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ūtaPašiškevičiūtė\Downloads\Skaiciuokliu atnaujinimui\2025 me redakcijos\Kelti i BAKS\"/>
    </mc:Choice>
  </mc:AlternateContent>
  <xr:revisionPtr revIDLastSave="0" documentId="13_ncr:1_{1188816A-D8CF-4E79-BF3D-EE367E9326B7}" xr6:coauthVersionLast="47" xr6:coauthVersionMax="47" xr10:uidLastSave="{00000000-0000-0000-0000-000000000000}"/>
  <bookViews>
    <workbookView xWindow="-110" yWindow="-110" windowWidth="19420" windowHeight="11500" activeTab="2" xr2:uid="{646F369B-2053-40BE-9223-343095CB5CDF}"/>
  </bookViews>
  <sheets>
    <sheet name="Pradžia" sheetId="6" r:id="rId1"/>
    <sheet name="Naudojimosi instrukcija" sheetId="5" r:id="rId2"/>
    <sheet name="Skaičiuoklė" sheetId="1" r:id="rId3"/>
    <sheet name="Atnaujinimas" sheetId="3" r:id="rId4"/>
  </sheets>
  <externalReferences>
    <externalReference r:id="rId5"/>
  </externalReferences>
  <definedNames>
    <definedName name="Select2">[1]Defaults!$O$20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I99" i="1"/>
  <c r="I102" i="1" s="1"/>
  <c r="I104" i="1" s="1"/>
  <c r="N99" i="1"/>
  <c r="N102" i="1" s="1"/>
  <c r="K99" i="1"/>
  <c r="K102" i="1" s="1"/>
  <c r="J99" i="1"/>
  <c r="J102" i="1" s="1"/>
  <c r="G132" i="1"/>
  <c r="M37" i="1"/>
  <c r="I106" i="1" l="1"/>
  <c r="I108" i="1" s="1"/>
  <c r="I110" i="1" s="1"/>
  <c r="O77" i="1"/>
  <c r="P9" i="1" l="1"/>
  <c r="P10" i="1"/>
  <c r="L99" i="1" l="1"/>
  <c r="L102" i="1" s="1"/>
  <c r="M99" i="1"/>
  <c r="M102" i="1" s="1"/>
  <c r="J84" i="1"/>
  <c r="K84" i="1"/>
  <c r="L84" i="1"/>
  <c r="M84" i="1"/>
  <c r="I84" i="1"/>
  <c r="O78" i="1"/>
  <c r="O79" i="1"/>
  <c r="O80" i="1"/>
  <c r="O81" i="1"/>
  <c r="AL68" i="1"/>
  <c r="AL67" i="1"/>
  <c r="AL62" i="1"/>
  <c r="AL61" i="1"/>
  <c r="AL56" i="1"/>
  <c r="AL55" i="1"/>
  <c r="AL50" i="1"/>
  <c r="AL49" i="1"/>
  <c r="AL44" i="1"/>
  <c r="AL43" i="1"/>
  <c r="AL38" i="1"/>
  <c r="AL37" i="1"/>
  <c r="AF37" i="1"/>
  <c r="AF67" i="1"/>
  <c r="AF68" i="1"/>
  <c r="AF62" i="1"/>
  <c r="AF61" i="1"/>
  <c r="AF56" i="1"/>
  <c r="AF55" i="1"/>
  <c r="AF50" i="1"/>
  <c r="AF49" i="1"/>
  <c r="AF44" i="1"/>
  <c r="AF43" i="1"/>
  <c r="AF38" i="1"/>
  <c r="Z67" i="1"/>
  <c r="Z68" i="1"/>
  <c r="Z62" i="1"/>
  <c r="Z61" i="1"/>
  <c r="Z56" i="1"/>
  <c r="Z55" i="1"/>
  <c r="Z49" i="1"/>
  <c r="Z50" i="1"/>
  <c r="Z44" i="1"/>
  <c r="Z43" i="1"/>
  <c r="Z38" i="1"/>
  <c r="Z37" i="1"/>
  <c r="M49" i="1"/>
  <c r="M50" i="1"/>
  <c r="T67" i="1"/>
  <c r="T62" i="1"/>
  <c r="T61" i="1"/>
  <c r="T56" i="1"/>
  <c r="T55" i="1"/>
  <c r="T50" i="1"/>
  <c r="T49" i="1"/>
  <c r="T44" i="1"/>
  <c r="T43" i="1"/>
  <c r="T38" i="1"/>
  <c r="T37" i="1"/>
  <c r="T68" i="1"/>
  <c r="AM28" i="1"/>
  <c r="AM29" i="1"/>
  <c r="AM30" i="1"/>
  <c r="AM31" i="1"/>
  <c r="AM32" i="1"/>
  <c r="AM33" i="1"/>
  <c r="AN33" i="1"/>
  <c r="AG28" i="1"/>
  <c r="AG29" i="1"/>
  <c r="AG30" i="1"/>
  <c r="AG31" i="1"/>
  <c r="AG32" i="1"/>
  <c r="AG33" i="1"/>
  <c r="AH33" i="1"/>
  <c r="AA28" i="1"/>
  <c r="AA29" i="1"/>
  <c r="AA30" i="1"/>
  <c r="AA31" i="1"/>
  <c r="AA32" i="1"/>
  <c r="AA33" i="1"/>
  <c r="AB33" i="1"/>
  <c r="U28" i="1"/>
  <c r="U29" i="1"/>
  <c r="U30" i="1"/>
  <c r="U31" i="1"/>
  <c r="U32" i="1"/>
  <c r="U33" i="1"/>
  <c r="V33" i="1"/>
  <c r="N28" i="1"/>
  <c r="N29" i="1"/>
  <c r="N30" i="1"/>
  <c r="N31" i="1"/>
  <c r="N32" i="1"/>
  <c r="N33" i="1"/>
  <c r="O33" i="1"/>
  <c r="H28" i="1"/>
  <c r="H29" i="1"/>
  <c r="H30" i="1"/>
  <c r="H31" i="1"/>
  <c r="H32" i="1"/>
  <c r="H33" i="1"/>
  <c r="I33" i="1"/>
  <c r="M43" i="1"/>
  <c r="G62" i="1"/>
  <c r="G56" i="1"/>
  <c r="M67" i="1"/>
  <c r="M68" i="1"/>
  <c r="M62" i="1"/>
  <c r="M61" i="1"/>
  <c r="M56" i="1"/>
  <c r="M55" i="1"/>
  <c r="M44" i="1"/>
  <c r="M38" i="1"/>
  <c r="G38" i="1"/>
  <c r="G39" i="1" s="1"/>
  <c r="G68" i="1"/>
  <c r="G44" i="1"/>
  <c r="G50" i="1"/>
  <c r="AM27" i="1"/>
  <c r="AN32" i="1"/>
  <c r="AN31" i="1"/>
  <c r="AN30" i="1"/>
  <c r="AN29" i="1"/>
  <c r="AN28" i="1"/>
  <c r="AG27" i="1"/>
  <c r="AH32" i="1"/>
  <c r="AH31" i="1"/>
  <c r="AH30" i="1"/>
  <c r="AH29" i="1"/>
  <c r="AH28" i="1"/>
  <c r="AA27" i="1"/>
  <c r="AB32" i="1"/>
  <c r="AB31" i="1"/>
  <c r="AB30" i="1"/>
  <c r="AB29" i="1"/>
  <c r="AB28" i="1"/>
  <c r="U27" i="1"/>
  <c r="V32" i="1"/>
  <c r="V31" i="1"/>
  <c r="V30" i="1"/>
  <c r="V29" i="1"/>
  <c r="V28" i="1"/>
  <c r="N27" i="1"/>
  <c r="O32" i="1"/>
  <c r="O31" i="1"/>
  <c r="O30" i="1"/>
  <c r="O29" i="1"/>
  <c r="O28" i="1"/>
  <c r="I28" i="1"/>
  <c r="I29" i="1"/>
  <c r="I30" i="1"/>
  <c r="I31" i="1"/>
  <c r="I32" i="1"/>
  <c r="H27" i="1"/>
  <c r="Z45" i="1" l="1"/>
  <c r="Z57" i="1"/>
  <c r="Z39" i="1"/>
  <c r="Z63" i="1"/>
  <c r="O84" i="1"/>
  <c r="N104" i="1" s="1"/>
  <c r="N106" i="1" s="1"/>
  <c r="N108" i="1" s="1"/>
  <c r="N110" i="1" s="1"/>
  <c r="AF57" i="1"/>
  <c r="T63" i="1"/>
  <c r="AL39" i="1"/>
  <c r="AL63" i="1"/>
  <c r="AL45" i="1"/>
  <c r="AF51" i="1"/>
  <c r="T45" i="1"/>
  <c r="AH27" i="1"/>
  <c r="AL57" i="1"/>
  <c r="AL69" i="1"/>
  <c r="AL51" i="1"/>
  <c r="AF39" i="1"/>
  <c r="AF69" i="1"/>
  <c r="AF45" i="1"/>
  <c r="AF63" i="1"/>
  <c r="O27" i="1"/>
  <c r="T51" i="1"/>
  <c r="I27" i="1"/>
  <c r="M69" i="1"/>
  <c r="T69" i="1"/>
  <c r="AN27" i="1"/>
  <c r="V27" i="1"/>
  <c r="M63" i="1"/>
  <c r="AB27" i="1"/>
  <c r="Z51" i="1"/>
  <c r="Z69" i="1"/>
  <c r="M51" i="1"/>
  <c r="T57" i="1"/>
  <c r="T39" i="1"/>
  <c r="M45" i="1"/>
  <c r="M39" i="1"/>
  <c r="M57" i="1"/>
  <c r="O11" i="1" l="1"/>
  <c r="L11" i="1"/>
  <c r="N11" i="1"/>
  <c r="K11" i="1"/>
  <c r="M11" i="1"/>
  <c r="J104" i="1"/>
  <c r="J106" i="1" s="1"/>
  <c r="J108" i="1" s="1"/>
  <c r="J110" i="1" s="1"/>
  <c r="K104" i="1"/>
  <c r="K106" i="1" s="1"/>
  <c r="K108" i="1" s="1"/>
  <c r="K110" i="1" s="1"/>
  <c r="L104" i="1"/>
  <c r="L106" i="1" s="1"/>
  <c r="M104" i="1"/>
  <c r="M106" i="1" s="1"/>
  <c r="M108" i="1" s="1"/>
  <c r="M110" i="1" s="1"/>
  <c r="L108" i="1" l="1"/>
  <c r="L110" i="1" s="1"/>
  <c r="G55" i="1"/>
  <c r="G57" i="1" s="1"/>
  <c r="G43" i="1"/>
  <c r="G45" i="1" s="1"/>
  <c r="G61" i="1"/>
  <c r="G63" i="1" s="1"/>
  <c r="G67" i="1"/>
  <c r="G69" i="1" s="1"/>
  <c r="J11" i="1" s="1"/>
  <c r="P11" i="1" s="1"/>
  <c r="G49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AEA Technology</author>
  </authors>
  <commentList>
    <comment ref="N75" authorId="0" shapeId="0" xr:uid="{879063DF-7A26-4EE0-985B-0B809BF6708A}">
      <text>
        <r>
          <rPr>
            <b/>
            <sz val="8"/>
            <color indexed="81"/>
            <rFont val="Tahoma"/>
            <family val="2"/>
            <charset val="186"/>
          </rPr>
          <t>Inert waste, i.e. not containing degradable organic carbon, e.g. glass, metal etc. (DOC=0)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G76" authorId="0" shapeId="0" xr:uid="{8D1C2C9F-E7E5-443D-860F-5D63323EA46C}">
      <text>
        <r>
          <rPr>
            <b/>
            <sz val="8"/>
            <color indexed="81"/>
            <rFont val="Tahoma"/>
            <family val="2"/>
            <charset val="186"/>
          </rPr>
          <t>1 gigagram (Gg) is 1000 tonnes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I91" authorId="0" shapeId="0" xr:uid="{C38D08C5-B918-4ED7-9A5F-A5A3E91E5A28}">
      <text>
        <r>
          <rPr>
            <b/>
            <sz val="8"/>
            <color indexed="81"/>
            <rFont val="Tahoma"/>
            <family val="2"/>
            <charset val="186"/>
          </rPr>
          <t>1 gigagram (Gg) is 1000 tonnes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<sst xmlns="http://schemas.openxmlformats.org/spreadsheetml/2006/main" count="345" uniqueCount="112">
  <si>
    <t>Sąvartynuose šalinamų bioskaidžių komunalinių atliekų kiekio reguliavimo poveikio vertinimo skaičiuoklė</t>
  </si>
  <si>
    <t>TEISĖKŪROS INICIATYVOS PARAMETRAI</t>
  </si>
  <si>
    <t xml:space="preserve">Variantas 1 </t>
  </si>
  <si>
    <t>Variantas 2</t>
  </si>
  <si>
    <t>Variantas 3</t>
  </si>
  <si>
    <t>Variantas 4</t>
  </si>
  <si>
    <t>Variantas 5</t>
  </si>
  <si>
    <t>Variantas 6</t>
  </si>
  <si>
    <t>Suma</t>
  </si>
  <si>
    <t>LAIKO PARAMETRAI</t>
  </si>
  <si>
    <t>TI taikymo laikotarpis, m</t>
  </si>
  <si>
    <t>-</t>
  </si>
  <si>
    <t>OBJEKTO PARAMETRAI</t>
  </si>
  <si>
    <t>Bendras atliekų tipas</t>
  </si>
  <si>
    <t>Visos atliekos</t>
  </si>
  <si>
    <t>REGULIUOJAMO VEIKLOS RODIKLIO PARAMETRAI</t>
  </si>
  <si>
    <t>*Bazinis atliekų kiekis, kt</t>
  </si>
  <si>
    <t>Projektinis atliekų kiekis, kt</t>
  </si>
  <si>
    <t>REZULTATAI</t>
  </si>
  <si>
    <t>NMLOJ kiekio pokytis, kt</t>
  </si>
  <si>
    <t>žalios:</t>
  </si>
  <si>
    <t>&lt;- kaip gauti buvo šie rezultatai, parodyta ir aprašyta lapo apačioje po variantų skaičiavimais</t>
  </si>
  <si>
    <t>popierius:</t>
  </si>
  <si>
    <t>maisto:</t>
  </si>
  <si>
    <t>mediena:</t>
  </si>
  <si>
    <t>tekstilė:</t>
  </si>
  <si>
    <t>visos:</t>
  </si>
  <si>
    <t>variantas 1</t>
  </si>
  <si>
    <t>variantas 2</t>
  </si>
  <si>
    <t>variantas 3</t>
  </si>
  <si>
    <t>variantas 4</t>
  </si>
  <si>
    <t>variantas 5</t>
  </si>
  <si>
    <t>variantas 6</t>
  </si>
  <si>
    <t>atliekų tipo dropdown</t>
  </si>
  <si>
    <t>helper</t>
  </si>
  <si>
    <t>Žalios atliekos</t>
  </si>
  <si>
    <t>Popieriaus atliekos</t>
  </si>
  <si>
    <t>Maisto atliekos</t>
  </si>
  <si>
    <t>Medienos atliekos</t>
  </si>
  <si>
    <t>Tekstilės atliekos</t>
  </si>
  <si>
    <t>žalios atliekos</t>
  </si>
  <si>
    <t>bazinis</t>
  </si>
  <si>
    <t>projektinis</t>
  </si>
  <si>
    <t>pokytis</t>
  </si>
  <si>
    <t>popieriaus atliekos</t>
  </si>
  <si>
    <t>maisto atliekos</t>
  </si>
  <si>
    <t>medienos atliekos</t>
  </si>
  <si>
    <t>tekstilės atliekos</t>
  </si>
  <si>
    <t>visos atliekos</t>
  </si>
  <si>
    <t>skaičiavimai:</t>
  </si>
  <si>
    <t>Total MSW</t>
  </si>
  <si>
    <t>Food</t>
  </si>
  <si>
    <t>Garden</t>
  </si>
  <si>
    <t>Paper</t>
  </si>
  <si>
    <t>Wood</t>
  </si>
  <si>
    <t>Textile</t>
  </si>
  <si>
    <t>Plastics, other inert</t>
  </si>
  <si>
    <t>Total without plastic</t>
  </si>
  <si>
    <t>1. a.</t>
  </si>
  <si>
    <t>Skaičiavimo žingsniai:</t>
  </si>
  <si>
    <t>Gg</t>
  </si>
  <si>
    <t>%</t>
  </si>
  <si>
    <t>1. a. Apskaičiuojamas atliekų kiekis Gg arba kt (kadangi 1 Gg= 1 kt) be plastiko ir b. išvedamas vidurkis (5 metai);</t>
  </si>
  <si>
    <t>2. Apskaičiuojamas 5 metų vidurkis kiekvieno atliekų tipo procentine išraiška;</t>
  </si>
  <si>
    <t>3. Atliekų kiekis, gautas iš ŠESD skyriaus</t>
  </si>
  <si>
    <t>4. Apskaičiuojama, kiek kiekvienas atliekų tipas ir visos atliekos kartu sudaro kt metano (5 metų vidurkis);</t>
  </si>
  <si>
    <t>5. Gaunama CH4 vienai kilotonai; sugeneruotas metanas iš atliekų tipo/atliekų kiekis iš atliekų tipo</t>
  </si>
  <si>
    <t>6/7. Kadangi, EF vienetai yra kg/Mg CH4, tai gautos reikšmės iš 5 žingsnio paverčiamos į kg CH4 ir tada į Mg CH4;</t>
  </si>
  <si>
    <t>Average</t>
  </si>
  <si>
    <t>1. b.</t>
  </si>
  <si>
    <r>
      <rPr>
        <sz val="11"/>
        <color rgb="FF3F8F5B"/>
        <rFont val="Calibri"/>
        <family val="2"/>
        <charset val="186"/>
      </rPr>
      <t xml:space="preserve">8. Gautos reikšmės padauginamas iš NMLOJ emisijos faktoriaus </t>
    </r>
    <r>
      <rPr>
        <b/>
        <u/>
        <sz val="11"/>
        <color rgb="FF3F8F5B"/>
        <rFont val="Calibri"/>
        <family val="2"/>
        <charset val="186"/>
      </rPr>
      <t>3,6</t>
    </r>
    <r>
      <rPr>
        <sz val="11"/>
        <color rgb="FF3F8F5B"/>
        <rFont val="Calibri"/>
        <family val="2"/>
        <charset val="186"/>
      </rPr>
      <t xml:space="preserve"> kg/Mg CH4;</t>
    </r>
  </si>
  <si>
    <t>2.</t>
  </si>
  <si>
    <t>9. Rezultatas paverčiamas atgal į kt;</t>
  </si>
  <si>
    <t>Toliau gautas rezultatas gali būti dauginamas iš atliekų kiekio (kt) ir laikotarpio (metų skaičiaus).</t>
  </si>
  <si>
    <t>atliekų kiekis kt (2017-2021 vidurkis)</t>
  </si>
  <si>
    <t>3.</t>
  </si>
  <si>
    <t>methane generated</t>
  </si>
  <si>
    <t>Total</t>
  </si>
  <si>
    <t>Gg arba kt</t>
  </si>
  <si>
    <t>Average, kt</t>
  </si>
  <si>
    <t>4.</t>
  </si>
  <si>
    <t>5.</t>
  </si>
  <si>
    <t>kt CH4</t>
  </si>
  <si>
    <t>6.</t>
  </si>
  <si>
    <t>kg CH4</t>
  </si>
  <si>
    <t>7.</t>
  </si>
  <si>
    <t>Mg CH4</t>
  </si>
  <si>
    <t>8.</t>
  </si>
  <si>
    <t xml:space="preserve">kg </t>
  </si>
  <si>
    <t>9.</t>
  </si>
  <si>
    <t>kt</t>
  </si>
  <si>
    <t>Atliekų tipas</t>
  </si>
  <si>
    <t>Vid. atliekų kiekis per metus</t>
  </si>
  <si>
    <t>Duomenų šaltinis</t>
  </si>
  <si>
    <t>Maisto</t>
  </si>
  <si>
    <t>IPPC gairės dėl nacionalinių šiltnamio efektą sukeliančių dujų, 2006; atliekų modelis</t>
  </si>
  <si>
    <t>Žalios</t>
  </si>
  <si>
    <t>Popieriaus</t>
  </si>
  <si>
    <t>Medienos</t>
  </si>
  <si>
    <t>Tekstilės</t>
  </si>
  <si>
    <t>Visos</t>
  </si>
  <si>
    <t>SKAIČIUOKLĖS ATNAUJINIMO ISTORIJA</t>
  </si>
  <si>
    <t>Skaičiuoklės versijos ID*</t>
  </si>
  <si>
    <t>Atnaujinimo data</t>
  </si>
  <si>
    <t>Administratorius</t>
  </si>
  <si>
    <t>Pastabos</t>
  </si>
  <si>
    <t xml:space="preserve"> v 1.0.</t>
  </si>
  <si>
    <t>2024.03.01</t>
  </si>
  <si>
    <t>AAA Aplinkos būklės analitikos centras</t>
  </si>
  <si>
    <t>* nuolat naujinama</t>
  </si>
  <si>
    <t>Versijos viešinimas</t>
  </si>
  <si>
    <t>2025.12.19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</si>
</sst>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000000"/>
    <numFmt numFmtId="166" formatCode="0.00000000000"/>
    <numFmt numFmtId="167" formatCode="0.000000000"/>
    <numFmt numFmtId="168" formatCode="0.0"/>
    <numFmt numFmtId="169" formatCode="#,##0.000"/>
    <numFmt numFmtId="170" formatCode="0.0%"/>
  </numFmts>
  <fonts count="4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2" tint="-0.499984740745262"/>
      <name val="Calibri"/>
      <family val="2"/>
      <charset val="186"/>
      <scheme val="minor"/>
    </font>
    <font>
      <sz val="11"/>
      <color theme="2" tint="-0.499984740745262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9"/>
      <color theme="2" tint="-0.499984740745262"/>
      <name val="Calibri"/>
      <family val="2"/>
      <scheme val="minor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1"/>
      <color rgb="FF808080"/>
      <name val="Calibri"/>
      <family val="2"/>
      <charset val="186"/>
      <scheme val="minor"/>
    </font>
    <font>
      <sz val="14"/>
      <color indexed="55"/>
      <name val="Calibri"/>
      <family val="2"/>
      <charset val="186"/>
      <scheme val="minor"/>
    </font>
    <font>
      <sz val="10"/>
      <color indexed="55"/>
      <name val="Calibri"/>
      <family val="2"/>
      <charset val="186"/>
      <scheme val="minor"/>
    </font>
    <font>
      <b/>
      <sz val="14"/>
      <color rgb="FF0F503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1"/>
      <color rgb="FF0F5031"/>
      <name val="YAFcfhdOoGk 0"/>
    </font>
    <font>
      <sz val="14"/>
      <color rgb="FFA5D8B7"/>
      <name val="Calibri"/>
      <family val="2"/>
      <charset val="186"/>
      <scheme val="minor"/>
    </font>
    <font>
      <b/>
      <sz val="14"/>
      <color rgb="FF0DA378"/>
      <name val="Calibri"/>
      <family val="2"/>
      <charset val="186"/>
      <scheme val="minor"/>
    </font>
    <font>
      <sz val="9"/>
      <color rgb="FF808080"/>
      <name val="Palemonas"/>
    </font>
    <font>
      <sz val="9"/>
      <color rgb="FF8FCEA5"/>
      <name val="Palemon"/>
    </font>
    <font>
      <i/>
      <sz val="10"/>
      <color theme="9" tint="-0.249977111117893"/>
      <name val="Palemon"/>
    </font>
    <font>
      <sz val="11"/>
      <color rgb="FF8FCEA5"/>
      <name val="Calibri"/>
      <family val="2"/>
      <charset val="186"/>
      <scheme val="minor"/>
    </font>
    <font>
      <i/>
      <sz val="10"/>
      <color theme="1" tint="-0.249977111117893"/>
      <name val="Palemon"/>
    </font>
    <font>
      <sz val="11"/>
      <color theme="9" tint="-0.749992370372631"/>
      <name val="Calibri"/>
      <family val="2"/>
      <charset val="186"/>
      <scheme val="minor"/>
    </font>
    <font>
      <sz val="11"/>
      <color rgb="FFFFFFFF"/>
      <name val="Calibri"/>
      <family val="2"/>
      <charset val="186"/>
      <scheme val="minor"/>
    </font>
    <font>
      <strike/>
      <sz val="10"/>
      <color theme="2" tint="-0.499984740745262"/>
      <name val="Calibri"/>
      <family val="2"/>
      <scheme val="minor"/>
    </font>
    <font>
      <strike/>
      <sz val="11"/>
      <color theme="2" tint="-0.499984740745262"/>
      <name val="Calibri"/>
      <family val="2"/>
      <scheme val="minor"/>
    </font>
    <font>
      <b/>
      <strike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9"/>
      <color theme="2" tint="-0.499984740745262"/>
      <name val="Calibri"/>
      <family val="2"/>
      <scheme val="minor"/>
    </font>
    <font>
      <sz val="11"/>
      <color rgb="FF3F8F5B"/>
      <name val="Calibri"/>
      <family val="2"/>
      <charset val="186"/>
    </font>
    <font>
      <b/>
      <u/>
      <sz val="11"/>
      <color rgb="FF3F8F5B"/>
      <name val="Calibri"/>
      <family val="2"/>
      <charset val="186"/>
    </font>
    <font>
      <b/>
      <sz val="11"/>
      <color rgb="FFFFFFFF"/>
      <name val="Calibri"/>
      <family val="2"/>
      <charset val="186"/>
      <scheme val="minor"/>
    </font>
    <font>
      <b/>
      <sz val="11"/>
      <color theme="6" tint="-0.749992370372631"/>
      <name val="Calibri"/>
      <family val="2"/>
      <scheme val="minor"/>
    </font>
    <font>
      <sz val="11"/>
      <color theme="6" tint="-0.749992370372631"/>
      <name val="Calibri"/>
      <family val="2"/>
      <scheme val="minor"/>
    </font>
    <font>
      <sz val="11"/>
      <color theme="6" tint="-0.749992370372631"/>
      <name val="Calibri"/>
      <family val="2"/>
      <charset val="186"/>
      <scheme val="minor"/>
    </font>
    <font>
      <b/>
      <sz val="10"/>
      <color rgb="FFFFFFFF"/>
      <name val="Calibri"/>
      <family val="2"/>
      <scheme val="minor"/>
    </font>
    <font>
      <b/>
      <sz val="10"/>
      <color theme="6" tint="-0.749992370372631"/>
      <name val="Calibri"/>
      <family val="2"/>
      <scheme val="minor"/>
    </font>
    <font>
      <sz val="10"/>
      <color theme="6" tint="-0.749992370372631"/>
      <name val="Calibri"/>
      <family val="2"/>
      <scheme val="minor"/>
    </font>
    <font>
      <b/>
      <sz val="9"/>
      <color theme="6" tint="-0.74999237037263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FAF6"/>
        <bgColor rgb="FF000000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theme="8" tint="-0.249977111117893"/>
      </bottom>
      <diagonal/>
    </border>
    <border>
      <left style="thin">
        <color indexed="64"/>
      </left>
      <right style="dashed">
        <color rgb="FFCBC8C7"/>
      </right>
      <top/>
      <bottom/>
      <diagonal/>
    </border>
    <border>
      <left style="thin">
        <color rgb="FFCBC8C7"/>
      </left>
      <right style="dashed">
        <color rgb="FFCBC8C7"/>
      </right>
      <top style="double">
        <color theme="8" tint="-0.249977111117893"/>
      </top>
      <bottom style="double">
        <color theme="8" tint="-0.249977111117893"/>
      </bottom>
      <diagonal/>
    </border>
    <border>
      <left style="dashed">
        <color rgb="FFCBC8C7"/>
      </left>
      <right/>
      <top style="double">
        <color theme="8" tint="-0.249977111117893"/>
      </top>
      <bottom style="double">
        <color theme="8" tint="-0.249977111117893"/>
      </bottom>
      <diagonal/>
    </border>
    <border>
      <left style="dashed">
        <color rgb="FFCBC8C7"/>
      </left>
      <right style="thin">
        <color indexed="64"/>
      </right>
      <top/>
      <bottom/>
      <diagonal/>
    </border>
    <border>
      <left style="dashed">
        <color rgb="FFCBC8C7"/>
      </left>
      <right style="thin">
        <color indexed="64"/>
      </right>
      <top style="double">
        <color theme="8" tint="-0.249977111117893"/>
      </top>
      <bottom style="thin">
        <color rgb="FFCBC8C7"/>
      </bottom>
      <diagonal/>
    </border>
    <border>
      <left style="thin">
        <color indexed="64"/>
      </left>
      <right style="thin">
        <color indexed="64"/>
      </right>
      <top style="double">
        <color theme="8" tint="-0.249977111117893"/>
      </top>
      <bottom style="thin">
        <color rgb="FFCBC8C7"/>
      </bottom>
      <diagonal/>
    </border>
    <border>
      <left style="thin">
        <color rgb="FFCBC8C7"/>
      </left>
      <right style="dashed">
        <color rgb="FFCBC8C7"/>
      </right>
      <top style="double">
        <color theme="8" tint="-0.249977111117893"/>
      </top>
      <bottom style="dashed">
        <color rgb="FFCBC8C7"/>
      </bottom>
      <diagonal/>
    </border>
    <border>
      <left/>
      <right/>
      <top style="double">
        <color theme="8" tint="-0.249977111117893"/>
      </top>
      <bottom/>
      <diagonal/>
    </border>
    <border>
      <left style="dashed">
        <color rgb="FFCBC8C7"/>
      </left>
      <right/>
      <top style="double">
        <color theme="8" tint="-0.249977111117893"/>
      </top>
      <bottom style="dashed">
        <color rgb="FFCBC8C7"/>
      </bottom>
      <diagonal/>
    </border>
    <border>
      <left style="thin">
        <color rgb="FFCBC8C7"/>
      </left>
      <right style="thin">
        <color rgb="FFCBC8C7"/>
      </right>
      <top style="thin">
        <color rgb="FFCBC8C7"/>
      </top>
      <bottom/>
      <diagonal/>
    </border>
    <border>
      <left/>
      <right style="dashed">
        <color rgb="FFCBC8C7"/>
      </right>
      <top style="dashed">
        <color rgb="FFCBC8C7"/>
      </top>
      <bottom style="dashed">
        <color rgb="FFCBC8C7"/>
      </bottom>
      <diagonal/>
    </border>
    <border>
      <left style="dashed">
        <color rgb="FFCBC8C7"/>
      </left>
      <right style="dashed">
        <color rgb="FFCBC8C7"/>
      </right>
      <top style="dashed">
        <color rgb="FFCBC8C7"/>
      </top>
      <bottom style="dashed">
        <color rgb="FFCBC8C7"/>
      </bottom>
      <diagonal/>
    </border>
    <border>
      <left style="dashed">
        <color rgb="FFCBC8C7"/>
      </left>
      <right style="dashed">
        <color rgb="FFCBC8C7"/>
      </right>
      <top style="dashed">
        <color rgb="FFCBC8C7"/>
      </top>
      <bottom/>
      <diagonal/>
    </border>
    <border>
      <left style="dashed">
        <color rgb="FFCBC8C7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BC8C7"/>
      </right>
      <top style="thin">
        <color rgb="FFC0C0C0"/>
      </top>
      <bottom/>
      <diagonal/>
    </border>
    <border>
      <left style="thin">
        <color rgb="FFCBC8C7"/>
      </left>
      <right style="thin">
        <color rgb="FFCBC8C7"/>
      </right>
      <top style="thin">
        <color rgb="FFCBC8C7"/>
      </top>
      <bottom style="dashed">
        <color rgb="FFCBC8C7"/>
      </bottom>
      <diagonal/>
    </border>
    <border>
      <left style="dashed">
        <color rgb="FFCBC8C7"/>
      </left>
      <right style="dashed">
        <color rgb="FFCBC8C7"/>
      </right>
      <top style="dashed">
        <color rgb="FFCBC8C7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CBC8C7"/>
      </left>
      <right style="dashed">
        <color rgb="FFCBC8C7"/>
      </right>
      <top/>
      <bottom style="dashed">
        <color rgb="FFCBC8C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8" tint="-0.24997711111789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rgb="FFCBC8C7"/>
      </left>
      <right/>
      <top style="thin">
        <color rgb="FFCBC8C7"/>
      </top>
      <bottom/>
      <diagonal/>
    </border>
    <border>
      <left/>
      <right/>
      <top style="thin">
        <color rgb="FFCBC8C7"/>
      </top>
      <bottom/>
      <diagonal/>
    </border>
    <border>
      <left/>
      <right style="thin">
        <color rgb="FFCBC8C7"/>
      </right>
      <top style="thin">
        <color rgb="FFCBC8C7"/>
      </top>
      <bottom/>
      <diagonal/>
    </border>
    <border>
      <left style="dashed">
        <color rgb="FFCBC8C7"/>
      </left>
      <right/>
      <top/>
      <bottom/>
      <diagonal/>
    </border>
    <border>
      <left/>
      <right style="thin">
        <color rgb="FFCBC8C7"/>
      </right>
      <top/>
      <bottom/>
      <diagonal/>
    </border>
    <border>
      <left style="medium">
        <color theme="6" tint="-0.749992370372631"/>
      </left>
      <right style="medium">
        <color theme="6" tint="-0.749992370372631"/>
      </right>
      <top style="medium">
        <color theme="6" tint="-0.749992370372631"/>
      </top>
      <bottom style="medium">
        <color theme="6" tint="-0.749992370372631"/>
      </bottom>
      <diagonal/>
    </border>
    <border>
      <left style="thin">
        <color rgb="FFCBC8C7"/>
      </left>
      <right style="thin">
        <color rgb="FFCBC8C7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rgb="FFCBC8C7"/>
      </left>
      <right style="dashed">
        <color rgb="FFCBC8C7"/>
      </right>
      <top/>
      <bottom style="medium">
        <color theme="7" tint="-0.249977111117893"/>
      </bottom>
      <diagonal/>
    </border>
    <border>
      <left style="dashed">
        <color rgb="FFCBC8C7"/>
      </left>
      <right style="dashed">
        <color rgb="FFCBC8C7"/>
      </right>
      <top style="medium">
        <color theme="8" tint="-0.249977111117893"/>
      </top>
      <bottom style="medium">
        <color theme="8" tint="-0.249977111117893"/>
      </bottom>
      <diagonal/>
    </border>
    <border>
      <left style="dashed">
        <color rgb="FFCBC8C7"/>
      </left>
      <right style="dashed">
        <color rgb="FFCBC8C7"/>
      </right>
      <top/>
      <bottom style="medium">
        <color theme="8" tint="-0.249977111117893"/>
      </bottom>
      <diagonal/>
    </border>
    <border>
      <left style="dashed">
        <color rgb="FFCBC8C7"/>
      </left>
      <right style="dashed">
        <color rgb="FFCBC8C7"/>
      </right>
      <top style="dashed">
        <color rgb="FFBEBEBE"/>
      </top>
      <bottom/>
      <diagonal/>
    </border>
    <border>
      <left style="dashed">
        <color rgb="FFCBC8C7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rgb="FFCBC8C7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rgb="FFCBC8C7"/>
      </left>
      <right style="thin">
        <color rgb="FFCBC8C7"/>
      </right>
      <top style="dashed">
        <color rgb="FFCBC8C7"/>
      </top>
      <bottom style="medium">
        <color theme="8" tint="-0.249977111117893"/>
      </bottom>
      <diagonal/>
    </border>
    <border>
      <left style="thin">
        <color rgb="FFCBC8C7"/>
      </left>
      <right style="dashed">
        <color rgb="FFCBC8C7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rgb="FFCBC8C7"/>
      </left>
      <right style="dashed">
        <color rgb="FFCBC8C7"/>
      </right>
      <top style="dashed">
        <color rgb="FFCBC8C7"/>
      </top>
      <bottom/>
      <diagonal/>
    </border>
    <border>
      <left style="thin">
        <color rgb="FFBEBEBE"/>
      </left>
      <right style="thin">
        <color rgb="FFCBC8C7"/>
      </right>
      <top style="double">
        <color theme="8" tint="-0.249977111117893"/>
      </top>
      <bottom style="thin">
        <color rgb="FFCBC8C7"/>
      </bottom>
      <diagonal/>
    </border>
    <border>
      <left style="thin">
        <color indexed="64"/>
      </left>
      <right/>
      <top style="double">
        <color theme="8" tint="-0.249977111117893"/>
      </top>
      <bottom style="thin">
        <color rgb="FFCBC8C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dashed">
        <color rgb="FFCBC8C7"/>
      </left>
      <right style="dashed">
        <color rgb="FFCBC8C7"/>
      </right>
      <top style="medium">
        <color theme="7" tint="-0.249977111117893"/>
      </top>
      <bottom style="medium">
        <color theme="7" tint="-0.249977111117893"/>
      </bottom>
      <diagonal/>
    </border>
    <border>
      <left style="dashed">
        <color rgb="FFBEBEBE"/>
      </left>
      <right/>
      <top/>
      <bottom/>
      <diagonal/>
    </border>
    <border>
      <left style="dashed">
        <color rgb="FFBEBEBE"/>
      </left>
      <right/>
      <top style="dashed">
        <color rgb="FFBEBEBE"/>
      </top>
      <bottom style="dashed">
        <color rgb="FFBEBEBE"/>
      </bottom>
      <diagonal/>
    </border>
    <border>
      <left style="dashed">
        <color rgb="FFBEBEBE"/>
      </left>
      <right/>
      <top style="dashed">
        <color rgb="FFBEBEBE"/>
      </top>
      <bottom/>
      <diagonal/>
    </border>
    <border>
      <left/>
      <right style="dashed">
        <color rgb="FFBEBEBE"/>
      </right>
      <top/>
      <bottom/>
      <diagonal/>
    </border>
    <border>
      <left/>
      <right style="dashed">
        <color rgb="FFBEBEBE"/>
      </right>
      <top style="dashed">
        <color rgb="FFBEBEBE"/>
      </top>
      <bottom style="dashed">
        <color rgb="FFBEBEBE"/>
      </bottom>
      <diagonal/>
    </border>
    <border>
      <left/>
      <right/>
      <top style="dashed">
        <color rgb="FFBEBEBE"/>
      </top>
      <bottom style="dashed">
        <color rgb="FFBEBEBE"/>
      </bottom>
      <diagonal/>
    </border>
    <border>
      <left style="dashed">
        <color rgb="FFBEBEBE"/>
      </left>
      <right style="dashed">
        <color rgb="FFBEBEBE"/>
      </right>
      <top style="double">
        <color theme="0"/>
      </top>
      <bottom style="dashed">
        <color rgb="FFBEBEBE"/>
      </bottom>
      <diagonal/>
    </border>
    <border>
      <left style="dashed">
        <color rgb="FFBEBEBE"/>
      </left>
      <right/>
      <top style="double">
        <color theme="0"/>
      </top>
      <bottom style="dashed">
        <color rgb="FFBEBEBE"/>
      </bottom>
      <diagonal/>
    </border>
    <border>
      <left/>
      <right style="dashed">
        <color rgb="FFBEBEBE"/>
      </right>
      <top style="double">
        <color theme="0"/>
      </top>
      <bottom style="dashed">
        <color rgb="FFBEBEBE"/>
      </bottom>
      <diagonal/>
    </border>
    <border>
      <left style="dashed">
        <color rgb="FFBEBEBE"/>
      </left>
      <right/>
      <top style="double">
        <color theme="0"/>
      </top>
      <bottom/>
      <diagonal/>
    </border>
    <border>
      <left style="dashed">
        <color rgb="FFBEBEBE"/>
      </left>
      <right style="dashed">
        <color rgb="FFBEBEBE"/>
      </right>
      <top style="double">
        <color theme="0"/>
      </top>
      <bottom/>
      <diagonal/>
    </border>
    <border>
      <left/>
      <right style="dashed">
        <color rgb="FFBEBEBE"/>
      </right>
      <top style="double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dashed">
        <color rgb="FFBEBEBE"/>
      </left>
      <right/>
      <top style="dashed">
        <color rgb="FFBEBEBE"/>
      </top>
      <bottom style="medium">
        <color theme="0"/>
      </bottom>
      <diagonal/>
    </border>
    <border>
      <left/>
      <right style="dashed">
        <color rgb="FFBEBEBE"/>
      </right>
      <top style="dashed">
        <color rgb="FFBEBEBE"/>
      </top>
      <bottom style="medium">
        <color theme="0"/>
      </bottom>
      <diagonal/>
    </border>
    <border>
      <left style="dashed">
        <color rgb="FFBEBEBE"/>
      </left>
      <right style="dashed">
        <color rgb="FFBEBEBE"/>
      </right>
      <top style="dashed">
        <color rgb="FFBEBEBE"/>
      </top>
      <bottom style="medium">
        <color theme="0"/>
      </bottom>
      <diagonal/>
    </border>
    <border>
      <left style="dashed">
        <color rgb="FFBEBEBE"/>
      </left>
      <right/>
      <top/>
      <bottom style="double">
        <color theme="0"/>
      </bottom>
      <diagonal/>
    </border>
    <border>
      <left style="dashed">
        <color rgb="FFBEBEBE"/>
      </left>
      <right style="dashed">
        <color rgb="FFBEBEBE"/>
      </right>
      <top/>
      <bottom style="double">
        <color theme="0"/>
      </bottom>
      <diagonal/>
    </border>
    <border>
      <left/>
      <right style="dashed">
        <color rgb="FFBEBEBE"/>
      </right>
      <top/>
      <bottom style="double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ashed">
        <color rgb="FFBEBEBE"/>
      </left>
      <right style="dashed">
        <color rgb="FFBEBEBE"/>
      </right>
      <top/>
      <bottom/>
      <diagonal/>
    </border>
    <border>
      <left style="dashed">
        <color rgb="FFBEBEBE"/>
      </left>
      <right style="dashed">
        <color rgb="FFBEBEBE"/>
      </right>
      <top/>
      <bottom style="medium">
        <color theme="0"/>
      </bottom>
      <diagonal/>
    </border>
    <border>
      <left/>
      <right/>
      <top style="double">
        <color theme="8" tint="-0.249977111117893"/>
      </top>
      <bottom style="double">
        <color theme="8" tint="-0.249977111117893"/>
      </bottom>
      <diagonal/>
    </border>
    <border>
      <left/>
      <right style="thin">
        <color rgb="FFCBC8C7"/>
      </right>
      <top style="double">
        <color theme="8" tint="-0.249977111117893"/>
      </top>
      <bottom style="double">
        <color theme="8" tint="-0.249977111117893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EBEBE"/>
      </top>
      <bottom style="thin">
        <color rgb="FFB2B2B2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28" xfId="0" applyFill="1" applyBorder="1"/>
    <xf numFmtId="0" fontId="0" fillId="3" borderId="30" xfId="0" applyFill="1" applyBorder="1"/>
    <xf numFmtId="0" fontId="0" fillId="3" borderId="31" xfId="0" applyFill="1" applyBorder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4" fillId="4" borderId="6" xfId="0" applyFont="1" applyFill="1" applyBorder="1"/>
    <xf numFmtId="0" fontId="6" fillId="3" borderId="6" xfId="0" applyFont="1" applyFill="1" applyBorder="1"/>
    <xf numFmtId="0" fontId="6" fillId="3" borderId="8" xfId="0" applyFont="1" applyFill="1" applyBorder="1"/>
    <xf numFmtId="0" fontId="6" fillId="3" borderId="11" xfId="0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0" fontId="6" fillId="3" borderId="30" xfId="0" applyFont="1" applyFill="1" applyBorder="1"/>
    <xf numFmtId="0" fontId="6" fillId="3" borderId="31" xfId="0" applyFont="1" applyFill="1" applyBorder="1"/>
    <xf numFmtId="0" fontId="4" fillId="2" borderId="0" xfId="0" applyFont="1" applyFill="1"/>
    <xf numFmtId="0" fontId="2" fillId="2" borderId="0" xfId="0" applyFont="1" applyFill="1"/>
    <xf numFmtId="0" fontId="12" fillId="2" borderId="0" xfId="0" applyFont="1" applyFill="1"/>
    <xf numFmtId="167" fontId="6" fillId="2" borderId="0" xfId="0" applyNumberFormat="1" applyFont="1" applyFill="1"/>
    <xf numFmtId="168" fontId="6" fillId="2" borderId="0" xfId="0" applyNumberFormat="1" applyFont="1" applyFill="1"/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57" xfId="0" applyFont="1" applyFill="1" applyBorder="1"/>
    <xf numFmtId="0" fontId="6" fillId="2" borderId="56" xfId="0" applyFont="1" applyFill="1" applyBorder="1"/>
    <xf numFmtId="0" fontId="6" fillId="2" borderId="26" xfId="0" applyFont="1" applyFill="1" applyBorder="1"/>
    <xf numFmtId="0" fontId="6" fillId="2" borderId="0" xfId="0" applyFont="1" applyFill="1" applyAlignment="1">
      <alignment horizontal="center"/>
    </xf>
    <xf numFmtId="0" fontId="6" fillId="2" borderId="26" xfId="0" applyFont="1" applyFill="1" applyBorder="1" applyAlignment="1">
      <alignment horizontal="center"/>
    </xf>
    <xf numFmtId="3" fontId="8" fillId="7" borderId="59" xfId="0" applyNumberFormat="1" applyFont="1" applyFill="1" applyBorder="1" applyAlignment="1">
      <alignment horizontal="center" wrapText="1"/>
    </xf>
    <xf numFmtId="4" fontId="8" fillId="8" borderId="26" xfId="0" applyNumberFormat="1" applyFont="1" applyFill="1" applyBorder="1"/>
    <xf numFmtId="4" fontId="8" fillId="0" borderId="26" xfId="0" applyNumberFormat="1" applyFont="1" applyBorder="1"/>
    <xf numFmtId="4" fontId="8" fillId="8" borderId="60" xfId="0" applyNumberFormat="1" applyFont="1" applyFill="1" applyBorder="1"/>
    <xf numFmtId="4" fontId="8" fillId="0" borderId="60" xfId="0" applyNumberFormat="1" applyFont="1" applyBorder="1"/>
    <xf numFmtId="169" fontId="6" fillId="2" borderId="26" xfId="0" applyNumberFormat="1" applyFont="1" applyFill="1" applyBorder="1" applyAlignment="1">
      <alignment horizontal="center"/>
    </xf>
    <xf numFmtId="2" fontId="6" fillId="2" borderId="26" xfId="0" applyNumberFormat="1" applyFont="1" applyFill="1" applyBorder="1"/>
    <xf numFmtId="3" fontId="8" fillId="7" borderId="61" xfId="0" applyNumberFormat="1" applyFont="1" applyFill="1" applyBorder="1" applyAlignment="1">
      <alignment horizontal="center" wrapText="1"/>
    </xf>
    <xf numFmtId="3" fontId="8" fillId="7" borderId="39" xfId="0" applyNumberFormat="1" applyFont="1" applyFill="1" applyBorder="1" applyAlignment="1">
      <alignment horizontal="center" wrapText="1"/>
    </xf>
    <xf numFmtId="0" fontId="6" fillId="3" borderId="0" xfId="0" applyFont="1" applyFill="1"/>
    <xf numFmtId="166" fontId="6" fillId="3" borderId="0" xfId="0" applyNumberFormat="1" applyFont="1" applyFill="1"/>
    <xf numFmtId="165" fontId="9" fillId="0" borderId="37" xfId="0" applyNumberFormat="1" applyFont="1" applyBorder="1"/>
    <xf numFmtId="170" fontId="7" fillId="2" borderId="0" xfId="0" applyNumberFormat="1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0" fillId="3" borderId="62" xfId="0" applyFill="1" applyBorder="1"/>
    <xf numFmtId="0" fontId="15" fillId="2" borderId="0" xfId="0" applyFont="1" applyFill="1"/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1" fillId="2" borderId="0" xfId="0" applyFont="1" applyFill="1"/>
    <xf numFmtId="0" fontId="15" fillId="9" borderId="0" xfId="0" applyFont="1" applyFill="1"/>
    <xf numFmtId="0" fontId="26" fillId="9" borderId="0" xfId="0" applyFont="1" applyFill="1" applyAlignment="1">
      <alignment horizontal="center" vertical="center"/>
    </xf>
    <xf numFmtId="0" fontId="29" fillId="9" borderId="0" xfId="0" applyFont="1" applyFill="1"/>
    <xf numFmtId="0" fontId="6" fillId="2" borderId="68" xfId="0" applyFont="1" applyFill="1" applyBorder="1"/>
    <xf numFmtId="0" fontId="6" fillId="2" borderId="80" xfId="0" applyFont="1" applyFill="1" applyBorder="1"/>
    <xf numFmtId="0" fontId="33" fillId="2" borderId="0" xfId="0" applyFont="1" applyFill="1"/>
    <xf numFmtId="170" fontId="33" fillId="2" borderId="26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right"/>
    </xf>
    <xf numFmtId="170" fontId="33" fillId="2" borderId="26" xfId="0" applyNumberFormat="1" applyFont="1" applyFill="1" applyBorder="1"/>
    <xf numFmtId="0" fontId="34" fillId="2" borderId="0" xfId="0" applyFont="1" applyFill="1"/>
    <xf numFmtId="0" fontId="8" fillId="0" borderId="87" xfId="0" applyFont="1" applyBorder="1"/>
    <xf numFmtId="0" fontId="7" fillId="2" borderId="58" xfId="0" applyFont="1" applyFill="1" applyBorder="1"/>
    <xf numFmtId="0" fontId="35" fillId="7" borderId="54" xfId="0" applyFont="1" applyFill="1" applyBorder="1" applyAlignment="1">
      <alignment horizontal="center" wrapText="1"/>
    </xf>
    <xf numFmtId="0" fontId="35" fillId="7" borderId="55" xfId="0" applyFont="1" applyFill="1" applyBorder="1" applyAlignment="1">
      <alignment horizontal="center" wrapText="1"/>
    </xf>
    <xf numFmtId="0" fontId="36" fillId="7" borderId="4" xfId="0" applyFont="1" applyFill="1" applyBorder="1" applyAlignment="1">
      <alignment horizontal="center" wrapText="1"/>
    </xf>
    <xf numFmtId="0" fontId="36" fillId="7" borderId="58" xfId="0" applyFont="1" applyFill="1" applyBorder="1" applyAlignment="1">
      <alignment horizontal="center" wrapText="1"/>
    </xf>
    <xf numFmtId="0" fontId="7" fillId="2" borderId="87" xfId="0" applyFont="1" applyFill="1" applyBorder="1"/>
    <xf numFmtId="0" fontId="8" fillId="0" borderId="88" xfId="0" applyFont="1" applyBorder="1"/>
    <xf numFmtId="164" fontId="7" fillId="2" borderId="87" xfId="0" applyNumberFormat="1" applyFont="1" applyFill="1" applyBorder="1"/>
    <xf numFmtId="0" fontId="35" fillId="7" borderId="26" xfId="0" applyFont="1" applyFill="1" applyBorder="1" applyAlignment="1">
      <alignment horizontal="center" wrapText="1"/>
    </xf>
    <xf numFmtId="0" fontId="37" fillId="2" borderId="26" xfId="0" applyFont="1" applyFill="1" applyBorder="1" applyAlignment="1">
      <alignment horizontal="center" wrapText="1"/>
    </xf>
    <xf numFmtId="0" fontId="36" fillId="7" borderId="26" xfId="0" applyFont="1" applyFill="1" applyBorder="1" applyAlignment="1">
      <alignment horizontal="center" wrapText="1"/>
    </xf>
    <xf numFmtId="0" fontId="37" fillId="2" borderId="26" xfId="0" applyFont="1" applyFill="1" applyBorder="1" applyAlignment="1">
      <alignment horizontal="center"/>
    </xf>
    <xf numFmtId="0" fontId="33" fillId="2" borderId="26" xfId="0" applyFont="1" applyFill="1" applyBorder="1"/>
    <xf numFmtId="0" fontId="37" fillId="2" borderId="0" xfId="0" applyFont="1" applyFill="1"/>
    <xf numFmtId="3" fontId="35" fillId="7" borderId="52" xfId="0" applyNumberFormat="1" applyFont="1" applyFill="1" applyBorder="1" applyAlignment="1">
      <alignment horizontal="center" wrapText="1"/>
    </xf>
    <xf numFmtId="3" fontId="36" fillId="7" borderId="53" xfId="0" applyNumberFormat="1" applyFont="1" applyFill="1" applyBorder="1" applyAlignment="1">
      <alignment horizontal="center" wrapText="1"/>
    </xf>
    <xf numFmtId="170" fontId="33" fillId="2" borderId="0" xfId="0" applyNumberFormat="1" applyFont="1" applyFill="1"/>
    <xf numFmtId="164" fontId="33" fillId="2" borderId="26" xfId="0" applyNumberFormat="1" applyFont="1" applyFill="1" applyBorder="1"/>
    <xf numFmtId="0" fontId="38" fillId="2" borderId="0" xfId="0" applyFont="1" applyFill="1"/>
    <xf numFmtId="0" fontId="10" fillId="2" borderId="37" xfId="0" applyFont="1" applyFill="1" applyBorder="1"/>
    <xf numFmtId="165" fontId="10" fillId="2" borderId="0" xfId="0" applyNumberFormat="1" applyFont="1" applyFill="1"/>
    <xf numFmtId="165" fontId="10" fillId="2" borderId="87" xfId="0" applyNumberFormat="1" applyFont="1" applyFill="1" applyBorder="1"/>
    <xf numFmtId="164" fontId="6" fillId="2" borderId="0" xfId="0" applyNumberFormat="1" applyFont="1" applyFill="1"/>
    <xf numFmtId="165" fontId="9" fillId="2" borderId="0" xfId="0" applyNumberFormat="1" applyFont="1" applyFill="1"/>
    <xf numFmtId="0" fontId="0" fillId="3" borderId="0" xfId="0" applyFill="1"/>
    <xf numFmtId="0" fontId="27" fillId="4" borderId="0" xfId="0" applyFont="1" applyFill="1" applyAlignment="1">
      <alignment horizontal="left" vertical="center"/>
    </xf>
    <xf numFmtId="0" fontId="15" fillId="4" borderId="0" xfId="0" applyFont="1" applyFill="1"/>
    <xf numFmtId="0" fontId="26" fillId="4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4" borderId="0" xfId="0" applyFont="1" applyFill="1"/>
    <xf numFmtId="0" fontId="30" fillId="4" borderId="0" xfId="0" applyFont="1" applyFill="1" applyAlignment="1">
      <alignment horizontal="center" vertical="center"/>
    </xf>
    <xf numFmtId="0" fontId="31" fillId="4" borderId="0" xfId="0" applyFont="1" applyFill="1"/>
    <xf numFmtId="0" fontId="32" fillId="4" borderId="0" xfId="0" applyFont="1" applyFill="1"/>
    <xf numFmtId="0" fontId="42" fillId="3" borderId="64" xfId="0" applyFont="1" applyFill="1" applyBorder="1" applyAlignment="1">
      <alignment horizontal="center" wrapText="1"/>
    </xf>
    <xf numFmtId="0" fontId="42" fillId="4" borderId="1" xfId="0" applyFont="1" applyFill="1" applyBorder="1" applyAlignment="1">
      <alignment horizontal="center"/>
    </xf>
    <xf numFmtId="0" fontId="42" fillId="4" borderId="65" xfId="0" applyFont="1" applyFill="1" applyBorder="1" applyAlignment="1">
      <alignment horizontal="center"/>
    </xf>
    <xf numFmtId="0" fontId="42" fillId="3" borderId="1" xfId="0" applyFont="1" applyFill="1" applyBorder="1"/>
    <xf numFmtId="0" fontId="42" fillId="3" borderId="66" xfId="0" applyFont="1" applyFill="1" applyBorder="1"/>
    <xf numFmtId="0" fontId="43" fillId="2" borderId="0" xfId="0" applyFont="1" applyFill="1"/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left" vertical="center"/>
    </xf>
    <xf numFmtId="0" fontId="46" fillId="5" borderId="14" xfId="0" applyFont="1" applyFill="1" applyBorder="1" applyAlignment="1">
      <alignment horizontal="center"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6" xfId="0" applyFont="1" applyFill="1" applyBorder="1" applyAlignment="1">
      <alignment horizontal="center" vertical="center" wrapText="1"/>
    </xf>
    <xf numFmtId="0" fontId="46" fillId="0" borderId="16" xfId="0" quotePrefix="1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 wrapText="1"/>
    </xf>
    <xf numFmtId="0" fontId="46" fillId="6" borderId="18" xfId="0" applyFont="1" applyFill="1" applyBorder="1" applyAlignment="1">
      <alignment horizontal="center" vertical="center" wrapText="1"/>
    </xf>
    <xf numFmtId="0" fontId="46" fillId="6" borderId="19" xfId="0" applyFont="1" applyFill="1" applyBorder="1" applyAlignment="1">
      <alignment horizontal="center" vertical="center" wrapText="1"/>
    </xf>
    <xf numFmtId="0" fontId="46" fillId="0" borderId="19" xfId="0" quotePrefix="1" applyFont="1" applyBorder="1" applyAlignment="1">
      <alignment horizontal="center" vertical="center" wrapText="1"/>
    </xf>
    <xf numFmtId="0" fontId="46" fillId="0" borderId="24" xfId="0" applyFont="1" applyBorder="1" applyAlignment="1">
      <alignment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46" fillId="0" borderId="47" xfId="0" applyFont="1" applyBorder="1" applyAlignment="1">
      <alignment vertical="center" wrapText="1"/>
    </xf>
    <xf numFmtId="0" fontId="46" fillId="5" borderId="49" xfId="0" applyFont="1" applyFill="1" applyBorder="1" applyAlignment="1">
      <alignment horizontal="center" vertical="center" wrapText="1"/>
    </xf>
    <xf numFmtId="0" fontId="46" fillId="5" borderId="25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46" fillId="5" borderId="20" xfId="0" applyFont="1" applyFill="1" applyBorder="1" applyAlignment="1">
      <alignment horizontal="center" vertical="center" wrapText="1"/>
    </xf>
    <xf numFmtId="0" fontId="46" fillId="0" borderId="20" xfId="0" quotePrefix="1" applyFont="1" applyBorder="1" applyAlignment="1">
      <alignment horizontal="center" vertical="center" wrapText="1"/>
    </xf>
    <xf numFmtId="0" fontId="45" fillId="0" borderId="38" xfId="0" applyFont="1" applyBorder="1" applyAlignment="1">
      <alignment vertical="center" wrapText="1"/>
    </xf>
    <xf numFmtId="164" fontId="46" fillId="0" borderId="48" xfId="0" applyNumberFormat="1" applyFont="1" applyBorder="1" applyAlignment="1">
      <alignment horizontal="center" vertical="center" wrapText="1"/>
    </xf>
    <xf numFmtId="164" fontId="46" fillId="0" borderId="27" xfId="0" applyNumberFormat="1" applyFont="1" applyBorder="1" applyAlignment="1">
      <alignment horizontal="center" vertical="center" wrapText="1"/>
    </xf>
    <xf numFmtId="164" fontId="46" fillId="0" borderId="41" xfId="0" applyNumberFormat="1" applyFont="1" applyBorder="1" applyAlignment="1">
      <alignment horizontal="center" vertical="center" wrapText="1"/>
    </xf>
    <xf numFmtId="164" fontId="46" fillId="0" borderId="42" xfId="0" applyNumberFormat="1" applyFont="1" applyBorder="1" applyAlignment="1">
      <alignment horizontal="center" vertical="center" wrapText="1"/>
    </xf>
    <xf numFmtId="164" fontId="46" fillId="0" borderId="40" xfId="0" applyNumberFormat="1" applyFont="1" applyBorder="1" applyAlignment="1">
      <alignment horizontal="center" vertical="center" wrapText="1"/>
    </xf>
    <xf numFmtId="164" fontId="45" fillId="0" borderId="67" xfId="0" applyNumberFormat="1" applyFont="1" applyBorder="1" applyAlignment="1">
      <alignment horizontal="center" vertical="center" wrapText="1"/>
    </xf>
    <xf numFmtId="0" fontId="47" fillId="3" borderId="74" xfId="0" applyFont="1" applyFill="1" applyBorder="1"/>
    <xf numFmtId="0" fontId="47" fillId="3" borderId="75" xfId="0" applyFont="1" applyFill="1" applyBorder="1"/>
    <xf numFmtId="0" fontId="47" fillId="3" borderId="76" xfId="0" applyFont="1" applyFill="1" applyBorder="1"/>
    <xf numFmtId="0" fontId="47" fillId="3" borderId="70" xfId="0" applyFont="1" applyFill="1" applyBorder="1"/>
    <xf numFmtId="0" fontId="47" fillId="3" borderId="69" xfId="0" applyFont="1" applyFill="1" applyBorder="1"/>
    <xf numFmtId="0" fontId="47" fillId="3" borderId="72" xfId="0" applyFont="1" applyFill="1" applyBorder="1"/>
    <xf numFmtId="0" fontId="47" fillId="3" borderId="71" xfId="0" applyFont="1" applyFill="1" applyBorder="1"/>
    <xf numFmtId="0" fontId="47" fillId="3" borderId="68" xfId="0" applyFont="1" applyFill="1" applyBorder="1"/>
    <xf numFmtId="0" fontId="47" fillId="3" borderId="73" xfId="0" applyFont="1" applyFill="1" applyBorder="1"/>
    <xf numFmtId="0" fontId="47" fillId="3" borderId="0" xfId="0" applyFont="1" applyFill="1"/>
    <xf numFmtId="0" fontId="47" fillId="3" borderId="83" xfId="0" applyFont="1" applyFill="1" applyBorder="1"/>
    <xf numFmtId="0" fontId="47" fillId="3" borderId="81" xfId="0" applyFont="1" applyFill="1" applyBorder="1"/>
    <xf numFmtId="0" fontId="47" fillId="3" borderId="82" xfId="0" applyFont="1" applyFill="1" applyBorder="1"/>
    <xf numFmtId="0" fontId="41" fillId="3" borderId="93" xfId="0" applyFont="1" applyFill="1" applyBorder="1" applyAlignment="1">
      <alignment horizontal="center"/>
    </xf>
    <xf numFmtId="0" fontId="42" fillId="3" borderId="66" xfId="0" applyFont="1" applyFill="1" applyBorder="1" applyAlignment="1">
      <alignment horizontal="center" wrapText="1"/>
    </xf>
    <xf numFmtId="0" fontId="42" fillId="3" borderId="94" xfId="0" applyFont="1" applyFill="1" applyBorder="1" applyAlignment="1">
      <alignment horizontal="center" wrapText="1"/>
    </xf>
    <xf numFmtId="0" fontId="41" fillId="3" borderId="95" xfId="0" applyFont="1" applyFill="1" applyBorder="1" applyAlignment="1">
      <alignment horizontal="center"/>
    </xf>
    <xf numFmtId="0" fontId="42" fillId="4" borderId="63" xfId="0" applyFont="1" applyFill="1" applyBorder="1" applyAlignment="1">
      <alignment horizontal="center"/>
    </xf>
    <xf numFmtId="0" fontId="16" fillId="2" borderId="0" xfId="0" applyFont="1" applyFill="1" applyAlignment="1">
      <alignment horizontal="right" vertical="top" wrapText="1" indent="5"/>
    </xf>
    <xf numFmtId="0" fontId="17" fillId="2" borderId="0" xfId="0" applyFont="1" applyFill="1" applyAlignment="1">
      <alignment horizontal="right" vertical="top" indent="5"/>
    </xf>
    <xf numFmtId="0" fontId="47" fillId="3" borderId="78" xfId="0" applyFont="1" applyFill="1" applyBorder="1" applyAlignment="1">
      <alignment horizontal="center" vertical="center" wrapText="1"/>
    </xf>
    <xf numFmtId="0" fontId="47" fillId="3" borderId="89" xfId="0" applyFont="1" applyFill="1" applyBorder="1" applyAlignment="1">
      <alignment horizontal="center" vertical="center" wrapText="1"/>
    </xf>
    <xf numFmtId="0" fontId="47" fillId="3" borderId="90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/>
    </xf>
    <xf numFmtId="0" fontId="44" fillId="3" borderId="7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7" fillId="3" borderId="77" xfId="0" applyFont="1" applyFill="1" applyBorder="1" applyAlignment="1">
      <alignment horizontal="center" vertical="center"/>
    </xf>
    <xf numFmtId="0" fontId="47" fillId="3" borderId="84" xfId="0" applyFont="1" applyFill="1" applyBorder="1" applyAlignment="1">
      <alignment horizontal="center" vertical="center"/>
    </xf>
    <xf numFmtId="0" fontId="47" fillId="3" borderId="77" xfId="0" applyFont="1" applyFill="1" applyBorder="1" applyAlignment="1">
      <alignment horizontal="center" vertical="center" wrapText="1"/>
    </xf>
    <xf numFmtId="0" fontId="47" fillId="3" borderId="79" xfId="0" applyFont="1" applyFill="1" applyBorder="1" applyAlignment="1">
      <alignment horizontal="center" vertical="center" wrapText="1"/>
    </xf>
    <xf numFmtId="0" fontId="47" fillId="3" borderId="84" xfId="0" applyFont="1" applyFill="1" applyBorder="1" applyAlignment="1">
      <alignment horizontal="center" vertical="center" wrapText="1"/>
    </xf>
    <xf numFmtId="0" fontId="47" fillId="3" borderId="86" xfId="0" applyFont="1" applyFill="1" applyBorder="1" applyAlignment="1">
      <alignment horizontal="center" vertical="center" wrapText="1"/>
    </xf>
    <xf numFmtId="0" fontId="47" fillId="3" borderId="78" xfId="0" applyFont="1" applyFill="1" applyBorder="1" applyAlignment="1">
      <alignment horizontal="center" vertical="center"/>
    </xf>
    <xf numFmtId="0" fontId="47" fillId="3" borderId="85" xfId="0" applyFont="1" applyFill="1" applyBorder="1" applyAlignment="1">
      <alignment horizontal="center" vertical="center"/>
    </xf>
    <xf numFmtId="0" fontId="45" fillId="0" borderId="4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91" xfId="0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</cellXfs>
  <cellStyles count="1">
    <cellStyle name="Įprastas" xfId="0" builtinId="0"/>
  </cellStyles>
  <dxfs count="1">
    <dxf>
      <font>
        <color rgb="FFFFFFFF"/>
      </font>
      <fill>
        <patternFill>
          <bgColor rgb="FF8FCEA5"/>
        </patternFill>
      </fill>
    </dxf>
  </dxfs>
  <tableStyles count="0" defaultTableStyle="TableStyleMedium2" defaultPivotStyle="PivotStyleLight16"/>
  <colors>
    <mruColors>
      <color rgb="FFFFFFFF"/>
      <color rgb="FF8FCEA5"/>
      <color rgb="FF808080"/>
      <color rgb="FFBEBEBE"/>
      <color rgb="FF828282"/>
      <color rgb="FF909090"/>
      <color rgb="FFA3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Skaičiuoklė!$J$6</c:f>
              <c:strCache>
                <c:ptCount val="1"/>
                <c:pt idx="0">
                  <c:v>Variantas 1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val>
            <c:numRef>
              <c:f>Skaičiuoklė!$J$11</c:f>
              <c:numCache>
                <c:formatCode>0.000</c:formatCode>
                <c:ptCount val="1"/>
                <c:pt idx="0">
                  <c:v>0.13325547973917093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A-43EB-A2B4-3DFA389FC3DE}"/>
            </c:ext>
          </c:extLst>
        </c:ser>
        <c:ser>
          <c:idx val="1"/>
          <c:order val="1"/>
          <c:tx>
            <c:strRef>
              <c:f>Skaičiuoklė!$K$6</c:f>
              <c:strCache>
                <c:ptCount val="1"/>
                <c:pt idx="0">
                  <c:v>Variantas 2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Skaičiuoklė!$K$11</c:f>
              <c:numCache>
                <c:formatCode>0.000</c:formatCode>
                <c:ptCount val="1"/>
                <c:pt idx="0">
                  <c:v>0.13325547973917093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A-43EB-A2B4-3DFA389FC3DE}"/>
            </c:ext>
          </c:extLst>
        </c:ser>
        <c:ser>
          <c:idx val="2"/>
          <c:order val="2"/>
          <c:tx>
            <c:strRef>
              <c:f>Skaičiuoklė!$L$6</c:f>
              <c:strCache>
                <c:ptCount val="1"/>
                <c:pt idx="0">
                  <c:v>Variantas 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Skaičiuoklė!$L$11</c:f>
              <c:numCache>
                <c:formatCode>0.000</c:formatCode>
                <c:ptCount val="1"/>
                <c:pt idx="0">
                  <c:v>0.13325547973917093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A-43EB-A2B4-3DFA389FC3DE}"/>
            </c:ext>
          </c:extLst>
        </c:ser>
        <c:ser>
          <c:idx val="3"/>
          <c:order val="3"/>
          <c:tx>
            <c:strRef>
              <c:f>Skaičiuoklė!$M$6</c:f>
              <c:strCache>
                <c:ptCount val="1"/>
                <c:pt idx="0">
                  <c:v>Variantas 4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Skaičiuoklė!$M$11</c:f>
              <c:numCache>
                <c:formatCode>0.000</c:formatCode>
                <c:ptCount val="1"/>
                <c:pt idx="0">
                  <c:v>0.13325547973917093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A-43EB-A2B4-3DFA389FC3DE}"/>
            </c:ext>
          </c:extLst>
        </c:ser>
        <c:ser>
          <c:idx val="4"/>
          <c:order val="4"/>
          <c:tx>
            <c:strRef>
              <c:f>Skaičiuoklė!$N$6</c:f>
              <c:strCache>
                <c:ptCount val="1"/>
                <c:pt idx="0">
                  <c:v>Variantas 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Skaičiuoklė!$N$11</c:f>
              <c:numCache>
                <c:formatCode>0.000</c:formatCode>
                <c:ptCount val="1"/>
                <c:pt idx="0">
                  <c:v>0.13325547973917093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8A-43EB-A2B4-3DFA389FC3DE}"/>
            </c:ext>
          </c:extLst>
        </c:ser>
        <c:ser>
          <c:idx val="5"/>
          <c:order val="5"/>
          <c:tx>
            <c:strRef>
              <c:f>Skaičiuoklė!$O$6</c:f>
              <c:strCache>
                <c:ptCount val="1"/>
                <c:pt idx="0">
                  <c:v>Variantas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Skaičiuoklė!$O$11</c:f>
              <c:numCache>
                <c:formatCode>0.000</c:formatCode>
                <c:ptCount val="1"/>
                <c:pt idx="0">
                  <c:v>0.13325547973917093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8A-43EB-A2B4-3DFA389FC3DE}"/>
            </c:ext>
          </c:extLst>
        </c:ser>
        <c:ser>
          <c:idx val="6"/>
          <c:order val="6"/>
          <c:tx>
            <c:strRef>
              <c:f>Skaičiuoklė!$P$6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tx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Skaičiuoklė!$P$11</c:f>
              <c:numCache>
                <c:formatCode>0.000</c:formatCode>
                <c:ptCount val="1"/>
                <c:pt idx="0">
                  <c:v>0.79953287843502563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8-450B-8A8E-FEE656094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4796719"/>
        <c:axId val="1169693567"/>
      </c:barChart>
      <c:catAx>
        <c:axId val="105479671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69693567"/>
        <c:crosses val="autoZero"/>
        <c:auto val="1"/>
        <c:lblAlgn val="ctr"/>
        <c:lblOffset val="100"/>
        <c:noMultiLvlLbl val="0"/>
      </c:catAx>
      <c:valAx>
        <c:axId val="116969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3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solidFill>
                      <a:schemeClr val="accent3">
                        <a:lumMod val="25000"/>
                      </a:schemeClr>
                    </a:solidFill>
                  </a:rPr>
                  <a:t>NMLOJ kiekio pokytis, kt</a:t>
                </a:r>
              </a:p>
            </c:rich>
          </c:tx>
          <c:layout>
            <c:manualLayout>
              <c:xMode val="edge"/>
              <c:yMode val="edge"/>
              <c:x val="2.9088543694657326E-2"/>
              <c:y val="0.14514879511522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3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796719"/>
        <c:crosses val="autoZero"/>
        <c:crossBetween val="between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05199433676708"/>
          <c:y val="0.75099958120216914"/>
          <c:w val="0.65749743689889173"/>
          <c:h val="0.19968612102038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Naudojimosi instrukcija'!A1"/><Relationship Id="rId13" Type="http://schemas.openxmlformats.org/officeDocument/2006/relationships/hyperlink" Target="#Atnaujinimas!A1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12" Type="http://schemas.openxmlformats.org/officeDocument/2006/relationships/image" Target="../media/image8.png"/><Relationship Id="rId2" Type="http://schemas.openxmlformats.org/officeDocument/2006/relationships/image" Target="../media/image2.svg"/><Relationship Id="rId16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#Skai&#269;iuokl&#279;!A1"/><Relationship Id="rId5" Type="http://schemas.openxmlformats.org/officeDocument/2006/relationships/image" Target="../media/image5.png"/><Relationship Id="rId15" Type="http://schemas.openxmlformats.org/officeDocument/2006/relationships/hyperlink" Target="https://aaa.lrv.lt/lt/veiklos-sritys/teisekuros-poveikio-vertinimas/" TargetMode="External"/><Relationship Id="rId10" Type="http://schemas.microsoft.com/office/2007/relationships/hdphoto" Target="../media/hdphoto2.wdp"/><Relationship Id="rId4" Type="http://schemas.openxmlformats.org/officeDocument/2006/relationships/image" Target="../media/image4.svg"/><Relationship Id="rId9" Type="http://schemas.openxmlformats.org/officeDocument/2006/relationships/image" Target="../media/image7.png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image" Target="../media/image5.png"/><Relationship Id="rId3" Type="http://schemas.openxmlformats.org/officeDocument/2006/relationships/image" Target="../media/image3.png"/><Relationship Id="rId7" Type="http://schemas.openxmlformats.org/officeDocument/2006/relationships/image" Target="../media/image12.png"/><Relationship Id="rId12" Type="http://schemas.openxmlformats.org/officeDocument/2006/relationships/image" Target="../media/image9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11" Type="http://schemas.openxmlformats.org/officeDocument/2006/relationships/hyperlink" Target="#Atnaujinimas!A1"/><Relationship Id="rId5" Type="http://schemas.openxmlformats.org/officeDocument/2006/relationships/hyperlink" Target="#Prad&#382;ia!A1"/><Relationship Id="rId15" Type="http://schemas.openxmlformats.org/officeDocument/2006/relationships/image" Target="../media/image10.png"/><Relationship Id="rId10" Type="http://schemas.openxmlformats.org/officeDocument/2006/relationships/image" Target="../media/image8.png"/><Relationship Id="rId4" Type="http://schemas.openxmlformats.org/officeDocument/2006/relationships/image" Target="../media/image4.svg"/><Relationship Id="rId9" Type="http://schemas.openxmlformats.org/officeDocument/2006/relationships/hyperlink" Target="#Skai&#269;iuokl&#279;!A1"/><Relationship Id="rId14" Type="http://schemas.openxmlformats.org/officeDocument/2006/relationships/hyperlink" Target="https://aaa.lrv.lt/lt/veiklos-sritys/teisekuros-poveikio-vertinimas/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Prad&#382;ia!A1"/><Relationship Id="rId13" Type="http://schemas.openxmlformats.org/officeDocument/2006/relationships/image" Target="../media/image7.png"/><Relationship Id="rId1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2.svg"/><Relationship Id="rId12" Type="http://schemas.openxmlformats.org/officeDocument/2006/relationships/hyperlink" Target="#'Naudojimosi instrukcija'!A1"/><Relationship Id="rId17" Type="http://schemas.openxmlformats.org/officeDocument/2006/relationships/hyperlink" Target="https://aaa.lrv.lt/lt/veiklos-sritys/teisekuros-poveikio-vertinimas/" TargetMode="External"/><Relationship Id="rId2" Type="http://schemas.openxmlformats.org/officeDocument/2006/relationships/image" Target="../media/image13.png"/><Relationship Id="rId16" Type="http://schemas.microsoft.com/office/2007/relationships/hdphoto" Target="../media/hdphoto4.wdp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image" Target="../media/image9.png"/><Relationship Id="rId5" Type="http://schemas.openxmlformats.org/officeDocument/2006/relationships/image" Target="../media/image4.svg"/><Relationship Id="rId15" Type="http://schemas.openxmlformats.org/officeDocument/2006/relationships/image" Target="../media/image14.png"/><Relationship Id="rId10" Type="http://schemas.openxmlformats.org/officeDocument/2006/relationships/hyperlink" Target="#Atnaujinimas!A1"/><Relationship Id="rId4" Type="http://schemas.openxmlformats.org/officeDocument/2006/relationships/image" Target="../media/image3.png"/><Relationship Id="rId9" Type="http://schemas.openxmlformats.org/officeDocument/2006/relationships/image" Target="../media/image11.png"/><Relationship Id="rId1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microsoft.com/office/2007/relationships/hdphoto" Target="../media/hdphoto5.wdp"/><Relationship Id="rId3" Type="http://schemas.openxmlformats.org/officeDocument/2006/relationships/image" Target="../media/image3.png"/><Relationship Id="rId7" Type="http://schemas.openxmlformats.org/officeDocument/2006/relationships/hyperlink" Target="#'Naudojimosi instrukcija'!A1"/><Relationship Id="rId12" Type="http://schemas.openxmlformats.org/officeDocument/2006/relationships/image" Target="../media/image15.png"/><Relationship Id="rId17" Type="http://schemas.openxmlformats.org/officeDocument/2006/relationships/image" Target="../media/image10.png"/><Relationship Id="rId2" Type="http://schemas.openxmlformats.org/officeDocument/2006/relationships/image" Target="../media/image5.png"/><Relationship Id="rId16" Type="http://schemas.openxmlformats.org/officeDocument/2006/relationships/hyperlink" Target="https://aaa.lrv.lt/lt/veiklos-sritys/teisekuros-poveikio-vertinimas/" TargetMode="External"/><Relationship Id="rId1" Type="http://schemas.openxmlformats.org/officeDocument/2006/relationships/image" Target="../media/image13.png"/><Relationship Id="rId6" Type="http://schemas.openxmlformats.org/officeDocument/2006/relationships/image" Target="../media/image11.png"/><Relationship Id="rId11" Type="http://schemas.openxmlformats.org/officeDocument/2006/relationships/image" Target="../media/image8.png"/><Relationship Id="rId5" Type="http://schemas.openxmlformats.org/officeDocument/2006/relationships/hyperlink" Target="#Prad&#382;ia!A1"/><Relationship Id="rId15" Type="http://schemas.openxmlformats.org/officeDocument/2006/relationships/image" Target="../media/image2.svg"/><Relationship Id="rId10" Type="http://schemas.openxmlformats.org/officeDocument/2006/relationships/hyperlink" Target="#Skai&#269;iuokl&#279;!A1"/><Relationship Id="rId4" Type="http://schemas.openxmlformats.org/officeDocument/2006/relationships/image" Target="../media/image4.svg"/><Relationship Id="rId9" Type="http://schemas.microsoft.com/office/2007/relationships/hdphoto" Target="../media/hdphoto2.wdp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52BDD05-87BC-4E2D-BE12-D1235375661C}"/>
            </a:ext>
          </a:extLst>
        </xdr:cNvPr>
        <xdr:cNvSpPr txBox="1"/>
      </xdr:nvSpPr>
      <xdr:spPr>
        <a:xfrm>
          <a:off x="141942" y="1007595"/>
          <a:ext cx="1278965" cy="22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4</xdr:col>
      <xdr:colOff>219363</xdr:colOff>
      <xdr:row>2</xdr:row>
      <xdr:rowOff>24577</xdr:rowOff>
    </xdr:from>
    <xdr:to>
      <xdr:col>16</xdr:col>
      <xdr:colOff>381001</xdr:colOff>
      <xdr:row>7</xdr:row>
      <xdr:rowOff>27214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30A7B97-51A9-4349-862D-A9F03B4E2E27}"/>
            </a:ext>
            <a:ext uri="{147F2762-F138-4A5C-976F-8EAC2B608ADB}">
              <a16:predDERef xmlns:a16="http://schemas.microsoft.com/office/drawing/2014/main" pred="{8F25ABEF-DBB9-A147-2351-0D3B1C825F90}"/>
            </a:ext>
          </a:extLst>
        </xdr:cNvPr>
        <xdr:cNvSpPr txBox="1"/>
      </xdr:nvSpPr>
      <xdr:spPr>
        <a:xfrm>
          <a:off x="2795649" y="405577"/>
          <a:ext cx="8253352" cy="982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SĄVARTYNUOSE ŠALINAMŲ BIOSKAIDŽIŲ KOMUNALINIŲ ATLIEKŲ KIEKIO REGULIAVIMO POVEIKIO</a:t>
          </a:r>
          <a:r>
            <a:rPr lang="lt-LT" sz="16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VERTINIMO SKAIČIUOKLĖ:</a:t>
          </a:r>
          <a:endParaRPr lang="lt-LT" sz="1600" b="1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6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KOMPLEKSINIS SKAIČIAVIMO ĮRANKIS</a:t>
          </a:r>
        </a:p>
        <a:p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400" b="0" i="0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17</xdr:col>
      <xdr:colOff>98383</xdr:colOff>
      <xdr:row>10</xdr:row>
      <xdr:rowOff>123887</xdr:rowOff>
    </xdr:from>
    <xdr:to>
      <xdr:col>30</xdr:col>
      <xdr:colOff>11545</xdr:colOff>
      <xdr:row>43</xdr:row>
      <xdr:rowOff>34637</xdr:rowOff>
    </xdr:to>
    <xdr:sp macro="" textlink="">
      <xdr:nvSpPr>
        <xdr:cNvPr id="14" name="TextBox 25">
          <a:extLst>
            <a:ext uri="{FF2B5EF4-FFF2-40B4-BE49-F238E27FC236}">
              <a16:creationId xmlns:a16="http://schemas.microsoft.com/office/drawing/2014/main" id="{F15FE1DC-FDFE-4CAA-B435-A7E7358F8033}"/>
            </a:ext>
          </a:extLst>
        </xdr:cNvPr>
        <xdr:cNvSpPr txBox="1"/>
      </xdr:nvSpPr>
      <xdr:spPr>
        <a:xfrm>
          <a:off x="10922247" y="2132796"/>
          <a:ext cx="7792934" cy="6526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50000"/>
            </a:lnSpc>
            <a:spcBef>
              <a:spcPts val="1000"/>
            </a:spcBef>
            <a:spcAft>
              <a:spcPts val="1000"/>
            </a:spcAft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Bazinis atliekų kiekis - </a:t>
          </a:r>
          <a:r>
            <a:rPr lang="lt-LT" sz="1400" b="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bioskaidžių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atliekų kiekis sąvartyne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prie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numatomą teisinį veiklos rodiklio reguliavimą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;</a:t>
          </a:r>
        </a:p>
        <a:p>
          <a:pPr algn="l">
            <a:lnSpc>
              <a:spcPct val="150000"/>
            </a:lnSpc>
            <a:spcBef>
              <a:spcPts val="1000"/>
            </a:spcBef>
            <a:spcAft>
              <a:spcPts val="1000"/>
            </a:spcAft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Bazinis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 –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kiekis,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Times New Roman" panose="02020603050405020304" pitchFamily="18" charset="0"/>
              <a:cs typeface="+mn-cs"/>
            </a:rPr>
            <a:t>kuris susidarytų neįgyvendinus teisėkūros iniciatyvos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. Atskaitos taškas, nuo kurio vertinamas teisėkūros iniciatyvos poveikis aplinkos oro kokybei;</a:t>
          </a:r>
          <a:endParaRPr lang="lt-LT" sz="1400" b="1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50000"/>
            </a:lnSpc>
            <a:spcBef>
              <a:spcPts val="1000"/>
            </a:spcBef>
            <a:spcAft>
              <a:spcPts val="1000"/>
            </a:spcAft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NMLOJ - </a:t>
          </a:r>
          <a:r>
            <a:rPr lang="lt-LT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nemetatiniai lakieji organiniai junginiai. Visi lakieji organiniai junginiai, išskyrus metaną, kuriems saulės šviesoje reaguojant su azoto oksidais gali susidaryti fotocheminių oksidatorių;</a:t>
          </a:r>
          <a:endParaRPr lang="lt-LT" sz="1400" b="1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100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 kiekio pokytis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skirtumas tarp bazinio NMLOJ kiekio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ir projektinio NMLOJ kiekio, susidaręs per teisėkūros iniciatyvos taikymo laikotarpį;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100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Projektinis atliekų kiekis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bioskaidžių atliekų kiekis sąvartyne, jei numatomas teisinis veiklos rodiklio reguliavimas būtų įgyvendintas;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100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Projektinis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 –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kiekis,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Times New Roman" panose="02020603050405020304" pitchFamily="18" charset="0"/>
              <a:cs typeface="+mn-cs"/>
            </a:rPr>
            <a:t>kuris susidarytų įgyvendinus teisėkūros iniciatyvą;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100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Poveikio vertinimas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– teisėkūros iniciatyvos poveikio aplinkos oro teršalų kiekių pokyčiams vertinimas; </a:t>
          </a:r>
          <a:endParaRPr lang="lt-LT" sz="1400" b="1" i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  <a:spcBef>
              <a:spcPts val="1000"/>
            </a:spcBef>
            <a:spcAft>
              <a:spcPts val="1000"/>
            </a:spcAft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Variantas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(1-6)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specifinėmis prielaidomis ir parametrų duomenimis paremtas teisėkūros iniciatyvos poveikio NMLOJ kiekio pokyčiams analizės variantas.</a:t>
          </a:r>
          <a:endParaRPr lang="lt-LT" sz="1400" i="1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0</xdr:col>
      <xdr:colOff>171208</xdr:colOff>
      <xdr:row>0</xdr:row>
      <xdr:rowOff>148291</xdr:rowOff>
    </xdr:from>
    <xdr:to>
      <xdr:col>3</xdr:col>
      <xdr:colOff>141444</xdr:colOff>
      <xdr:row>54</xdr:row>
      <xdr:rowOff>54429</xdr:rowOff>
    </xdr:to>
    <xdr:sp macro="" textlink="">
      <xdr:nvSpPr>
        <xdr:cNvPr id="17" name="Stačiakampis: suapvalinti kampai 4">
          <a:extLst>
            <a:ext uri="{FF2B5EF4-FFF2-40B4-BE49-F238E27FC236}">
              <a16:creationId xmlns:a16="http://schemas.microsoft.com/office/drawing/2014/main" id="{941DEC83-F802-4727-8E0F-A78D019DE800}"/>
            </a:ext>
          </a:extLst>
        </xdr:cNvPr>
        <xdr:cNvSpPr/>
      </xdr:nvSpPr>
      <xdr:spPr>
        <a:xfrm>
          <a:off x="171208" y="148291"/>
          <a:ext cx="1799036" cy="10583663"/>
        </a:xfrm>
        <a:prstGeom prst="roundRect">
          <a:avLst>
            <a:gd name="adj" fmla="val 454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>
              <a:lumMod val="20000"/>
              <a:lumOff val="8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172585</xdr:colOff>
      <xdr:row>27</xdr:row>
      <xdr:rowOff>1487</xdr:rowOff>
    </xdr:from>
    <xdr:to>
      <xdr:col>2</xdr:col>
      <xdr:colOff>80806</xdr:colOff>
      <xdr:row>29</xdr:row>
      <xdr:rowOff>50463</xdr:rowOff>
    </xdr:to>
    <xdr:pic>
      <xdr:nvPicPr>
        <xdr:cNvPr id="18" name="Grafinis elementas 10" descr="Envelope outline">
          <a:extLst>
            <a:ext uri="{FF2B5EF4-FFF2-40B4-BE49-F238E27FC236}">
              <a16:creationId xmlns:a16="http://schemas.microsoft.com/office/drawing/2014/main" id="{7952BE80-E852-4274-8D20-2394AFC38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2185" y="5487887"/>
          <a:ext cx="517821" cy="429976"/>
        </a:xfrm>
        <a:prstGeom prst="rect">
          <a:avLst/>
        </a:prstGeom>
      </xdr:spPr>
    </xdr:pic>
    <xdr:clientData/>
  </xdr:twoCellAnchor>
  <xdr:twoCellAnchor>
    <xdr:from>
      <xdr:col>0</xdr:col>
      <xdr:colOff>580713</xdr:colOff>
      <xdr:row>29</xdr:row>
      <xdr:rowOff>76110</xdr:rowOff>
    </xdr:from>
    <xdr:to>
      <xdr:col>3</xdr:col>
      <xdr:colOff>118573</xdr:colOff>
      <xdr:row>30</xdr:row>
      <xdr:rowOff>151494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0D9C1B3-DD38-4A6E-BB98-00309F61D900}"/>
            </a:ext>
          </a:extLst>
        </xdr:cNvPr>
        <xdr:cNvSpPr txBox="1"/>
      </xdr:nvSpPr>
      <xdr:spPr>
        <a:xfrm>
          <a:off x="580713" y="5943510"/>
          <a:ext cx="1366660" cy="265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332817</xdr:colOff>
      <xdr:row>33</xdr:row>
      <xdr:rowOff>101454</xdr:rowOff>
    </xdr:from>
    <xdr:to>
      <xdr:col>2</xdr:col>
      <xdr:colOff>92117</xdr:colOff>
      <xdr:row>35</xdr:row>
      <xdr:rowOff>95917</xdr:rowOff>
    </xdr:to>
    <xdr:pic>
      <xdr:nvPicPr>
        <xdr:cNvPr id="20" name="Grafinis elementas 12" descr="Receiver outline">
          <a:extLst>
            <a:ext uri="{FF2B5EF4-FFF2-40B4-BE49-F238E27FC236}">
              <a16:creationId xmlns:a16="http://schemas.microsoft.com/office/drawing/2014/main" id="{1E0BFB2A-3E9B-4D20-B920-E08EB441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42417" y="6730854"/>
          <a:ext cx="368900" cy="375463"/>
        </a:xfrm>
        <a:prstGeom prst="rect">
          <a:avLst/>
        </a:prstGeom>
      </xdr:spPr>
    </xdr:pic>
    <xdr:clientData/>
  </xdr:twoCellAnchor>
  <xdr:twoCellAnchor>
    <xdr:from>
      <xdr:col>0</xdr:col>
      <xdr:colOff>561199</xdr:colOff>
      <xdr:row>36</xdr:row>
      <xdr:rowOff>28986</xdr:rowOff>
    </xdr:from>
    <xdr:to>
      <xdr:col>3</xdr:col>
      <xdr:colOff>92810</xdr:colOff>
      <xdr:row>37</xdr:row>
      <xdr:rowOff>93840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903079C-668F-4F27-8DB1-7A6D84539E15}"/>
            </a:ext>
          </a:extLst>
        </xdr:cNvPr>
        <xdr:cNvSpPr txBox="1"/>
      </xdr:nvSpPr>
      <xdr:spPr>
        <a:xfrm>
          <a:off x="561199" y="7229886"/>
          <a:ext cx="1360411" cy="25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367391</xdr:colOff>
      <xdr:row>2</xdr:row>
      <xdr:rowOff>13609</xdr:rowOff>
    </xdr:from>
    <xdr:to>
      <xdr:col>2</xdr:col>
      <xdr:colOff>531609</xdr:colOff>
      <xdr:row>4</xdr:row>
      <xdr:rowOff>176871</xdr:rowOff>
    </xdr:to>
    <xdr:pic>
      <xdr:nvPicPr>
        <xdr:cNvPr id="27" name="Paveikslėlis 2">
          <a:extLst>
            <a:ext uri="{FF2B5EF4-FFF2-40B4-BE49-F238E27FC236}">
              <a16:creationId xmlns:a16="http://schemas.microsoft.com/office/drawing/2014/main" id="{C0E8A9D6-6DEA-4B3C-9A10-9067996884D1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1" y="394609"/>
          <a:ext cx="1388861" cy="59869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367392</xdr:colOff>
      <xdr:row>7</xdr:row>
      <xdr:rowOff>149679</xdr:rowOff>
    </xdr:from>
    <xdr:to>
      <xdr:col>2</xdr:col>
      <xdr:colOff>585106</xdr:colOff>
      <xdr:row>11</xdr:row>
      <xdr:rowOff>53251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3D14FBC-71CE-41A9-BCF3-2CC17517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7392" y="1537608"/>
          <a:ext cx="1442357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12</xdr:row>
      <xdr:rowOff>54430</xdr:rowOff>
    </xdr:from>
    <xdr:to>
      <xdr:col>2</xdr:col>
      <xdr:colOff>571499</xdr:colOff>
      <xdr:row>15</xdr:row>
      <xdr:rowOff>160084</xdr:rowOff>
    </xdr:to>
    <xdr:pic>
      <xdr:nvPicPr>
        <xdr:cNvPr id="30" name="Picture 2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7FFC325-43B1-48BA-B0C1-F786B0837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3785" y="2449287"/>
          <a:ext cx="1442357" cy="731583"/>
        </a:xfrm>
        <a:prstGeom prst="rect">
          <a:avLst/>
        </a:prstGeom>
      </xdr:spPr>
    </xdr:pic>
    <xdr:clientData/>
  </xdr:twoCellAnchor>
  <xdr:twoCellAnchor>
    <xdr:from>
      <xdr:col>0</xdr:col>
      <xdr:colOff>367392</xdr:colOff>
      <xdr:row>16</xdr:row>
      <xdr:rowOff>136072</xdr:rowOff>
    </xdr:from>
    <xdr:to>
      <xdr:col>2</xdr:col>
      <xdr:colOff>598714</xdr:colOff>
      <xdr:row>20</xdr:row>
      <xdr:rowOff>95251</xdr:rowOff>
    </xdr:to>
    <xdr:pic>
      <xdr:nvPicPr>
        <xdr:cNvPr id="31" name="Picture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3D7AED3-13A6-48A0-AEBC-A16D1D2D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2" y="3401786"/>
          <a:ext cx="1455965" cy="734786"/>
        </a:xfrm>
        <a:prstGeom prst="rect">
          <a:avLst/>
        </a:prstGeom>
      </xdr:spPr>
    </xdr:pic>
    <xdr:clientData/>
  </xdr:twoCellAnchor>
  <xdr:twoCellAnchor>
    <xdr:from>
      <xdr:col>0</xdr:col>
      <xdr:colOff>367392</xdr:colOff>
      <xdr:row>21</xdr:row>
      <xdr:rowOff>68036</xdr:rowOff>
    </xdr:from>
    <xdr:to>
      <xdr:col>2</xdr:col>
      <xdr:colOff>585107</xdr:colOff>
      <xdr:row>24</xdr:row>
      <xdr:rowOff>225722</xdr:rowOff>
    </xdr:to>
    <xdr:pic>
      <xdr:nvPicPr>
        <xdr:cNvPr id="32" name="Picture 7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E0820F5-4D08-453F-99A8-80EA5491E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2" y="4354286"/>
          <a:ext cx="1442358" cy="729186"/>
        </a:xfrm>
        <a:prstGeom prst="rect">
          <a:avLst/>
        </a:prstGeom>
      </xdr:spPr>
    </xdr:pic>
    <xdr:clientData/>
  </xdr:twoCellAnchor>
  <xdr:twoCellAnchor>
    <xdr:from>
      <xdr:col>4</xdr:col>
      <xdr:colOff>189385</xdr:colOff>
      <xdr:row>8</xdr:row>
      <xdr:rowOff>46180</xdr:rowOff>
    </xdr:from>
    <xdr:to>
      <xdr:col>16</xdr:col>
      <xdr:colOff>260598</xdr:colOff>
      <xdr:row>15</xdr:row>
      <xdr:rowOff>103909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5A7FB31-6329-44B0-9B7B-0FF1C394A6DF}"/>
            </a:ext>
          </a:extLst>
        </xdr:cNvPr>
        <xdr:cNvSpPr txBox="1"/>
      </xdr:nvSpPr>
      <xdr:spPr>
        <a:xfrm>
          <a:off x="2775567" y="1616362"/>
          <a:ext cx="8199213" cy="144318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ĮVADAS </a:t>
          </a:r>
          <a:endParaRPr lang="lt-LT" sz="1100" b="1" baseline="0">
            <a:solidFill>
              <a:srgbClr val="80808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aseline="0">
            <a:solidFill>
              <a:srgbClr val="80808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 - tai inovatyvus Microsoft Excel pagrindu sukurtas įrankis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padedantis nustatyti teisėkūros iniciatyvų poveikį aplinkos oro teršalų kiekio pokyčiams.</a:t>
          </a: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80808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indent="0">
            <a:buFontTx/>
            <a:buNone/>
          </a:pPr>
          <a:endParaRPr lang="lt-LT" sz="1100">
            <a:solidFill>
              <a:srgbClr val="808080"/>
            </a:solidFill>
            <a:effectLst/>
            <a:latin typeface="+mn-lt"/>
            <a:ea typeface="+mn-ea"/>
            <a:cs typeface="+mn-cs"/>
          </a:endParaRPr>
        </a:p>
        <a:p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4</xdr:col>
      <xdr:colOff>174832</xdr:colOff>
      <xdr:row>18</xdr:row>
      <xdr:rowOff>46182</xdr:rowOff>
    </xdr:from>
    <xdr:to>
      <xdr:col>16</xdr:col>
      <xdr:colOff>166090</xdr:colOff>
      <xdr:row>32</xdr:row>
      <xdr:rowOff>4783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D453331-E382-4A78-8BF0-7DFB01EEF5E7}"/>
            </a:ext>
          </a:extLst>
        </xdr:cNvPr>
        <xdr:cNvSpPr txBox="1"/>
      </xdr:nvSpPr>
      <xdr:spPr>
        <a:xfrm>
          <a:off x="2761014" y="3613727"/>
          <a:ext cx="8119258" cy="2683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800"/>
            </a:spcAft>
          </a:pPr>
          <a:r>
            <a:rPr lang="en-US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NAVIGACIJA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Pradžia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įvadinis skyrius, supažindinantis su skaičiuoklės tikslais, struktūra, terminologija, kontaktinė informacija. 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Naudojimo Instrukcija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informacija, kaip efektyviai naudoti skaičiuoklę – atlikti duomenų įvestis, gauti ir interpretuoti rezultatus. 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interaktyvi skaičiavimo platforma, leidžianti atlikti kiekybinį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oveikio vertinimą.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Atnaujinimas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visa istorija apie skaičiuoklės atnaujinimus. Skaičiuoklė nuolat tobulinama. </a:t>
          </a: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163121</xdr:colOff>
      <xdr:row>45</xdr:row>
      <xdr:rowOff>122672</xdr:rowOff>
    </xdr:from>
    <xdr:to>
      <xdr:col>15</xdr:col>
      <xdr:colOff>1071833</xdr:colOff>
      <xdr:row>54</xdr:row>
      <xdr:rowOff>105227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3EE67CC-8C8C-4045-82CB-674F1B8F6571}"/>
            </a:ext>
          </a:extLst>
        </xdr:cNvPr>
        <xdr:cNvSpPr txBox="1"/>
      </xdr:nvSpPr>
      <xdr:spPr>
        <a:xfrm>
          <a:off x="2749303" y="8862581"/>
          <a:ext cx="7605075" cy="1645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i="0">
              <a:solidFill>
                <a:schemeClr val="accent3">
                  <a:lumMod val="25000"/>
                </a:schemeClr>
              </a:solidFill>
            </a:rPr>
            <a:t>Rekomenduojami</a:t>
          </a:r>
          <a:r>
            <a:rPr lang="lt-LT" sz="1400" i="0" baseline="0">
              <a:solidFill>
                <a:schemeClr val="accent3">
                  <a:lumMod val="25000"/>
                </a:schemeClr>
              </a:solidFill>
            </a:rPr>
            <a:t> citavimo būdai: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Aplinkos apsaugos agent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ūra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metai</a:t>
          </a:r>
          <a:r>
            <a:rPr lang="en-US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ąvartynuose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šalinamų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bioskaidžių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komunalinių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atliekų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kiekio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reguliavimo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poveikio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vertinimo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 Vilnius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©</a:t>
          </a:r>
          <a:r>
            <a:rPr lang="lt-LT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Aplinkos apsaugos agentūra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endParaRPr lang="lt-LT" sz="12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181224</xdr:colOff>
      <xdr:row>42</xdr:row>
      <xdr:rowOff>30597</xdr:rowOff>
    </xdr:from>
    <xdr:to>
      <xdr:col>15</xdr:col>
      <xdr:colOff>1204978</xdr:colOff>
      <xdr:row>44</xdr:row>
      <xdr:rowOff>119249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E51FB6C-1CD7-4D1A-9E2E-6A19A0E1A50F}"/>
            </a:ext>
          </a:extLst>
        </xdr:cNvPr>
        <xdr:cNvSpPr txBox="1"/>
      </xdr:nvSpPr>
      <xdr:spPr>
        <a:xfrm>
          <a:off x="2767406" y="8216324"/>
          <a:ext cx="7720117" cy="458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</a:rPr>
            <a:t>SKAIČIUOKLĖS AUTORINIŲ TEISIŲ APSAUGA</a:t>
          </a:r>
        </a:p>
      </xdr:txBody>
    </xdr:sp>
    <xdr:clientData/>
  </xdr:twoCellAnchor>
  <xdr:twoCellAnchor>
    <xdr:from>
      <xdr:col>4</xdr:col>
      <xdr:colOff>181428</xdr:colOff>
      <xdr:row>34</xdr:row>
      <xdr:rowOff>30924</xdr:rowOff>
    </xdr:from>
    <xdr:to>
      <xdr:col>16</xdr:col>
      <xdr:colOff>288142</xdr:colOff>
      <xdr:row>41</xdr:row>
      <xdr:rowOff>94301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8C7096-3C31-4562-A246-28458578FB14}"/>
            </a:ext>
          </a:extLst>
        </xdr:cNvPr>
        <xdr:cNvSpPr txBox="1"/>
      </xdr:nvSpPr>
      <xdr:spPr>
        <a:xfrm>
          <a:off x="2767610" y="6692651"/>
          <a:ext cx="8234714" cy="140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  <a:spcAft>
              <a:spcPts val="800"/>
            </a:spcAft>
          </a:pP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PAGALBA IR ATSILIEPIMAI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Iškilus klausimams dėl skaičiuoklės naudojimo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kviečiame kreiptis meniu juostoje nurodytais kontaktais.</a:t>
          </a: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17</xdr:col>
      <xdr:colOff>15255</xdr:colOff>
      <xdr:row>7</xdr:row>
      <xdr:rowOff>160649</xdr:rowOff>
    </xdr:from>
    <xdr:to>
      <xdr:col>30</xdr:col>
      <xdr:colOff>15255</xdr:colOff>
      <xdr:row>43</xdr:row>
      <xdr:rowOff>34637</xdr:rowOff>
    </xdr:to>
    <xdr:sp macro="" textlink="">
      <xdr:nvSpPr>
        <xdr:cNvPr id="38" name="Stačiakampis 22">
          <a:extLst>
            <a:ext uri="{FF2B5EF4-FFF2-40B4-BE49-F238E27FC236}">
              <a16:creationId xmlns:a16="http://schemas.microsoft.com/office/drawing/2014/main" id="{AB88A9BF-59A5-4A74-BB21-3018BFC2EA6F}"/>
            </a:ext>
            <a:ext uri="{147F2762-F138-4A5C-976F-8EAC2B608ADB}">
              <a16:predDERef xmlns:a16="http://schemas.microsoft.com/office/drawing/2014/main" pred="{609DEACF-2BD9-8CCA-C121-81373325173F}"/>
            </a:ext>
          </a:extLst>
        </xdr:cNvPr>
        <xdr:cNvSpPr/>
      </xdr:nvSpPr>
      <xdr:spPr>
        <a:xfrm>
          <a:off x="10839119" y="1546104"/>
          <a:ext cx="7879772" cy="711298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17</xdr:col>
      <xdr:colOff>127001</xdr:colOff>
      <xdr:row>8</xdr:row>
      <xdr:rowOff>103909</xdr:rowOff>
    </xdr:from>
    <xdr:to>
      <xdr:col>29</xdr:col>
      <xdr:colOff>554182</xdr:colOff>
      <xdr:row>10</xdr:row>
      <xdr:rowOff>57727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60C06F-A0AE-402C-8093-8046B7821467}"/>
            </a:ext>
          </a:extLst>
        </xdr:cNvPr>
        <xdr:cNvSpPr txBox="1"/>
      </xdr:nvSpPr>
      <xdr:spPr>
        <a:xfrm>
          <a:off x="11487728" y="1674091"/>
          <a:ext cx="8185727" cy="36945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NAUDOJAM</a:t>
          </a: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 TERMINAI </a:t>
          </a:r>
        </a:p>
      </xdr:txBody>
    </xdr:sp>
    <xdr:clientData/>
  </xdr:twoCellAnchor>
  <xdr:twoCellAnchor>
    <xdr:from>
      <xdr:col>0</xdr:col>
      <xdr:colOff>381000</xdr:colOff>
      <xdr:row>45</xdr:row>
      <xdr:rowOff>95587</xdr:rowOff>
    </xdr:from>
    <xdr:to>
      <xdr:col>3</xdr:col>
      <xdr:colOff>158819</xdr:colOff>
      <xdr:row>49</xdr:row>
      <xdr:rowOff>28861</xdr:rowOff>
    </xdr:to>
    <xdr:sp macro="" textlink="">
      <xdr:nvSpPr>
        <xdr:cNvPr id="5" name="TextBox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BF0821C-1BE5-4CA3-BB40-E1F6DE16F280}"/>
            </a:ext>
          </a:extLst>
        </xdr:cNvPr>
        <xdr:cNvSpPr txBox="1"/>
      </xdr:nvSpPr>
      <xdr:spPr>
        <a:xfrm>
          <a:off x="381000" y="8835496"/>
          <a:ext cx="1717455" cy="672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https://aaa.lrv.lt/lt/veiklos-sritys/teisekuros-poveikio-vertinimas/</a:t>
          </a:r>
        </a:p>
      </xdr:txBody>
    </xdr:sp>
    <xdr:clientData/>
  </xdr:twoCellAnchor>
  <xdr:twoCellAnchor editAs="oneCell">
    <xdr:from>
      <xdr:col>1</xdr:col>
      <xdr:colOff>56575</xdr:colOff>
      <xdr:row>40</xdr:row>
      <xdr:rowOff>69272</xdr:rowOff>
    </xdr:from>
    <xdr:to>
      <xdr:col>2</xdr:col>
      <xdr:colOff>219653</xdr:colOff>
      <xdr:row>44</xdr:row>
      <xdr:rowOff>173443</xdr:rowOff>
    </xdr:to>
    <xdr:pic>
      <xdr:nvPicPr>
        <xdr:cNvPr id="6" name="Paveikslėlis 5">
          <a:extLst>
            <a:ext uri="{FF2B5EF4-FFF2-40B4-BE49-F238E27FC236}">
              <a16:creationId xmlns:a16="http://schemas.microsoft.com/office/drawing/2014/main" id="{BD4B8728-8E22-460C-BD23-CFCF735C3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071" b="683"/>
        <a:stretch/>
      </xdr:blipFill>
      <xdr:spPr>
        <a:xfrm>
          <a:off x="703120" y="7885545"/>
          <a:ext cx="809624" cy="843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176893</xdr:colOff>
      <xdr:row>0</xdr:row>
      <xdr:rowOff>149678</xdr:rowOff>
    </xdr:from>
    <xdr:to>
      <xdr:col>3</xdr:col>
      <xdr:colOff>147129</xdr:colOff>
      <xdr:row>80</xdr:row>
      <xdr:rowOff>27214</xdr:rowOff>
    </xdr:to>
    <xdr:sp macro="" textlink="">
      <xdr:nvSpPr>
        <xdr:cNvPr id="5" name="Stačiakampis: suapvalinti kampai 4">
          <a:extLst>
            <a:ext uri="{FF2B5EF4-FFF2-40B4-BE49-F238E27FC236}">
              <a16:creationId xmlns:a16="http://schemas.microsoft.com/office/drawing/2014/main" id="{818574BD-7BD6-4213-9D64-07CFC1410082}"/>
            </a:ext>
          </a:extLst>
        </xdr:cNvPr>
        <xdr:cNvSpPr/>
      </xdr:nvSpPr>
      <xdr:spPr>
        <a:xfrm>
          <a:off x="176893" y="149678"/>
          <a:ext cx="1902450" cy="14391822"/>
        </a:xfrm>
        <a:prstGeom prst="roundRect">
          <a:avLst>
            <a:gd name="adj" fmla="val 454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>
              <a:lumMod val="20000"/>
              <a:lumOff val="8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191877</xdr:colOff>
      <xdr:row>29</xdr:row>
      <xdr:rowOff>30089</xdr:rowOff>
    </xdr:from>
    <xdr:to>
      <xdr:col>2</xdr:col>
      <xdr:colOff>100098</xdr:colOff>
      <xdr:row>31</xdr:row>
      <xdr:rowOff>79065</xdr:rowOff>
    </xdr:to>
    <xdr:pic>
      <xdr:nvPicPr>
        <xdr:cNvPr id="6" name="Grafinis elementas 10" descr="Envelope outline">
          <a:extLst>
            <a:ext uri="{FF2B5EF4-FFF2-40B4-BE49-F238E27FC236}">
              <a16:creationId xmlns:a16="http://schemas.microsoft.com/office/drawing/2014/main" id="{BB1ABF13-3FA8-4652-AA0F-FD0A1D851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01477" y="5554589"/>
          <a:ext cx="517821" cy="429976"/>
        </a:xfrm>
        <a:prstGeom prst="rect">
          <a:avLst/>
        </a:prstGeom>
      </xdr:spPr>
    </xdr:pic>
    <xdr:clientData/>
  </xdr:twoCellAnchor>
  <xdr:twoCellAnchor>
    <xdr:from>
      <xdr:col>0</xdr:col>
      <xdr:colOff>586398</xdr:colOff>
      <xdr:row>31</xdr:row>
      <xdr:rowOff>118319</xdr:rowOff>
    </xdr:from>
    <xdr:to>
      <xdr:col>3</xdr:col>
      <xdr:colOff>124258</xdr:colOff>
      <xdr:row>33</xdr:row>
      <xdr:rowOff>3203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A14698B-03B4-4CB8-A0BB-F9E18FDE2189}"/>
            </a:ext>
          </a:extLst>
        </xdr:cNvPr>
        <xdr:cNvSpPr txBox="1"/>
      </xdr:nvSpPr>
      <xdr:spPr>
        <a:xfrm>
          <a:off x="586398" y="6023819"/>
          <a:ext cx="1366660" cy="265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270466</xdr:colOff>
      <xdr:row>35</xdr:row>
      <xdr:rowOff>48413</xdr:rowOff>
    </xdr:from>
    <xdr:to>
      <xdr:col>2</xdr:col>
      <xdr:colOff>29766</xdr:colOff>
      <xdr:row>37</xdr:row>
      <xdr:rowOff>42876</xdr:rowOff>
    </xdr:to>
    <xdr:pic>
      <xdr:nvPicPr>
        <xdr:cNvPr id="8" name="Grafinis elementas 12" descr="Receiver outline">
          <a:extLst>
            <a:ext uri="{FF2B5EF4-FFF2-40B4-BE49-F238E27FC236}">
              <a16:creationId xmlns:a16="http://schemas.microsoft.com/office/drawing/2014/main" id="{4F0BE22E-8F09-47F5-9A25-A92DC7D86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0066" y="6715913"/>
          <a:ext cx="368900" cy="375463"/>
        </a:xfrm>
        <a:prstGeom prst="rect">
          <a:avLst/>
        </a:prstGeom>
      </xdr:spPr>
    </xdr:pic>
    <xdr:clientData/>
  </xdr:twoCellAnchor>
  <xdr:twoCellAnchor>
    <xdr:from>
      <xdr:col>0</xdr:col>
      <xdr:colOff>498848</xdr:colOff>
      <xdr:row>37</xdr:row>
      <xdr:rowOff>166445</xdr:rowOff>
    </xdr:from>
    <xdr:to>
      <xdr:col>3</xdr:col>
      <xdr:colOff>30459</xdr:colOff>
      <xdr:row>39</xdr:row>
      <xdr:rowOff>40799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0FD36EE-12D4-423F-B5A1-81B68675944C}"/>
            </a:ext>
          </a:extLst>
        </xdr:cNvPr>
        <xdr:cNvSpPr txBox="1"/>
      </xdr:nvSpPr>
      <xdr:spPr>
        <a:xfrm>
          <a:off x="498848" y="7214945"/>
          <a:ext cx="1360411" cy="25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367392</xdr:colOff>
      <xdr:row>7</xdr:row>
      <xdr:rowOff>163285</xdr:rowOff>
    </xdr:from>
    <xdr:to>
      <xdr:col>3</xdr:col>
      <xdr:colOff>4671</xdr:colOff>
      <xdr:row>11</xdr:row>
      <xdr:rowOff>122464</xdr:rowOff>
    </xdr:to>
    <xdr:pic>
      <xdr:nvPicPr>
        <xdr:cNvPr id="17" name="Picture 6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9B0116-70B8-4D03-916A-D0210CE9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2" y="1496785"/>
          <a:ext cx="1474243" cy="721179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367392</xdr:colOff>
      <xdr:row>12</xdr:row>
      <xdr:rowOff>163285</xdr:rowOff>
    </xdr:from>
    <xdr:to>
      <xdr:col>2</xdr:col>
      <xdr:colOff>609297</xdr:colOff>
      <xdr:row>16</xdr:row>
      <xdr:rowOff>121285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92FDCC6-FB49-4497-B017-84DC39F2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7392" y="2449285"/>
          <a:ext cx="1466548" cy="720000"/>
        </a:xfrm>
        <a:prstGeom prst="rect">
          <a:avLst/>
        </a:prstGeom>
      </xdr:spPr>
    </xdr:pic>
    <xdr:clientData/>
  </xdr:twoCellAnchor>
  <xdr:twoCellAnchor>
    <xdr:from>
      <xdr:col>0</xdr:col>
      <xdr:colOff>367392</xdr:colOff>
      <xdr:row>17</xdr:row>
      <xdr:rowOff>163285</xdr:rowOff>
    </xdr:from>
    <xdr:to>
      <xdr:col>2</xdr:col>
      <xdr:colOff>612320</xdr:colOff>
      <xdr:row>21</xdr:row>
      <xdr:rowOff>136071</xdr:rowOff>
    </xdr:to>
    <xdr:pic>
      <xdr:nvPicPr>
        <xdr:cNvPr id="19" name="Pictur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820FC01-CDCE-4A0C-AB9C-7AA64ACC6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2" y="3401785"/>
          <a:ext cx="1469571" cy="734786"/>
        </a:xfrm>
        <a:prstGeom prst="rect">
          <a:avLst/>
        </a:prstGeom>
      </xdr:spPr>
    </xdr:pic>
    <xdr:clientData/>
  </xdr:twoCellAnchor>
  <xdr:twoCellAnchor>
    <xdr:from>
      <xdr:col>0</xdr:col>
      <xdr:colOff>367392</xdr:colOff>
      <xdr:row>22</xdr:row>
      <xdr:rowOff>163285</xdr:rowOff>
    </xdr:from>
    <xdr:to>
      <xdr:col>2</xdr:col>
      <xdr:colOff>611549</xdr:colOff>
      <xdr:row>26</xdr:row>
      <xdr:rowOff>130471</xdr:rowOff>
    </xdr:to>
    <xdr:pic>
      <xdr:nvPicPr>
        <xdr:cNvPr id="20" name="Picture 7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B68360A-7846-4235-8052-C88830632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2" y="4354285"/>
          <a:ext cx="1468800" cy="729186"/>
        </a:xfrm>
        <a:prstGeom prst="rect">
          <a:avLst/>
        </a:prstGeom>
      </xdr:spPr>
    </xdr:pic>
    <xdr:clientData/>
  </xdr:twoCellAnchor>
  <xdr:twoCellAnchor>
    <xdr:from>
      <xdr:col>0</xdr:col>
      <xdr:colOff>367393</xdr:colOff>
      <xdr:row>2</xdr:row>
      <xdr:rowOff>13607</xdr:rowOff>
    </xdr:from>
    <xdr:to>
      <xdr:col>2</xdr:col>
      <xdr:colOff>531611</xdr:colOff>
      <xdr:row>5</xdr:row>
      <xdr:rowOff>40798</xdr:rowOff>
    </xdr:to>
    <xdr:pic>
      <xdr:nvPicPr>
        <xdr:cNvPr id="21" name="Paveikslėlis 2">
          <a:extLst>
            <a:ext uri="{FF2B5EF4-FFF2-40B4-BE49-F238E27FC236}">
              <a16:creationId xmlns:a16="http://schemas.microsoft.com/office/drawing/2014/main" id="{452115C8-9A78-4E11-98AF-2B6510BA6968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394607"/>
          <a:ext cx="1388861" cy="598691"/>
        </a:xfrm>
        <a:prstGeom prst="rect">
          <a:avLst/>
        </a:prstGeom>
      </xdr:spPr>
    </xdr:pic>
    <xdr:clientData/>
  </xdr:twoCellAnchor>
  <xdr:twoCellAnchor>
    <xdr:from>
      <xdr:col>0</xdr:col>
      <xdr:colOff>335643</xdr:colOff>
      <xdr:row>48</xdr:row>
      <xdr:rowOff>133522</xdr:rowOff>
    </xdr:from>
    <xdr:to>
      <xdr:col>3</xdr:col>
      <xdr:colOff>120884</xdr:colOff>
      <xdr:row>52</xdr:row>
      <xdr:rowOff>79990</xdr:rowOff>
    </xdr:to>
    <xdr:sp macro="" textlink="">
      <xdr:nvSpPr>
        <xdr:cNvPr id="12" name="TextBox 1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D815463-2011-480B-97D3-7BA577E02E3A}"/>
            </a:ext>
          </a:extLst>
        </xdr:cNvPr>
        <xdr:cNvSpPr txBox="1"/>
      </xdr:nvSpPr>
      <xdr:spPr>
        <a:xfrm>
          <a:off x="335643" y="8842093"/>
          <a:ext cx="1717455" cy="672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https://aaa.lrv.lt/lt/veiklos-sritys/teisekuros-poveikio-vertinimas/</a:t>
          </a:r>
        </a:p>
      </xdr:txBody>
    </xdr:sp>
    <xdr:clientData/>
  </xdr:twoCellAnchor>
  <xdr:twoCellAnchor editAs="oneCell">
    <xdr:from>
      <xdr:col>1</xdr:col>
      <xdr:colOff>13692</xdr:colOff>
      <xdr:row>43</xdr:row>
      <xdr:rowOff>90713</xdr:rowOff>
    </xdr:from>
    <xdr:to>
      <xdr:col>2</xdr:col>
      <xdr:colOff>179244</xdr:colOff>
      <xdr:row>48</xdr:row>
      <xdr:rowOff>26651</xdr:rowOff>
    </xdr:to>
    <xdr:pic>
      <xdr:nvPicPr>
        <xdr:cNvPr id="13" name="Paveikslėlis 12">
          <a:extLst>
            <a:ext uri="{FF2B5EF4-FFF2-40B4-BE49-F238E27FC236}">
              <a16:creationId xmlns:a16="http://schemas.microsoft.com/office/drawing/2014/main" id="{4DCF1FF8-6A69-42BD-AEA6-4707A6DDE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071" b="683"/>
        <a:stretch/>
      </xdr:blipFill>
      <xdr:spPr>
        <a:xfrm>
          <a:off x="657763" y="7892142"/>
          <a:ext cx="809624" cy="843080"/>
        </a:xfrm>
        <a:prstGeom prst="rect">
          <a:avLst/>
        </a:prstGeom>
      </xdr:spPr>
    </xdr:pic>
    <xdr:clientData/>
  </xdr:twoCellAnchor>
  <xdr:twoCellAnchor>
    <xdr:from>
      <xdr:col>3</xdr:col>
      <xdr:colOff>571501</xdr:colOff>
      <xdr:row>1</xdr:row>
      <xdr:rowOff>163286</xdr:rowOff>
    </xdr:from>
    <xdr:to>
      <xdr:col>15</xdr:col>
      <xdr:colOff>17690</xdr:colOff>
      <xdr:row>4</xdr:row>
      <xdr:rowOff>54204</xdr:rowOff>
    </xdr:to>
    <xdr:sp macro="" textlink="">
      <xdr:nvSpPr>
        <xdr:cNvPr id="2" name="TextBox 13">
          <a:extLst>
            <a:ext uri="{FF2B5EF4-FFF2-40B4-BE49-F238E27FC236}">
              <a16:creationId xmlns:a16="http://schemas.microsoft.com/office/drawing/2014/main" id="{6FBA1F66-6F46-4919-B507-0E52A18FFABD}"/>
            </a:ext>
          </a:extLst>
        </xdr:cNvPr>
        <xdr:cNvSpPr txBox="1"/>
      </xdr:nvSpPr>
      <xdr:spPr>
        <a:xfrm>
          <a:off x="2503715" y="344715"/>
          <a:ext cx="7175046" cy="435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 b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</a:rPr>
            <a:t>SKAI</a:t>
          </a:r>
          <a:r>
            <a:rPr lang="lt-LT" sz="1600" b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</a:rPr>
            <a:t>ČIUOKLĖS NAUDOJIMO INSTRUKCIJA</a:t>
          </a:r>
          <a:endParaRPr lang="lt-LT" sz="1600" b="1">
            <a:ln>
              <a:noFill/>
            </a:ln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3</xdr:col>
      <xdr:colOff>602797</xdr:colOff>
      <xdr:row>8</xdr:row>
      <xdr:rowOff>58509</xdr:rowOff>
    </xdr:from>
    <xdr:to>
      <xdr:col>24</xdr:col>
      <xdr:colOff>307976</xdr:colOff>
      <xdr:row>79</xdr:row>
      <xdr:rowOff>79375</xdr:rowOff>
    </xdr:to>
    <xdr:sp macro="" textlink="">
      <xdr:nvSpPr>
        <xdr:cNvPr id="15" name="TextBox 28">
          <a:extLst>
            <a:ext uri="{FF2B5EF4-FFF2-40B4-BE49-F238E27FC236}">
              <a16:creationId xmlns:a16="http://schemas.microsoft.com/office/drawing/2014/main" id="{95CF3D67-22A8-459D-AD55-4DA1ADF619DE}"/>
            </a:ext>
          </a:extLst>
        </xdr:cNvPr>
        <xdr:cNvSpPr txBox="1"/>
      </xdr:nvSpPr>
      <xdr:spPr>
        <a:xfrm>
          <a:off x="2507797" y="1582509"/>
          <a:ext cx="13040179" cy="13546366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lt-LT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Pradiniai veiksmai</a:t>
          </a:r>
        </a:p>
        <a:p>
          <a:pPr eaLnBrk="1" fontAlgn="auto" latinLnBrk="0" hangingPunct="1"/>
          <a:endParaRPr lang="lt-LT" sz="1400">
            <a:effectLst/>
          </a:endParaRPr>
        </a:p>
        <a:p>
          <a:pPr marL="171450" indent="-1714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Prieš pradėdami naudotis skaičiuokle, atidžiai perskaitykite "Pradžios" lapo informaciją ir </a:t>
          </a:r>
          <a:r>
            <a:rPr lang="lt-LT" sz="1400" b="0" i="0" u="none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metodologinį dokumentą (žr. https://aaa.lrv.lt/lt/veiklos-sritys/teisekuros-poveikio-vertinimas/)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kad geriau suprastumėte naudojamas sąvokas ir aplinkos oro teršalų kiekių pokyčių skaičiavimo principus. </a:t>
          </a:r>
        </a:p>
        <a:p>
          <a:pPr marL="171450" indent="-1714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Lape „Skaičiuoklė“ susipažinkite su lentelės apačioje esančiais sutartiniais žymėjimais ir pastabomis, kad lengviau suprastumėte skaičiuoklės turinį.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171450" indent="-171450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Atidžiai laikykitės toliau pateiktų instrukcijoje pateiktų nurodymų, kad užtikrintumėte teisingą duomenų įvedimą ir rezultatų gavimą.</a:t>
          </a:r>
        </a:p>
        <a:p>
          <a:pPr>
            <a:lnSpc>
              <a:spcPct val="150000"/>
            </a:lnSpc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 Duomenų įvedimas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Įveskite teisėkūros iniciatyvos parametrų -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laiko,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objekto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reguliuojamo veiklos rodiklio 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- specifinius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duomenis į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analiz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ės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variantų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laukelius. Šių duomenų įvedimas yra privalomas, norint nustatyti teisėkūros iniciatyvos poveikį NMLOJ kiekio pokyčiui. Jei pateiktų analizės variantų nepakanka, atsisiųskite naują skaičiavimo įrankį arba susikurkite lapo "Skaičiuoklė" kopiją.</a:t>
          </a:r>
          <a:endParaRPr kumimoji="0" lang="lt-LT" sz="1400" b="0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Bet kuriuo metu galite keisti arba papildyti duomenis, neatsižvelgiant į duomenų įvedimo seką.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Skaičiuoklėje pateikti įvesties duomenys yra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pavyzdiniai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ir turi būti keičiami pagal pasirinktus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teisėkūros iniciatyvos tikslus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2.1.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Laiko parametrų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Teisėkūros iniciatyvos taikymo laikotarpis: įveskite reikšmę. Galima įvestis nuo 1 metų.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2.2.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Objekto parametrų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Bendras a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tliek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ų tipas: pasirinkite reikalingas parinktis iš pateikiamų išplečiamųjų sąrašų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2.3.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Reguliuojamo veiklos rodiklio parametrų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Bazinis atliekų kiekis, kt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įveskite reikšmę. Įvesties palengvinimui lape "Skaičiuoklė" pateikta lentelė apie vidutinių atliekų kiekių pasiskirstymą pagal atliekų rūšis.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Projektinis atliekų kiekis, kt: 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įveskite reikšmę.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Daroma prielaida, bazinis atliekų kiekis yra mažiau palankus aplinkos oro kokybei. </a:t>
          </a:r>
          <a:endParaRPr kumimoji="0" lang="lt-LT" sz="14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eaLnBrk="1" fontAlgn="auto" latinLnBrk="0" hangingPunct="1"/>
          <a:endParaRPr lang="lt-LT" sz="16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lt-LT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Rezultatai ir jų interpretacija</a:t>
          </a:r>
        </a:p>
        <a:p>
          <a:pPr eaLnBrk="1" fontAlgn="auto" latinLnBrk="0" hangingPunct="1"/>
          <a:endParaRPr kumimoji="0" lang="lt-LT" sz="1400" b="0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marR="0" lvl="0" indent="-28440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Pagal pateiktus įvesties duomenis, skaičiuoklė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automatiškai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apskaičiuoja: 1) kiekvieno analizuojamo varianto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NMLOJ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kiekio pokytį, 2) visų analizuotų variantų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kiekio pokyčių sumą.  </a:t>
          </a:r>
        </a:p>
        <a:p>
          <a:pPr marL="285750" marR="0" lvl="0" indent="-28440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Skaičiuoklės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rezultatai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apytiksliai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171450" indent="-28440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Šalia skaičiuoklės esantis grafikas vizualiai parodo NMLOJ kiekio pokyčių pasiskirstymą analizuotuose variantuose. 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Teigiama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NMLOJ kiekio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pokyčio reikšmė</a:t>
          </a:r>
          <a:r>
            <a:rPr lang="en-US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0 kt /metus)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rodo, kad analizuojama teisėkūros iniciatyva </a:t>
          </a:r>
          <a:r>
            <a:rPr lang="lt-LT" sz="1400" b="1" i="0" u="sng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NMLOJ kiekį mažina </a:t>
          </a:r>
          <a:r>
            <a:rPr lang="lt-LT" sz="1400" b="0" i="0" u="none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(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t.y. apskaičiuotas NMLOJ kiekis susidaręs iš projektinio veiklos rodiklio yra mažesnis nei susidaręs iš bazinio veiklos rodiklio ). Daroma prielaida, kad teisėkūros iniciatyvos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poveikis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aplinkos oro kokybei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teigiamas. </a:t>
          </a:r>
          <a:endParaRPr lang="lt-LT" sz="1400" b="1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en-US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eigiama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NMLOJ kiekio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pokyčio</a:t>
          </a:r>
          <a:r>
            <a:rPr lang="en-US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reikšmė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(&lt;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0 kt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/metus)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rodo, kad analizuojama teisėkūros iniciatyva </a:t>
          </a:r>
          <a:r>
            <a:rPr lang="lt-LT" sz="1400" b="1" i="0" u="sng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NMLOJ kiekį didina </a:t>
          </a:r>
          <a:r>
            <a:rPr lang="lt-LT" sz="1400" b="0" i="0" u="none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( t.y. apskaičiuotas NMLOJ kiekis susidaręs iš projektinio veiklos rodiklio yra didesnis nei iš bazinio veiklos rodiklio )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 Daroma prielaida, kad teisėkūros iniciatyvos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poveikis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aplinkos oro kokybei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neigiamas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 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Jei NMLOJ kiekio pokyčių reikšmės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viršija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"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Teis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ėkūros poveikio aplinkai ir klimato kaitai (ex ante) vertinimo tvarkos aprašo" </a:t>
          </a:r>
          <a:r>
            <a:rPr lang="lt-LT" sz="1400">
              <a:solidFill>
                <a:schemeClr val="accent3">
                  <a:lumMod val="25000"/>
                </a:schemeClr>
              </a:solidFill>
            </a:rPr>
            <a:t>priede nustatytą </a:t>
          </a:r>
          <a:r>
            <a:rPr lang="lt-LT" sz="1400" b="1">
              <a:solidFill>
                <a:schemeClr val="accent3">
                  <a:lumMod val="25000"/>
                </a:schemeClr>
              </a:solidFill>
            </a:rPr>
            <a:t>ribinę vertę</a:t>
          </a: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u="none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(0,01 kt/metus)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laikoma, kad teisėkūros iniciatyvos poveikis aplinkos oro kokybei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reikšmingai neigiamas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Reikšmingai neigiamam teisėkūros iniciatyvos poveikio identifikavimui,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atitinkami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 laukeliai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automatiškai nuspalvinami tamsiai žalia spalva.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39971</xdr:colOff>
      <xdr:row>4</xdr:row>
      <xdr:rowOff>194070</xdr:rowOff>
    </xdr:from>
    <xdr:to>
      <xdr:col>24</xdr:col>
      <xdr:colOff>557892</xdr:colOff>
      <xdr:row>11</xdr:row>
      <xdr:rowOff>68036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389A9974-0808-4772-8779-B85AEEB45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45923</xdr:colOff>
      <xdr:row>2</xdr:row>
      <xdr:rowOff>136073</xdr:rowOff>
    </xdr:from>
    <xdr:to>
      <xdr:col>24</xdr:col>
      <xdr:colOff>571500</xdr:colOff>
      <xdr:row>4</xdr:row>
      <xdr:rowOff>154215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F91F3B9-2343-4433-8CBF-DB9B0D05C02D}"/>
            </a:ext>
          </a:extLst>
        </xdr:cNvPr>
        <xdr:cNvSpPr/>
      </xdr:nvSpPr>
      <xdr:spPr>
        <a:xfrm>
          <a:off x="11911352" y="444502"/>
          <a:ext cx="4290219" cy="33564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 b="1">
              <a:solidFill>
                <a:schemeClr val="bg2">
                  <a:lumMod val="50000"/>
                </a:schemeClr>
              </a:solidFill>
            </a:rPr>
            <a:t>NMLOJ</a:t>
          </a:r>
          <a:r>
            <a:rPr lang="en-US" sz="1100" b="1">
              <a:solidFill>
                <a:schemeClr val="bg2">
                  <a:lumMod val="50000"/>
                </a:schemeClr>
              </a:solidFill>
            </a:rPr>
            <a:t> </a:t>
          </a:r>
          <a:r>
            <a:rPr lang="lt-LT" sz="1100" b="1">
              <a:solidFill>
                <a:schemeClr val="bg2">
                  <a:lumMod val="50000"/>
                </a:schemeClr>
              </a:solidFill>
            </a:rPr>
            <a:t>KIEKIO</a:t>
          </a:r>
          <a:r>
            <a:rPr lang="lt-LT" sz="1100" b="1" baseline="0">
              <a:solidFill>
                <a:schemeClr val="bg2">
                  <a:lumMod val="50000"/>
                </a:schemeClr>
              </a:solidFill>
            </a:rPr>
            <a:t> POKYČIO PASISKIRSTYMAS</a:t>
          </a:r>
          <a:endParaRPr lang="lt-LT" sz="1100" b="1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462643</xdr:colOff>
      <xdr:row>2</xdr:row>
      <xdr:rowOff>1</xdr:rowOff>
    </xdr:from>
    <xdr:to>
      <xdr:col>25</xdr:col>
      <xdr:colOff>0</xdr:colOff>
      <xdr:row>12</xdr:row>
      <xdr:rowOff>1</xdr:rowOff>
    </xdr:to>
    <xdr:sp macro="" textlink="">
      <xdr:nvSpPr>
        <xdr:cNvPr id="31" name="Stačiakampis 22">
          <a:extLst>
            <a:ext uri="{FF2B5EF4-FFF2-40B4-BE49-F238E27FC236}">
              <a16:creationId xmlns:a16="http://schemas.microsoft.com/office/drawing/2014/main" id="{1DD55C08-32DB-410B-8738-63404389C7CA}"/>
            </a:ext>
          </a:extLst>
        </xdr:cNvPr>
        <xdr:cNvSpPr/>
      </xdr:nvSpPr>
      <xdr:spPr>
        <a:xfrm>
          <a:off x="11321143" y="299358"/>
          <a:ext cx="4204607" cy="263978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oneCellAnchor>
    <xdr:from>
      <xdr:col>0</xdr:col>
      <xdr:colOff>122465</xdr:colOff>
      <xdr:row>0</xdr:row>
      <xdr:rowOff>122464</xdr:rowOff>
    </xdr:from>
    <xdr:ext cx="1932215" cy="13680621"/>
    <xdr:pic>
      <xdr:nvPicPr>
        <xdr:cNvPr id="32" name="Picture 31">
          <a:extLst>
            <a:ext uri="{FF2B5EF4-FFF2-40B4-BE49-F238E27FC236}">
              <a16:creationId xmlns:a16="http://schemas.microsoft.com/office/drawing/2014/main" id="{5E4CB1FC-2892-48B4-8FA0-1565E0D2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5" y="122464"/>
          <a:ext cx="1932215" cy="13680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366262</xdr:colOff>
      <xdr:row>2</xdr:row>
      <xdr:rowOff>98649</xdr:rowOff>
    </xdr:from>
    <xdr:to>
      <xdr:col>2</xdr:col>
      <xdr:colOff>530480</xdr:colOff>
      <xdr:row>5</xdr:row>
      <xdr:rowOff>180268</xdr:rowOff>
    </xdr:to>
    <xdr:pic>
      <xdr:nvPicPr>
        <xdr:cNvPr id="33" name="Paveikslėlis 2">
          <a:extLst>
            <a:ext uri="{FF2B5EF4-FFF2-40B4-BE49-F238E27FC236}">
              <a16:creationId xmlns:a16="http://schemas.microsoft.com/office/drawing/2014/main" id="{7658D438-A4E8-4CA9-B274-C2209B3E8CAE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262" y="394982"/>
          <a:ext cx="1391885" cy="600203"/>
        </a:xfrm>
        <a:prstGeom prst="rect">
          <a:avLst/>
        </a:prstGeom>
      </xdr:spPr>
    </xdr:pic>
    <xdr:clientData/>
  </xdr:twoCellAnchor>
  <xdr:twoCellAnchor>
    <xdr:from>
      <xdr:col>0</xdr:col>
      <xdr:colOff>563789</xdr:colOff>
      <xdr:row>143</xdr:row>
      <xdr:rowOff>18522</xdr:rowOff>
    </xdr:from>
    <xdr:to>
      <xdr:col>3</xdr:col>
      <xdr:colOff>64610</xdr:colOff>
      <xdr:row>146</xdr:row>
      <xdr:rowOff>108503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FD80B6D-E873-41FC-801C-CF9B9FF7C6FB}"/>
            </a:ext>
          </a:extLst>
        </xdr:cNvPr>
        <xdr:cNvSpPr txBox="1"/>
      </xdr:nvSpPr>
      <xdr:spPr>
        <a:xfrm>
          <a:off x="563789" y="7760986"/>
          <a:ext cx="1337785" cy="539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oneCellAnchor>
    <xdr:from>
      <xdr:col>1</xdr:col>
      <xdr:colOff>295956</xdr:colOff>
      <xdr:row>139</xdr:row>
      <xdr:rowOff>5099</xdr:rowOff>
    </xdr:from>
    <xdr:ext cx="354857" cy="428190"/>
    <xdr:pic>
      <xdr:nvPicPr>
        <xdr:cNvPr id="37" name="Grafinis elementas 27" descr="Receiver outline">
          <a:extLst>
            <a:ext uri="{FF2B5EF4-FFF2-40B4-BE49-F238E27FC236}">
              <a16:creationId xmlns:a16="http://schemas.microsoft.com/office/drawing/2014/main" id="{9C21DEBD-AF59-40D7-803C-CB5ED7F6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08277" y="7148849"/>
          <a:ext cx="354857" cy="428190"/>
        </a:xfrm>
        <a:prstGeom prst="rect">
          <a:avLst/>
        </a:prstGeom>
      </xdr:spPr>
    </xdr:pic>
    <xdr:clientData/>
  </xdr:oneCellAnchor>
  <xdr:twoCellAnchor>
    <xdr:from>
      <xdr:col>0</xdr:col>
      <xdr:colOff>598716</xdr:colOff>
      <xdr:row>131</xdr:row>
      <xdr:rowOff>122462</xdr:rowOff>
    </xdr:from>
    <xdr:to>
      <xdr:col>3</xdr:col>
      <xdr:colOff>94433</xdr:colOff>
      <xdr:row>133</xdr:row>
      <xdr:rowOff>46064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766EEF7-99E4-4C0C-A37F-804EA62B316F}"/>
            </a:ext>
          </a:extLst>
        </xdr:cNvPr>
        <xdr:cNvSpPr txBox="1"/>
      </xdr:nvSpPr>
      <xdr:spPr>
        <a:xfrm>
          <a:off x="598716" y="6014355"/>
          <a:ext cx="1332681" cy="277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oneCellAnchor>
    <xdr:from>
      <xdr:col>4</xdr:col>
      <xdr:colOff>87993</xdr:colOff>
      <xdr:row>118</xdr:row>
      <xdr:rowOff>136071</xdr:rowOff>
    </xdr:from>
    <xdr:ext cx="9593035" cy="264560"/>
    <xdr:sp macro="" textlink="">
      <xdr:nvSpPr>
        <xdr:cNvPr id="18" name="TextBox 10">
          <a:extLst>
            <a:ext uri="{FF2B5EF4-FFF2-40B4-BE49-F238E27FC236}">
              <a16:creationId xmlns:a16="http://schemas.microsoft.com/office/drawing/2014/main" id="{A1C49EC8-9664-4DD3-96B7-0019ACA6E69A}"/>
            </a:ext>
            <a:ext uri="{147F2762-F138-4A5C-976F-8EAC2B608ADB}">
              <a16:predDERef xmlns:a16="http://schemas.microsoft.com/office/drawing/2014/main" pred="{78860406-061F-4C42-9909-2621068EF378}"/>
            </a:ext>
          </a:extLst>
        </xdr:cNvPr>
        <xdr:cNvSpPr txBox="1"/>
      </xdr:nvSpPr>
      <xdr:spPr>
        <a:xfrm>
          <a:off x="2537279" y="3823607"/>
          <a:ext cx="95930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 b="1">
              <a:solidFill>
                <a:schemeClr val="accent3">
                  <a:lumMod val="25000"/>
                </a:schemeClr>
              </a:solidFill>
              <a:latin typeface="+mn-lt"/>
            </a:rPr>
            <a:t>ŽYMĖJIMAI IR PASTABOS</a:t>
          </a:r>
        </a:p>
      </xdr:txBody>
    </xdr:sp>
    <xdr:clientData/>
  </xdr:oneCellAnchor>
  <xdr:oneCellAnchor>
    <xdr:from>
      <xdr:col>4</xdr:col>
      <xdr:colOff>68035</xdr:colOff>
      <xdr:row>120</xdr:row>
      <xdr:rowOff>75296</xdr:rowOff>
    </xdr:from>
    <xdr:ext cx="4347029" cy="436786"/>
    <xdr:sp macro="" textlink="">
      <xdr:nvSpPr>
        <xdr:cNvPr id="19" name="TextBox 10">
          <a:extLst>
            <a:ext uri="{FF2B5EF4-FFF2-40B4-BE49-F238E27FC236}">
              <a16:creationId xmlns:a16="http://schemas.microsoft.com/office/drawing/2014/main" id="{E7455C63-2717-4FBC-9CE5-7AD8E108BE1C}"/>
            </a:ext>
            <a:ext uri="{147F2762-F138-4A5C-976F-8EAC2B608ADB}">
              <a16:predDERef xmlns:a16="http://schemas.microsoft.com/office/drawing/2014/main" pred="{78860406-061F-4C42-9909-2621068EF378}"/>
            </a:ext>
          </a:extLst>
        </xdr:cNvPr>
        <xdr:cNvSpPr txBox="1"/>
      </xdr:nvSpPr>
      <xdr:spPr>
        <a:xfrm>
          <a:off x="2517321" y="4062189"/>
          <a:ext cx="434702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 b="0">
              <a:solidFill>
                <a:schemeClr val="accent3">
                  <a:lumMod val="25000"/>
                </a:schemeClr>
              </a:solidFill>
            </a:rPr>
            <a:t>* Siūlomi</a:t>
          </a:r>
          <a:r>
            <a:rPr lang="lt-LT" sz="1100" b="0" baseline="0">
              <a:solidFill>
                <a:schemeClr val="accent3">
                  <a:lumMod val="25000"/>
                </a:schemeClr>
              </a:solidFill>
            </a:rPr>
            <a:t> įvesties duomenys.</a:t>
          </a:r>
        </a:p>
        <a:p>
          <a:r>
            <a:rPr lang="lt-LT" sz="1100" b="0" baseline="0">
              <a:solidFill>
                <a:schemeClr val="accent3">
                  <a:lumMod val="25000"/>
                </a:schemeClr>
              </a:solidFill>
            </a:rPr>
            <a:t> </a:t>
          </a:r>
          <a:endParaRPr lang="lt-LT" sz="1100" b="0">
            <a:solidFill>
              <a:schemeClr val="accent3">
                <a:lumMod val="25000"/>
              </a:schemeClr>
            </a:solidFill>
          </a:endParaRPr>
        </a:p>
      </xdr:txBody>
    </xdr:sp>
    <xdr:clientData/>
  </xdr:oneCellAnchor>
  <xdr:twoCellAnchor>
    <xdr:from>
      <xdr:col>10</xdr:col>
      <xdr:colOff>27215</xdr:colOff>
      <xdr:row>123</xdr:row>
      <xdr:rowOff>160562</xdr:rowOff>
    </xdr:from>
    <xdr:to>
      <xdr:col>10</xdr:col>
      <xdr:colOff>693965</xdr:colOff>
      <xdr:row>125</xdr:row>
      <xdr:rowOff>38098</xdr:rowOff>
    </xdr:to>
    <xdr:sp macro="" textlink="">
      <xdr:nvSpPr>
        <xdr:cNvPr id="61" name="Rectangle 19">
          <a:extLst>
            <a:ext uri="{FF2B5EF4-FFF2-40B4-BE49-F238E27FC236}">
              <a16:creationId xmlns:a16="http://schemas.microsoft.com/office/drawing/2014/main" id="{84845CA1-8811-41AA-8C5D-6C2AC6CEE0A4}"/>
            </a:ext>
          </a:extLst>
        </xdr:cNvPr>
        <xdr:cNvSpPr/>
      </xdr:nvSpPr>
      <xdr:spPr>
        <a:xfrm>
          <a:off x="6381751" y="4147455"/>
          <a:ext cx="666750" cy="24492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rgbClr val="C0C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10</xdr:col>
      <xdr:colOff>27214</xdr:colOff>
      <xdr:row>125</xdr:row>
      <xdr:rowOff>146956</xdr:rowOff>
    </xdr:from>
    <xdr:to>
      <xdr:col>10</xdr:col>
      <xdr:colOff>693965</xdr:colOff>
      <xdr:row>127</xdr:row>
      <xdr:rowOff>65312</xdr:rowOff>
    </xdr:to>
    <xdr:sp macro="" textlink="">
      <xdr:nvSpPr>
        <xdr:cNvPr id="62" name="Rectangle 17">
          <a:extLst>
            <a:ext uri="{FF2B5EF4-FFF2-40B4-BE49-F238E27FC236}">
              <a16:creationId xmlns:a16="http://schemas.microsoft.com/office/drawing/2014/main" id="{A3AE1238-0394-4A1C-A7B4-F7755CDB4872}"/>
            </a:ext>
          </a:extLst>
        </xdr:cNvPr>
        <xdr:cNvSpPr/>
      </xdr:nvSpPr>
      <xdr:spPr>
        <a:xfrm>
          <a:off x="6381750" y="4501242"/>
          <a:ext cx="666751" cy="244927"/>
        </a:xfrm>
        <a:prstGeom prst="rect">
          <a:avLst/>
        </a:prstGeom>
        <a:solidFill>
          <a:schemeClr val="tx1">
            <a:lumMod val="60000"/>
            <a:lumOff val="40000"/>
          </a:schemeClr>
        </a:solidFill>
        <a:ln>
          <a:solidFill>
            <a:srgbClr val="C0C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oneCellAnchor>
    <xdr:from>
      <xdr:col>11</xdr:col>
      <xdr:colOff>13609</xdr:colOff>
      <xdr:row>123</xdr:row>
      <xdr:rowOff>160563</xdr:rowOff>
    </xdr:from>
    <xdr:ext cx="2027464" cy="264560"/>
    <xdr:sp macro="" textlink="">
      <xdr:nvSpPr>
        <xdr:cNvPr id="68" name="TextBox 18">
          <a:extLst>
            <a:ext uri="{FF2B5EF4-FFF2-40B4-BE49-F238E27FC236}">
              <a16:creationId xmlns:a16="http://schemas.microsoft.com/office/drawing/2014/main" id="{8C5AA231-EF15-4FC6-8920-F8955A8237BF}"/>
            </a:ext>
            <a:ext uri="{147F2762-F138-4A5C-976F-8EAC2B608ADB}">
              <a16:predDERef xmlns:a16="http://schemas.microsoft.com/office/drawing/2014/main" pred="{B0F2A53F-9034-7542-9096-34B50089C2F8}"/>
            </a:ext>
          </a:extLst>
        </xdr:cNvPr>
        <xdr:cNvSpPr txBox="1"/>
      </xdr:nvSpPr>
      <xdr:spPr>
        <a:xfrm>
          <a:off x="7089323" y="4147456"/>
          <a:ext cx="20274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pasirinkimo laukelis vartotojui;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oneCellAnchor>
  <xdr:oneCellAnchor>
    <xdr:from>
      <xdr:col>10</xdr:col>
      <xdr:colOff>710295</xdr:colOff>
      <xdr:row>125</xdr:row>
      <xdr:rowOff>146956</xdr:rowOff>
    </xdr:from>
    <xdr:ext cx="2027464" cy="264560"/>
    <xdr:sp macro="" textlink="">
      <xdr:nvSpPr>
        <xdr:cNvPr id="67" name="TextBox 19">
          <a:extLst>
            <a:ext uri="{FF2B5EF4-FFF2-40B4-BE49-F238E27FC236}">
              <a16:creationId xmlns:a16="http://schemas.microsoft.com/office/drawing/2014/main" id="{9A43959E-86F0-4D0B-A301-B74AF3A5588B}"/>
            </a:ext>
          </a:extLst>
        </xdr:cNvPr>
        <xdr:cNvSpPr txBox="1"/>
      </xdr:nvSpPr>
      <xdr:spPr>
        <a:xfrm>
          <a:off x="7064831" y="4501242"/>
          <a:ext cx="20274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įvesties laukelis vartotojui;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206830</xdr:colOff>
      <xdr:row>123</xdr:row>
      <xdr:rowOff>122464</xdr:rowOff>
    </xdr:from>
    <xdr:ext cx="2027464" cy="436786"/>
    <xdr:sp macro="" textlink="">
      <xdr:nvSpPr>
        <xdr:cNvPr id="69" name="TextBox 18">
          <a:extLst>
            <a:ext uri="{FF2B5EF4-FFF2-40B4-BE49-F238E27FC236}">
              <a16:creationId xmlns:a16="http://schemas.microsoft.com/office/drawing/2014/main" id="{5FC747A6-3D1D-4211-A8F0-B954EF1795C5}"/>
            </a:ext>
            <a:ext uri="{147F2762-F138-4A5C-976F-8EAC2B608ADB}">
              <a16:predDERef xmlns:a16="http://schemas.microsoft.com/office/drawing/2014/main" pred="{B0F2A53F-9034-7542-9096-34B50089C2F8}"/>
            </a:ext>
          </a:extLst>
        </xdr:cNvPr>
        <xdr:cNvSpPr txBox="1"/>
      </xdr:nvSpPr>
      <xdr:spPr>
        <a:xfrm>
          <a:off x="9446080" y="4109357"/>
          <a:ext cx="20274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TI - teisėkūros iniciatyva;</a:t>
          </a:r>
        </a:p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kt - kilotona.</a:t>
          </a:r>
        </a:p>
      </xdr:txBody>
    </xdr:sp>
    <xdr:clientData/>
  </xdr:oneCellAnchor>
  <xdr:twoCellAnchor>
    <xdr:from>
      <xdr:col>10</xdr:col>
      <xdr:colOff>29935</xdr:colOff>
      <xdr:row>127</xdr:row>
      <xdr:rowOff>190499</xdr:rowOff>
    </xdr:from>
    <xdr:to>
      <xdr:col>10</xdr:col>
      <xdr:colOff>696686</xdr:colOff>
      <xdr:row>129</xdr:row>
      <xdr:rowOff>54428</xdr:rowOff>
    </xdr:to>
    <xdr:sp macro="" textlink="">
      <xdr:nvSpPr>
        <xdr:cNvPr id="63" name="Rectangle 21">
          <a:extLst>
            <a:ext uri="{FF2B5EF4-FFF2-40B4-BE49-F238E27FC236}">
              <a16:creationId xmlns:a16="http://schemas.microsoft.com/office/drawing/2014/main" id="{31A3A928-7741-4193-AB5C-6595434F4CEE}"/>
            </a:ext>
          </a:extLst>
        </xdr:cNvPr>
        <xdr:cNvSpPr/>
      </xdr:nvSpPr>
      <xdr:spPr>
        <a:xfrm>
          <a:off x="6384471" y="4871356"/>
          <a:ext cx="666751" cy="244929"/>
        </a:xfrm>
        <a:prstGeom prst="rect">
          <a:avLst/>
        </a:prstGeom>
        <a:solidFill>
          <a:srgbClr val="FFFFFF"/>
        </a:solidFill>
        <a:ln>
          <a:solidFill>
            <a:srgbClr val="C0C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oneCellAnchor>
    <xdr:from>
      <xdr:col>10</xdr:col>
      <xdr:colOff>699409</xdr:colOff>
      <xdr:row>127</xdr:row>
      <xdr:rowOff>163284</xdr:rowOff>
    </xdr:from>
    <xdr:ext cx="2027464" cy="264560"/>
    <xdr:sp macro="" textlink="">
      <xdr:nvSpPr>
        <xdr:cNvPr id="66" name="TextBox 27">
          <a:extLst>
            <a:ext uri="{FF2B5EF4-FFF2-40B4-BE49-F238E27FC236}">
              <a16:creationId xmlns:a16="http://schemas.microsoft.com/office/drawing/2014/main" id="{3DE8DF20-ADDF-46D9-B4B8-04615D03F178}"/>
            </a:ext>
          </a:extLst>
        </xdr:cNvPr>
        <xdr:cNvSpPr txBox="1"/>
      </xdr:nvSpPr>
      <xdr:spPr>
        <a:xfrm>
          <a:off x="7053945" y="4844141"/>
          <a:ext cx="20274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įvestis negalima;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oneCellAnchor>
  <xdr:twoCellAnchor>
    <xdr:from>
      <xdr:col>10</xdr:col>
      <xdr:colOff>32657</xdr:colOff>
      <xdr:row>129</xdr:row>
      <xdr:rowOff>179615</xdr:rowOff>
    </xdr:from>
    <xdr:to>
      <xdr:col>10</xdr:col>
      <xdr:colOff>699408</xdr:colOff>
      <xdr:row>131</xdr:row>
      <xdr:rowOff>27215</xdr:rowOff>
    </xdr:to>
    <xdr:sp macro="" textlink="">
      <xdr:nvSpPr>
        <xdr:cNvPr id="64" name="Rectangle 21">
          <a:extLst>
            <a:ext uri="{FF2B5EF4-FFF2-40B4-BE49-F238E27FC236}">
              <a16:creationId xmlns:a16="http://schemas.microsoft.com/office/drawing/2014/main" id="{0653BD8E-5D89-4346-A0C6-2AE17124234B}"/>
            </a:ext>
          </a:extLst>
        </xdr:cNvPr>
        <xdr:cNvSpPr/>
      </xdr:nvSpPr>
      <xdr:spPr>
        <a:xfrm>
          <a:off x="6387193" y="5241472"/>
          <a:ext cx="666751" cy="228600"/>
        </a:xfrm>
        <a:prstGeom prst="rect">
          <a:avLst/>
        </a:prstGeom>
        <a:solidFill>
          <a:srgbClr val="8FCEA5"/>
        </a:solidFill>
        <a:ln>
          <a:solidFill>
            <a:srgbClr val="C0C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FF"/>
              </a:solidFill>
            </a:rPr>
            <a:t>-0,01</a:t>
          </a:r>
          <a:endParaRPr lang="lt-LT" sz="1100">
            <a:solidFill>
              <a:srgbClr val="FFFFFF"/>
            </a:solidFill>
          </a:endParaRPr>
        </a:p>
      </xdr:txBody>
    </xdr:sp>
    <xdr:clientData/>
  </xdr:twoCellAnchor>
  <xdr:oneCellAnchor>
    <xdr:from>
      <xdr:col>10</xdr:col>
      <xdr:colOff>702129</xdr:colOff>
      <xdr:row>129</xdr:row>
      <xdr:rowOff>84363</xdr:rowOff>
    </xdr:from>
    <xdr:ext cx="2481943" cy="436786"/>
    <xdr:sp macro="" textlink="">
      <xdr:nvSpPr>
        <xdr:cNvPr id="65" name="TextBox 27">
          <a:extLst>
            <a:ext uri="{FF2B5EF4-FFF2-40B4-BE49-F238E27FC236}">
              <a16:creationId xmlns:a16="http://schemas.microsoft.com/office/drawing/2014/main" id="{9FE738FE-A0A7-4255-A815-83801592E936}"/>
            </a:ext>
          </a:extLst>
        </xdr:cNvPr>
        <xdr:cNvSpPr txBox="1"/>
      </xdr:nvSpPr>
      <xdr:spPr>
        <a:xfrm>
          <a:off x="7056665" y="5146220"/>
          <a:ext cx="248194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aseline="0">
              <a:solidFill>
                <a:schemeClr val="accent3">
                  <a:lumMod val="25000"/>
                </a:schemeClr>
              </a:solidFill>
            </a:rPr>
            <a:t>TI 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n</a:t>
          </a:r>
          <a:r>
            <a:rPr lang="en-US" sz="1100" baseline="0">
              <a:solidFill>
                <a:schemeClr val="accent3">
                  <a:lumMod val="25000"/>
                </a:schemeClr>
              </a:solidFill>
            </a:rPr>
            <a:t>eigiamas poveikis vir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šija teisės aktais nustatytas ribines vertes.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190499</xdr:colOff>
      <xdr:row>129</xdr:row>
      <xdr:rowOff>40821</xdr:rowOff>
    </xdr:from>
    <xdr:to>
      <xdr:col>2</xdr:col>
      <xdr:colOff>98720</xdr:colOff>
      <xdr:row>131</xdr:row>
      <xdr:rowOff>89797</xdr:rowOff>
    </xdr:to>
    <xdr:pic>
      <xdr:nvPicPr>
        <xdr:cNvPr id="5" name="Grafinis elementas 10" descr="Envelope outline">
          <a:extLst>
            <a:ext uri="{FF2B5EF4-FFF2-40B4-BE49-F238E27FC236}">
              <a16:creationId xmlns:a16="http://schemas.microsoft.com/office/drawing/2014/main" id="{7DB087A4-8F25-453C-8A58-751CC8CE9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02820" y="5551714"/>
          <a:ext cx="520543" cy="429976"/>
        </a:xfrm>
        <a:prstGeom prst="rect">
          <a:avLst/>
        </a:prstGeom>
      </xdr:spPr>
    </xdr:pic>
    <xdr:clientData/>
  </xdr:twoCellAnchor>
  <xdr:twoCellAnchor>
    <xdr:from>
      <xdr:col>0</xdr:col>
      <xdr:colOff>368640</xdr:colOff>
      <xdr:row>7</xdr:row>
      <xdr:rowOff>13608</xdr:rowOff>
    </xdr:from>
    <xdr:to>
      <xdr:col>3</xdr:col>
      <xdr:colOff>10920</xdr:colOff>
      <xdr:row>9</xdr:row>
      <xdr:rowOff>62934</xdr:rowOff>
    </xdr:to>
    <xdr:pic>
      <xdr:nvPicPr>
        <xdr:cNvPr id="8" name="Picture 6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5A5CF8E-C2C0-46F8-9247-2CB997F2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8640" y="1483179"/>
          <a:ext cx="1479244" cy="716076"/>
        </a:xfrm>
        <a:prstGeom prst="rect">
          <a:avLst/>
        </a:prstGeom>
      </xdr:spPr>
    </xdr:pic>
    <xdr:clientData/>
  </xdr:twoCellAnchor>
  <xdr:twoCellAnchor>
    <xdr:from>
      <xdr:col>0</xdr:col>
      <xdr:colOff>367393</xdr:colOff>
      <xdr:row>122</xdr:row>
      <xdr:rowOff>67015</xdr:rowOff>
    </xdr:from>
    <xdr:to>
      <xdr:col>3</xdr:col>
      <xdr:colOff>2722</xdr:colOff>
      <xdr:row>126</xdr:row>
      <xdr:rowOff>122464</xdr:rowOff>
    </xdr:to>
    <xdr:pic>
      <xdr:nvPicPr>
        <xdr:cNvPr id="9" name="Picture 7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B065A1-C641-41F9-81DC-C85599EDFBB6}"/>
            </a:ext>
            <a:ext uri="{147F2762-F138-4A5C-976F-8EAC2B608ADB}">
              <a16:predDERef xmlns:a16="http://schemas.microsoft.com/office/drawing/2014/main" pred="{5604FE76-7367-4A49-AA8D-ABED8B1C0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3" y="4353265"/>
          <a:ext cx="1472293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364672</xdr:colOff>
      <xdr:row>10</xdr:row>
      <xdr:rowOff>8505</xdr:rowOff>
    </xdr:from>
    <xdr:to>
      <xdr:col>3</xdr:col>
      <xdr:colOff>455</xdr:colOff>
      <xdr:row>13</xdr:row>
      <xdr:rowOff>117335</xdr:rowOff>
    </xdr:to>
    <xdr:pic>
      <xdr:nvPicPr>
        <xdr:cNvPr id="10" name="Picture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C7D946-B06C-4288-962D-125C8521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4672" y="2471398"/>
          <a:ext cx="1472747" cy="734758"/>
        </a:xfrm>
        <a:prstGeom prst="rect">
          <a:avLst/>
        </a:prstGeom>
      </xdr:spPr>
    </xdr:pic>
    <xdr:clientData/>
  </xdr:twoCellAnchor>
  <xdr:twoCellAnchor editAs="oneCell">
    <xdr:from>
      <xdr:col>0</xdr:col>
      <xdr:colOff>363311</xdr:colOff>
      <xdr:row>115</xdr:row>
      <xdr:rowOff>35719</xdr:rowOff>
    </xdr:from>
    <xdr:to>
      <xdr:col>2</xdr:col>
      <xdr:colOff>591911</xdr:colOff>
      <xdr:row>120</xdr:row>
      <xdr:rowOff>122011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id="{03930F89-8780-4BCF-9B29-ADAC63290788}"/>
            </a:ext>
            <a:ext uri="{147F2762-F138-4A5C-976F-8EAC2B608ADB}">
              <a16:predDERef xmlns:a16="http://schemas.microsoft.com/office/drawing/2014/main" pred="{61DE37D9-3D4A-4198-A26C-6D5CC309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3311" y="3423898"/>
          <a:ext cx="1453243" cy="727982"/>
        </a:xfrm>
        <a:prstGeom prst="rect">
          <a:avLst/>
        </a:prstGeom>
      </xdr:spPr>
    </xdr:pic>
    <xdr:clientData/>
  </xdr:twoCellAnchor>
  <xdr:twoCellAnchor>
    <xdr:from>
      <xdr:col>0</xdr:col>
      <xdr:colOff>371929</xdr:colOff>
      <xdr:row>155</xdr:row>
      <xdr:rowOff>128986</xdr:rowOff>
    </xdr:from>
    <xdr:to>
      <xdr:col>3</xdr:col>
      <xdr:colOff>157170</xdr:colOff>
      <xdr:row>160</xdr:row>
      <xdr:rowOff>34633</xdr:rowOff>
    </xdr:to>
    <xdr:sp macro="" textlink="">
      <xdr:nvSpPr>
        <xdr:cNvPr id="6" name="TextBox 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95C260E-5957-4B1B-A7E7-37AB328EFF21}"/>
            </a:ext>
          </a:extLst>
        </xdr:cNvPr>
        <xdr:cNvSpPr txBox="1"/>
      </xdr:nvSpPr>
      <xdr:spPr>
        <a:xfrm>
          <a:off x="371929" y="9667593"/>
          <a:ext cx="1622205" cy="654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https://aaa.lrv.lt/lt/veiklos-sritys/teisekuros-poveikio-vertinimas/</a:t>
          </a:r>
        </a:p>
      </xdr:txBody>
    </xdr:sp>
    <xdr:clientData/>
  </xdr:twoCellAnchor>
  <xdr:twoCellAnchor editAs="oneCell">
    <xdr:from>
      <xdr:col>1</xdr:col>
      <xdr:colOff>49978</xdr:colOff>
      <xdr:row>149</xdr:row>
      <xdr:rowOff>104321</xdr:rowOff>
    </xdr:from>
    <xdr:to>
      <xdr:col>2</xdr:col>
      <xdr:colOff>215530</xdr:colOff>
      <xdr:row>155</xdr:row>
      <xdr:rowOff>26651</xdr:rowOff>
    </xdr:to>
    <xdr:pic>
      <xdr:nvPicPr>
        <xdr:cNvPr id="7" name="Paveikslėlis 6">
          <a:extLst>
            <a:ext uri="{FF2B5EF4-FFF2-40B4-BE49-F238E27FC236}">
              <a16:creationId xmlns:a16="http://schemas.microsoft.com/office/drawing/2014/main" id="{3280F1DF-1EFD-4C5B-88E4-2846DCF7C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071" b="683"/>
        <a:stretch/>
      </xdr:blipFill>
      <xdr:spPr>
        <a:xfrm>
          <a:off x="662299" y="8744857"/>
          <a:ext cx="777874" cy="82040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16</xdr:col>
      <xdr:colOff>18143</xdr:colOff>
      <xdr:row>4</xdr:row>
      <xdr:rowOff>163285</xdr:rowOff>
    </xdr:to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4088BB21-705A-4773-AA6B-D0755FA8DA9C}"/>
            </a:ext>
          </a:extLst>
        </xdr:cNvPr>
        <xdr:cNvSpPr txBox="1"/>
      </xdr:nvSpPr>
      <xdr:spPr>
        <a:xfrm>
          <a:off x="2766786" y="462643"/>
          <a:ext cx="8427357" cy="32657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SĄVARTYNUOSE ŠALINAMŲ BIOSKAIDŽIŲ KOMUNALINIŲ ATLIEKŲ KIEKIO REGULIAVIMO POVEIKIO VERTINIMO SKAIČIUOKLĖ</a:t>
          </a:r>
          <a:endParaRPr kumimoji="0" lang="lt-LT" sz="11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122464</xdr:colOff>
      <xdr:row>0</xdr:row>
      <xdr:rowOff>136071</xdr:rowOff>
    </xdr:from>
    <xdr:ext cx="1932215" cy="13680621"/>
    <xdr:pic>
      <xdr:nvPicPr>
        <xdr:cNvPr id="2" name="Picture 1">
          <a:extLst>
            <a:ext uri="{FF2B5EF4-FFF2-40B4-BE49-F238E27FC236}">
              <a16:creationId xmlns:a16="http://schemas.microsoft.com/office/drawing/2014/main" id="{0F9EDA72-FBFC-4314-9664-96744119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" y="136071"/>
          <a:ext cx="1932215" cy="13680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370795</xdr:colOff>
      <xdr:row>2</xdr:row>
      <xdr:rowOff>17006</xdr:rowOff>
    </xdr:from>
    <xdr:to>
      <xdr:col>2</xdr:col>
      <xdr:colOff>535013</xdr:colOff>
      <xdr:row>5</xdr:row>
      <xdr:rowOff>44197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75D46A4C-4607-4681-8DB6-E6560A9CC1D7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95" y="398006"/>
          <a:ext cx="1383418" cy="598691"/>
        </a:xfrm>
        <a:prstGeom prst="rect">
          <a:avLst/>
        </a:prstGeom>
      </xdr:spPr>
    </xdr:pic>
    <xdr:clientData/>
  </xdr:twoCellAnchor>
  <xdr:twoCellAnchor>
    <xdr:from>
      <xdr:col>0</xdr:col>
      <xdr:colOff>563788</xdr:colOff>
      <xdr:row>38</xdr:row>
      <xdr:rowOff>86557</xdr:rowOff>
    </xdr:from>
    <xdr:to>
      <xdr:col>3</xdr:col>
      <xdr:colOff>64609</xdr:colOff>
      <xdr:row>41</xdr:row>
      <xdr:rowOff>54074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14AB73-3D19-4888-B00C-AC59A355F722}"/>
            </a:ext>
          </a:extLst>
        </xdr:cNvPr>
        <xdr:cNvSpPr txBox="1"/>
      </xdr:nvSpPr>
      <xdr:spPr>
        <a:xfrm>
          <a:off x="563788" y="7325557"/>
          <a:ext cx="1329621" cy="539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oneCellAnchor>
    <xdr:from>
      <xdr:col>1</xdr:col>
      <xdr:colOff>309562</xdr:colOff>
      <xdr:row>35</xdr:row>
      <xdr:rowOff>141170</xdr:rowOff>
    </xdr:from>
    <xdr:ext cx="354857" cy="428190"/>
    <xdr:pic>
      <xdr:nvPicPr>
        <xdr:cNvPr id="7" name="Grafinis elementas 27" descr="Receiver outline">
          <a:extLst>
            <a:ext uri="{FF2B5EF4-FFF2-40B4-BE49-F238E27FC236}">
              <a16:creationId xmlns:a16="http://schemas.microsoft.com/office/drawing/2014/main" id="{582F119F-10FF-455B-8864-5EF18BCD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19162" y="6808670"/>
          <a:ext cx="354857" cy="428190"/>
        </a:xfrm>
        <a:prstGeom prst="rect">
          <a:avLst/>
        </a:prstGeom>
      </xdr:spPr>
    </xdr:pic>
    <xdr:clientData/>
  </xdr:oneCellAnchor>
  <xdr:twoCellAnchor>
    <xdr:from>
      <xdr:col>0</xdr:col>
      <xdr:colOff>598715</xdr:colOff>
      <xdr:row>31</xdr:row>
      <xdr:rowOff>108855</xdr:rowOff>
    </xdr:from>
    <xdr:to>
      <xdr:col>3</xdr:col>
      <xdr:colOff>94432</xdr:colOff>
      <xdr:row>33</xdr:row>
      <xdr:rowOff>5243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096FE35-A31C-4A29-BEE0-1DE7E63880BD}"/>
            </a:ext>
          </a:extLst>
        </xdr:cNvPr>
        <xdr:cNvSpPr txBox="1"/>
      </xdr:nvSpPr>
      <xdr:spPr>
        <a:xfrm>
          <a:off x="598715" y="6014355"/>
          <a:ext cx="1332681" cy="277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367393</xdr:colOff>
      <xdr:row>7</xdr:row>
      <xdr:rowOff>163285</xdr:rowOff>
    </xdr:from>
    <xdr:to>
      <xdr:col>3</xdr:col>
      <xdr:colOff>4672</xdr:colOff>
      <xdr:row>11</xdr:row>
      <xdr:rowOff>158184</xdr:rowOff>
    </xdr:to>
    <xdr:pic>
      <xdr:nvPicPr>
        <xdr:cNvPr id="14" name="Picture 6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E42165-C414-4729-9FF8-D14A199CA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3" y="1496785"/>
          <a:ext cx="1474243" cy="756899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12</xdr:row>
      <xdr:rowOff>163285</xdr:rowOff>
    </xdr:from>
    <xdr:to>
      <xdr:col>3</xdr:col>
      <xdr:colOff>1</xdr:colOff>
      <xdr:row>16</xdr:row>
      <xdr:rowOff>132868</xdr:rowOff>
    </xdr:to>
    <xdr:pic>
      <xdr:nvPicPr>
        <xdr:cNvPr id="15" name="Pictur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9CE020-1960-4548-A9BD-5E3FBA84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7393" y="2449285"/>
          <a:ext cx="1469572" cy="731583"/>
        </a:xfrm>
        <a:prstGeom prst="rect">
          <a:avLst/>
        </a:prstGeom>
      </xdr:spPr>
    </xdr:pic>
    <xdr:clientData/>
  </xdr:twoCellAnchor>
  <xdr:twoCellAnchor>
    <xdr:from>
      <xdr:col>0</xdr:col>
      <xdr:colOff>367393</xdr:colOff>
      <xdr:row>17</xdr:row>
      <xdr:rowOff>163285</xdr:rowOff>
    </xdr:from>
    <xdr:to>
      <xdr:col>3</xdr:col>
      <xdr:colOff>0</xdr:colOff>
      <xdr:row>21</xdr:row>
      <xdr:rowOff>136071</xdr:rowOff>
    </xdr:to>
    <xdr:pic>
      <xdr:nvPicPr>
        <xdr:cNvPr id="16" name="Pictur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DE97719-5467-4E8E-A011-D0A2BA8C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3" y="3401785"/>
          <a:ext cx="1469571" cy="734786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22</xdr:row>
      <xdr:rowOff>163285</xdr:rowOff>
    </xdr:from>
    <xdr:to>
      <xdr:col>3</xdr:col>
      <xdr:colOff>1950</xdr:colOff>
      <xdr:row>26</xdr:row>
      <xdr:rowOff>122463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84FD302-676B-49DC-8ECF-2EF6FE18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7393" y="4354285"/>
          <a:ext cx="1468800" cy="721178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29</xdr:row>
      <xdr:rowOff>27215</xdr:rowOff>
    </xdr:from>
    <xdr:to>
      <xdr:col>2</xdr:col>
      <xdr:colOff>98722</xdr:colOff>
      <xdr:row>31</xdr:row>
      <xdr:rowOff>76191</xdr:rowOff>
    </xdr:to>
    <xdr:pic>
      <xdr:nvPicPr>
        <xdr:cNvPr id="9" name="Grafinis elementas 10" descr="Envelope outline">
          <a:extLst>
            <a:ext uri="{FF2B5EF4-FFF2-40B4-BE49-F238E27FC236}">
              <a16:creationId xmlns:a16="http://schemas.microsoft.com/office/drawing/2014/main" id="{5D25CAB9-F88C-4210-98B0-15842A7C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802822" y="5551715"/>
          <a:ext cx="520543" cy="429976"/>
        </a:xfrm>
        <a:prstGeom prst="rect">
          <a:avLst/>
        </a:prstGeom>
      </xdr:spPr>
    </xdr:pic>
    <xdr:clientData/>
  </xdr:twoCellAnchor>
  <xdr:twoCellAnchor>
    <xdr:from>
      <xdr:col>0</xdr:col>
      <xdr:colOff>362857</xdr:colOff>
      <xdr:row>48</xdr:row>
      <xdr:rowOff>42807</xdr:rowOff>
    </xdr:from>
    <xdr:to>
      <xdr:col>3</xdr:col>
      <xdr:colOff>148098</xdr:colOff>
      <xdr:row>51</xdr:row>
      <xdr:rowOff>170704</xdr:rowOff>
    </xdr:to>
    <xdr:sp macro="" textlink="">
      <xdr:nvSpPr>
        <xdr:cNvPr id="8" name="TextBox 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7377628-744F-454E-BC37-A59FF72E1BC3}"/>
            </a:ext>
          </a:extLst>
        </xdr:cNvPr>
        <xdr:cNvSpPr txBox="1"/>
      </xdr:nvSpPr>
      <xdr:spPr>
        <a:xfrm>
          <a:off x="362857" y="8760450"/>
          <a:ext cx="1717455" cy="672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https://aaa.lrv.lt/lt/veiklos-sritys/teisekuros-poveikio-vertinimas/</a:t>
          </a:r>
        </a:p>
      </xdr:txBody>
    </xdr:sp>
    <xdr:clientData/>
  </xdr:twoCellAnchor>
  <xdr:twoCellAnchor editAs="oneCell">
    <xdr:from>
      <xdr:col>1</xdr:col>
      <xdr:colOff>40906</xdr:colOff>
      <xdr:row>42</xdr:row>
      <xdr:rowOff>181428</xdr:rowOff>
    </xdr:from>
    <xdr:to>
      <xdr:col>2</xdr:col>
      <xdr:colOff>206458</xdr:colOff>
      <xdr:row>47</xdr:row>
      <xdr:rowOff>117365</xdr:rowOff>
    </xdr:to>
    <xdr:pic>
      <xdr:nvPicPr>
        <xdr:cNvPr id="11" name="Paveikslėlis 10">
          <a:extLst>
            <a:ext uri="{FF2B5EF4-FFF2-40B4-BE49-F238E27FC236}">
              <a16:creationId xmlns:a16="http://schemas.microsoft.com/office/drawing/2014/main" id="{641542BC-A1CD-4776-B14E-A43B4DED3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071" b="683"/>
        <a:stretch/>
      </xdr:blipFill>
      <xdr:spPr>
        <a:xfrm>
          <a:off x="684977" y="7810499"/>
          <a:ext cx="809624" cy="84308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126999</xdr:rowOff>
    </xdr:from>
    <xdr:to>
      <xdr:col>9</xdr:col>
      <xdr:colOff>9072</xdr:colOff>
      <xdr:row>3</xdr:row>
      <xdr:rowOff>81643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33CF51B-0CFD-458E-993A-958B06C97A21}"/>
            </a:ext>
          </a:extLst>
        </xdr:cNvPr>
        <xdr:cNvSpPr txBox="1"/>
      </xdr:nvSpPr>
      <xdr:spPr>
        <a:xfrm>
          <a:off x="2757714" y="308428"/>
          <a:ext cx="7456715" cy="31750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SKAIČIUOKLĖS ATNAUJINIMO ISTORIJA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entura2020-my.sharepoint.com/personal/agne_skeiryte_gamta_lt/Documents/Darbalaukis/waste%20model%20211.xlsx" TargetMode="External"/><Relationship Id="rId1" Type="http://schemas.openxmlformats.org/officeDocument/2006/relationships/externalLinkPath" Target="https://agentura2020.sharepoint.com/personal/agne_skeiryte_gamta_lt/Documents/Darbalaukis/waste%20model%202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arameters"/>
      <sheetName val="MCF"/>
      <sheetName val="Activity"/>
      <sheetName val="Recovery_OX"/>
      <sheetName val="Amnt_Deposited"/>
      <sheetName val="Results"/>
      <sheetName val="Stored C"/>
      <sheetName val="HWP"/>
      <sheetName val="Theory"/>
      <sheetName val="Defaults"/>
      <sheetName val="Food"/>
      <sheetName val="Garden"/>
      <sheetName val="Paper"/>
      <sheetName val="Wood"/>
      <sheetName val="Textiles"/>
      <sheetName val="Nappies"/>
      <sheetName val="Sludge"/>
      <sheetName val="MSW"/>
      <sheetName val="Indust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aaa tema">
  <a:themeElements>
    <a:clrScheme name="AAA">
      <a:dk1>
        <a:srgbClr val="8FCEA5"/>
      </a:dk1>
      <a:lt1>
        <a:srgbClr val="44C8F5"/>
      </a:lt1>
      <a:dk2>
        <a:srgbClr val="A5D8B7"/>
      </a:dk2>
      <a:lt2>
        <a:srgbClr val="BCE2C9"/>
      </a:lt2>
      <a:accent1>
        <a:srgbClr val="D2EBDB"/>
      </a:accent1>
      <a:accent2>
        <a:srgbClr val="E9F5ED"/>
      </a:accent2>
      <a:accent3>
        <a:srgbClr val="F4FAF6"/>
      </a:accent3>
      <a:accent4>
        <a:srgbClr val="6DCFF6"/>
      </a:accent4>
      <a:accent5>
        <a:srgbClr val="94D9F8"/>
      </a:accent5>
      <a:accent6>
        <a:srgbClr val="B6E4FA"/>
      </a:accent6>
      <a:hlink>
        <a:srgbClr val="DAF4FD"/>
      </a:hlink>
      <a:folHlink>
        <a:srgbClr val="EFF9F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7762-72E3-42C5-BCB2-076FCA8725C4}">
  <dimension ref="B1:AD43"/>
  <sheetViews>
    <sheetView topLeftCell="A14" zoomScale="70" zoomScaleNormal="70" workbookViewId="0">
      <selection activeCell="Q58" sqref="Q58"/>
    </sheetView>
  </sheetViews>
  <sheetFormatPr defaultColWidth="9.1796875" defaultRowHeight="14.5"/>
  <cols>
    <col min="1" max="5" width="9.1796875" style="1"/>
    <col min="6" max="6" width="7.81640625" style="1" customWidth="1"/>
    <col min="7" max="15" width="8.7265625" style="1" bestFit="1" customWidth="1"/>
    <col min="16" max="16" width="20.453125" style="1" customWidth="1"/>
    <col min="17" max="16384" width="9.1796875" style="1"/>
  </cols>
  <sheetData>
    <row r="1" spans="2:30" ht="15" customHeight="1">
      <c r="R1" s="159"/>
      <c r="S1" s="160"/>
      <c r="T1" s="160"/>
      <c r="U1" s="160"/>
      <c r="V1" s="160"/>
    </row>
    <row r="2" spans="2:30" ht="15" customHeight="1">
      <c r="R2" s="160"/>
      <c r="S2" s="160"/>
      <c r="T2" s="160"/>
      <c r="U2" s="160"/>
      <c r="V2" s="160"/>
    </row>
    <row r="3" spans="2:30" ht="18.75" customHeight="1"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R3" s="160"/>
      <c r="S3" s="160"/>
      <c r="T3" s="160"/>
      <c r="U3" s="160"/>
      <c r="V3" s="160"/>
    </row>
    <row r="4" spans="2:30" ht="15" customHeight="1">
      <c r="R4" s="160"/>
      <c r="S4" s="160"/>
      <c r="T4" s="160"/>
      <c r="U4" s="160"/>
      <c r="V4" s="160"/>
    </row>
    <row r="5" spans="2:30" ht="15" customHeight="1">
      <c r="R5" s="160"/>
      <c r="S5" s="160"/>
      <c r="T5" s="160"/>
      <c r="U5" s="160"/>
      <c r="V5" s="160"/>
    </row>
    <row r="9" spans="2:30" ht="18.5">
      <c r="B9" s="58"/>
      <c r="C9" s="58"/>
      <c r="D9" s="59"/>
      <c r="E9" s="60"/>
      <c r="I9" s="61"/>
      <c r="K9" s="62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</row>
    <row r="10" spans="2:30"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</row>
    <row r="11" spans="2:30"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</row>
    <row r="12" spans="2:30"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</row>
    <row r="13" spans="2:30"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</row>
    <row r="14" spans="2:30"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</row>
    <row r="15" spans="2:30" ht="18.5">
      <c r="J15" s="63"/>
      <c r="N15" s="62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</row>
    <row r="16" spans="2:30" ht="18.5">
      <c r="H16" s="63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</row>
    <row r="17" spans="2:30"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</row>
    <row r="18" spans="2:30" ht="15.5">
      <c r="B18" s="58"/>
      <c r="C18" s="58"/>
      <c r="D18" s="58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</row>
    <row r="19" spans="2:30"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</row>
    <row r="20" spans="2:30"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</row>
    <row r="21" spans="2:30" ht="18.5">
      <c r="E21" s="62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</row>
    <row r="22" spans="2:30"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</row>
    <row r="23" spans="2:30"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</row>
    <row r="24" spans="2:30"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</row>
    <row r="25" spans="2:30" ht="18.5">
      <c r="G25" s="63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</row>
    <row r="26" spans="2:30"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</row>
    <row r="27" spans="2:30" ht="18.5">
      <c r="C27" s="64"/>
      <c r="H27" s="62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</row>
    <row r="28" spans="2:30"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</row>
    <row r="29" spans="2:30"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  <c r="R29" s="101"/>
      <c r="S29" s="102"/>
      <c r="T29" s="102"/>
      <c r="U29" s="102"/>
      <c r="V29" s="103"/>
      <c r="W29" s="104"/>
      <c r="X29" s="103"/>
      <c r="Y29" s="104"/>
      <c r="Z29" s="100"/>
      <c r="AA29" s="100"/>
      <c r="AB29" s="100"/>
      <c r="AC29" s="100"/>
      <c r="AD29" s="100"/>
    </row>
    <row r="30" spans="2:30"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  <c r="R30" s="101"/>
      <c r="S30" s="102"/>
      <c r="T30" s="102"/>
      <c r="U30" s="102"/>
      <c r="V30" s="102"/>
      <c r="W30" s="102"/>
      <c r="X30" s="105"/>
      <c r="Y30" s="105"/>
      <c r="Z30" s="100"/>
      <c r="AA30" s="100"/>
      <c r="AB30" s="100"/>
      <c r="AC30" s="100"/>
      <c r="AD30" s="100"/>
    </row>
    <row r="31" spans="2:30"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7"/>
      <c r="R31" s="105"/>
      <c r="S31" s="102"/>
      <c r="T31" s="102"/>
      <c r="U31" s="102"/>
      <c r="V31" s="102"/>
      <c r="W31" s="102"/>
      <c r="X31" s="105"/>
      <c r="Y31" s="105"/>
      <c r="Z31" s="100"/>
      <c r="AA31" s="100"/>
      <c r="AB31" s="100"/>
      <c r="AC31" s="100"/>
      <c r="AD31" s="100"/>
    </row>
    <row r="32" spans="2:30"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7"/>
      <c r="R32" s="105"/>
      <c r="S32" s="102"/>
      <c r="T32" s="102"/>
      <c r="U32" s="102"/>
      <c r="V32" s="102"/>
      <c r="W32" s="102"/>
      <c r="X32" s="105"/>
      <c r="Y32" s="105"/>
      <c r="Z32" s="100"/>
      <c r="AA32" s="100"/>
      <c r="AB32" s="100"/>
      <c r="AC32" s="100"/>
      <c r="AD32" s="100"/>
    </row>
    <row r="33" spans="2:30"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102"/>
      <c r="S33" s="102"/>
      <c r="T33" s="102"/>
      <c r="U33" s="105"/>
      <c r="V33" s="105"/>
      <c r="W33" s="105"/>
      <c r="X33" s="105"/>
      <c r="Y33" s="105"/>
      <c r="Z33" s="100"/>
      <c r="AA33" s="100"/>
      <c r="AB33" s="100"/>
      <c r="AC33" s="100"/>
      <c r="AD33" s="100"/>
    </row>
    <row r="34" spans="2:30"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7"/>
      <c r="R34" s="105"/>
      <c r="S34" s="105"/>
      <c r="T34" s="105"/>
      <c r="U34" s="105"/>
      <c r="V34" s="105"/>
      <c r="W34" s="105"/>
      <c r="X34" s="105"/>
      <c r="Y34" s="105"/>
      <c r="Z34" s="100"/>
      <c r="AA34" s="100"/>
      <c r="AB34" s="100"/>
      <c r="AC34" s="100"/>
      <c r="AD34" s="100"/>
    </row>
    <row r="35" spans="2:30"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102"/>
      <c r="S35" s="105"/>
      <c r="T35" s="105"/>
      <c r="U35" s="105"/>
      <c r="V35" s="105"/>
      <c r="W35" s="106"/>
      <c r="X35" s="105"/>
      <c r="Y35" s="105"/>
      <c r="Z35" s="100"/>
      <c r="AA35" s="100"/>
      <c r="AB35" s="100"/>
      <c r="AC35" s="100"/>
      <c r="AD35" s="100"/>
    </row>
    <row r="36" spans="2:30"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7"/>
      <c r="R36" s="105"/>
      <c r="S36" s="105"/>
      <c r="T36" s="105"/>
      <c r="U36" s="105"/>
      <c r="V36" s="105"/>
      <c r="W36" s="105"/>
      <c r="X36" s="105"/>
      <c r="Y36" s="105"/>
      <c r="Z36" s="100"/>
      <c r="AA36" s="100"/>
      <c r="AB36" s="100"/>
      <c r="AC36" s="100"/>
      <c r="AD36" s="100"/>
    </row>
    <row r="37" spans="2:30"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7"/>
      <c r="R37" s="105"/>
      <c r="S37" s="105"/>
      <c r="T37" s="105"/>
      <c r="U37" s="105"/>
      <c r="V37" s="105"/>
      <c r="W37" s="107"/>
      <c r="X37" s="105"/>
      <c r="Y37" s="105"/>
      <c r="Z37" s="100"/>
      <c r="AA37" s="100"/>
      <c r="AB37" s="100"/>
      <c r="AC37" s="100"/>
      <c r="AD37" s="100"/>
    </row>
    <row r="38" spans="2:30"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7"/>
      <c r="R38" s="105"/>
      <c r="S38" s="105"/>
      <c r="T38" s="105"/>
      <c r="U38" s="105"/>
      <c r="V38" s="105"/>
      <c r="W38" s="105"/>
      <c r="X38" s="105"/>
      <c r="Y38" s="105"/>
      <c r="Z38" s="100"/>
      <c r="AA38" s="100"/>
      <c r="AB38" s="100"/>
      <c r="AC38" s="100"/>
      <c r="AD38" s="100"/>
    </row>
    <row r="39" spans="2:30"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R39" s="105"/>
      <c r="S39" s="105"/>
      <c r="T39" s="105"/>
      <c r="U39" s="105"/>
      <c r="V39" s="105"/>
      <c r="W39" s="108"/>
      <c r="X39" s="105"/>
      <c r="Y39" s="105"/>
      <c r="Z39" s="100"/>
      <c r="AA39" s="100"/>
      <c r="AB39" s="100"/>
      <c r="AC39" s="100"/>
      <c r="AD39" s="100"/>
    </row>
    <row r="40" spans="2:30" ht="18.5">
      <c r="B40" s="62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</row>
    <row r="41" spans="2:30"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</row>
    <row r="42" spans="2:30"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</row>
    <row r="43" spans="2:30"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</row>
  </sheetData>
  <sheetProtection algorithmName="SHA-512" hashValue="DDPGUyxEF03PdhR0p+ubsWIOwEsRys8bK4oTTS+EinJZ+VeUwkxPuzUS0YvN4uyRqehdORZl8Op1xM7ReYOCAg==" saltValue="RCWCUtYlYnY/jdLFx0BqZA==" spinCount="100000" sheet="1" objects="1" scenarios="1"/>
  <mergeCells count="1">
    <mergeCell ref="R1:V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7C46-A2B1-4210-924A-DD3E2A347CD3}">
  <dimension ref="A1"/>
  <sheetViews>
    <sheetView topLeftCell="A16" zoomScale="70" zoomScaleNormal="70" workbookViewId="0"/>
  </sheetViews>
  <sheetFormatPr defaultColWidth="9.1796875" defaultRowHeight="14.5"/>
  <cols>
    <col min="1" max="16384" width="9.1796875" style="1"/>
  </cols>
  <sheetData/>
  <sheetProtection algorithmName="SHA-512" hashValue="XXQ/O8WJgi0iI/NnJQBGvStsjDz71gxAib/IKYmJdTbkSNtDvH4MScmsNdagwTkcSBNUiwdsnlrGvizds04Bww==" saltValue="0+VKqLyy0/ja9a/v84I1i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6851-079F-4844-A06D-AE8F6995880F}">
  <dimension ref="E3:AN133"/>
  <sheetViews>
    <sheetView tabSelected="1" zoomScale="70" zoomScaleNormal="70" workbookViewId="0">
      <selection activeCell="N157" sqref="N157"/>
    </sheetView>
  </sheetViews>
  <sheetFormatPr defaultColWidth="9.1796875" defaultRowHeight="12"/>
  <cols>
    <col min="1" max="4" width="9.1796875" style="12"/>
    <col min="5" max="5" width="2.7265625" style="12" customWidth="1"/>
    <col min="6" max="6" width="9.1796875" style="12"/>
    <col min="7" max="7" width="11" style="12" customWidth="1"/>
    <col min="8" max="8" width="2" style="12" customWidth="1"/>
    <col min="9" max="9" width="23" style="12" customWidth="1"/>
    <col min="10" max="10" width="10.54296875" style="12" customWidth="1"/>
    <col min="11" max="16" width="10.7265625" style="12" customWidth="1"/>
    <col min="17" max="17" width="2.7265625" style="12" customWidth="1"/>
    <col min="18" max="18" width="7.1796875" style="12" customWidth="1"/>
    <col min="19" max="19" width="6.1796875" style="12" customWidth="1"/>
    <col min="20" max="20" width="11.54296875" style="12" customWidth="1"/>
    <col min="21" max="23" width="9.1796875" style="12"/>
    <col min="24" max="24" width="8.453125" style="12" customWidth="1"/>
    <col min="25" max="25" width="9.1796875" style="12"/>
    <col min="26" max="26" width="11.26953125" style="12" customWidth="1"/>
    <col min="27" max="31" width="9.1796875" style="12"/>
    <col min="32" max="32" width="11.453125" style="12" customWidth="1"/>
    <col min="33" max="37" width="9.1796875" style="12"/>
    <col min="38" max="38" width="12.453125" style="12" customWidth="1"/>
    <col min="39" max="16384" width="9.1796875" style="12"/>
  </cols>
  <sheetData>
    <row r="3" spans="5:25"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S3" s="47"/>
      <c r="T3" s="47"/>
      <c r="U3" s="47"/>
      <c r="V3" s="47"/>
      <c r="W3" s="47"/>
      <c r="X3" s="47"/>
      <c r="Y3" s="47"/>
    </row>
    <row r="4" spans="5:25" ht="12.75" customHeight="1">
      <c r="E4" s="17"/>
      <c r="F4" s="164" t="s">
        <v>0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8"/>
      <c r="S4" s="47"/>
      <c r="T4" s="47"/>
      <c r="U4" s="47"/>
      <c r="V4" s="47"/>
      <c r="W4" s="47"/>
      <c r="X4" s="47"/>
      <c r="Y4" s="47"/>
    </row>
    <row r="5" spans="5:25" ht="16.5" customHeight="1">
      <c r="E5" s="17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9"/>
      <c r="S5" s="47"/>
      <c r="T5" s="47"/>
      <c r="U5" s="47"/>
      <c r="V5" s="47"/>
      <c r="W5" s="47"/>
      <c r="X5" s="47"/>
      <c r="Y5" s="47"/>
    </row>
    <row r="6" spans="5:25" ht="25.5" customHeight="1">
      <c r="E6" s="20"/>
      <c r="F6" s="190" t="s">
        <v>1</v>
      </c>
      <c r="G6" s="191"/>
      <c r="H6" s="191"/>
      <c r="I6" s="192"/>
      <c r="J6" s="115" t="s">
        <v>2</v>
      </c>
      <c r="K6" s="116" t="s">
        <v>3</v>
      </c>
      <c r="L6" s="116" t="s">
        <v>4</v>
      </c>
      <c r="M6" s="116" t="s">
        <v>5</v>
      </c>
      <c r="N6" s="116" t="s">
        <v>6</v>
      </c>
      <c r="O6" s="116" t="s">
        <v>7</v>
      </c>
      <c r="P6" s="116" t="s">
        <v>8</v>
      </c>
      <c r="Q6" s="21"/>
      <c r="S6" s="47"/>
      <c r="T6" s="47"/>
      <c r="U6" s="47"/>
      <c r="V6" s="47"/>
      <c r="W6" s="47"/>
      <c r="X6" s="47"/>
      <c r="Y6" s="47"/>
    </row>
    <row r="7" spans="5:25" ht="25.5" customHeight="1">
      <c r="E7" s="17"/>
      <c r="F7" s="166" t="s">
        <v>9</v>
      </c>
      <c r="G7" s="167"/>
      <c r="H7" s="168"/>
      <c r="I7" s="117" t="s">
        <v>10</v>
      </c>
      <c r="J7" s="118">
        <v>1</v>
      </c>
      <c r="K7" s="119">
        <v>1</v>
      </c>
      <c r="L7" s="120">
        <v>1</v>
      </c>
      <c r="M7" s="120">
        <v>1</v>
      </c>
      <c r="N7" s="120">
        <v>1</v>
      </c>
      <c r="O7" s="120">
        <v>1</v>
      </c>
      <c r="P7" s="121" t="s">
        <v>11</v>
      </c>
      <c r="Q7" s="21"/>
      <c r="S7" s="47"/>
      <c r="T7" s="48"/>
      <c r="U7" s="47"/>
      <c r="V7" s="47"/>
      <c r="W7" s="47"/>
      <c r="X7" s="47"/>
      <c r="Y7" s="47"/>
    </row>
    <row r="8" spans="5:25" ht="26.25" customHeight="1">
      <c r="E8" s="17"/>
      <c r="F8" s="180" t="s">
        <v>12</v>
      </c>
      <c r="G8" s="181"/>
      <c r="H8" s="182"/>
      <c r="I8" s="122" t="s">
        <v>13</v>
      </c>
      <c r="J8" s="123" t="s">
        <v>14</v>
      </c>
      <c r="K8" s="124" t="s">
        <v>14</v>
      </c>
      <c r="L8" s="124" t="s">
        <v>14</v>
      </c>
      <c r="M8" s="124" t="s">
        <v>14</v>
      </c>
      <c r="N8" s="124" t="s">
        <v>14</v>
      </c>
      <c r="O8" s="124" t="s">
        <v>14</v>
      </c>
      <c r="P8" s="125" t="s">
        <v>11</v>
      </c>
      <c r="Q8" s="19"/>
      <c r="S8" s="47"/>
      <c r="T8" s="48"/>
      <c r="U8" s="47"/>
      <c r="V8" s="47"/>
      <c r="W8" s="47"/>
      <c r="X8" s="47"/>
      <c r="Y8" s="47"/>
    </row>
    <row r="9" spans="5:25" ht="25.5" customHeight="1">
      <c r="E9" s="17"/>
      <c r="F9" s="183" t="s">
        <v>15</v>
      </c>
      <c r="G9" s="184"/>
      <c r="H9" s="185"/>
      <c r="I9" s="126" t="s">
        <v>16</v>
      </c>
      <c r="J9" s="127">
        <v>119.75</v>
      </c>
      <c r="K9" s="127">
        <v>119.75</v>
      </c>
      <c r="L9" s="127">
        <v>119.75</v>
      </c>
      <c r="M9" s="127">
        <v>119.75</v>
      </c>
      <c r="N9" s="127">
        <v>119.75</v>
      </c>
      <c r="O9" s="127">
        <v>119.75</v>
      </c>
      <c r="P9" s="125">
        <f>IFERROR(SUM(J9:O9),"-")</f>
        <v>718.5</v>
      </c>
      <c r="Q9" s="19"/>
      <c r="S9" s="47"/>
      <c r="T9" s="48"/>
      <c r="U9" s="47"/>
      <c r="V9" s="47"/>
      <c r="W9" s="47"/>
      <c r="X9" s="47"/>
      <c r="Y9" s="47"/>
    </row>
    <row r="10" spans="5:25" ht="25.5" customHeight="1">
      <c r="E10" s="17"/>
      <c r="F10" s="186"/>
      <c r="G10" s="187"/>
      <c r="H10" s="188"/>
      <c r="I10" s="128" t="s">
        <v>17</v>
      </c>
      <c r="J10" s="129">
        <v>0</v>
      </c>
      <c r="K10" s="130">
        <v>0</v>
      </c>
      <c r="L10" s="131">
        <v>0</v>
      </c>
      <c r="M10" s="132">
        <v>0</v>
      </c>
      <c r="N10" s="130">
        <v>0</v>
      </c>
      <c r="O10" s="130">
        <v>0</v>
      </c>
      <c r="P10" s="133">
        <f>IFERROR(SUM(J10:O10),"-")</f>
        <v>0</v>
      </c>
      <c r="Q10" s="21"/>
      <c r="S10" s="47"/>
      <c r="T10" s="48"/>
      <c r="U10" s="47"/>
      <c r="V10" s="47"/>
      <c r="W10" s="47"/>
      <c r="X10" s="47"/>
      <c r="Y10" s="47"/>
    </row>
    <row r="11" spans="5:25" ht="25.5" customHeight="1">
      <c r="E11" s="17"/>
      <c r="F11" s="177" t="s">
        <v>18</v>
      </c>
      <c r="G11" s="178"/>
      <c r="H11" s="179"/>
      <c r="I11" s="134" t="s">
        <v>19</v>
      </c>
      <c r="J11" s="135">
        <f>IF(ISBLANK(J7),"-",IF(I27=1,G39, IF(I27=2, G45, IF(I27=3, G51, IF(I27=4, G57, IF(I27=5, G63, IF(I27=6, G69, "-")))))))</f>
        <v>0.13325547973917093</v>
      </c>
      <c r="K11" s="136">
        <f>IF(ISBLANK(K7),"-",IF(O27=1,M39,IF(O27=2,M45,IF(O27=3,M51,IF(O27=4,M57,IF(O27=5,M63,IF(O27=6,M69,"-")))))))</f>
        <v>0.13325547973917093</v>
      </c>
      <c r="L11" s="137">
        <f>IF(ISBLANK(L7),"-",IF(V27=1,T39,IF(V27=2,T45,IF(V27=3,T51,IF(V27=4,T57,IF(V27=5,T63,IF(V27=6,T69,"-")))))))</f>
        <v>0.13325547973917093</v>
      </c>
      <c r="M11" s="137">
        <f>IF(ISBLANK(M7),"-",IF(AB27=1,Z39,IF(AB27=2,Z45,IF(AB27=3,Z51,IF(AB27=4,Z57,IF(AB27=5,Z63,IF(AB27=6,Z69,"-")))))))</f>
        <v>0.13325547973917093</v>
      </c>
      <c r="N11" s="138">
        <f>IF(ISBLANK(N7),"-",IF(AH27=1,AF39,IF(AH27=2,AF45,IF(AH27=3,AF51,IF(AH27=4,AF57,IF(AH27=5,AF63,IF(AH27=6,AF69,"-")))))))</f>
        <v>0.13325547973917093</v>
      </c>
      <c r="O11" s="139">
        <f>IF(ISBLANK(O7),"-",IF(AN27=1,AL39,IF(AN27=2,AL45,IF(AN27=3,AL51,IF(AN27=4,AL57,IF(AN27=5,AL63,IF(AN27=6,AL69,"-")))))))</f>
        <v>0.13325547973917093</v>
      </c>
      <c r="P11" s="140">
        <f>IFERROR(SUM(J11:O11),"-")</f>
        <v>0.79953287843502563</v>
      </c>
      <c r="Q11" s="19"/>
      <c r="S11" s="47"/>
      <c r="T11" s="48"/>
      <c r="U11" s="47"/>
      <c r="V11" s="47"/>
      <c r="W11" s="47"/>
      <c r="X11" s="47"/>
      <c r="Y11" s="47"/>
    </row>
    <row r="12" spans="5:25"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4"/>
      <c r="Q12" s="25"/>
      <c r="S12" s="47"/>
      <c r="T12" s="48"/>
      <c r="U12" s="47"/>
      <c r="V12" s="47"/>
      <c r="W12" s="47"/>
      <c r="X12" s="47"/>
      <c r="Y12" s="47"/>
    </row>
    <row r="14" spans="5:25">
      <c r="E14" s="26"/>
    </row>
    <row r="15" spans="5:25" ht="12" customHeight="1"/>
    <row r="16" spans="5:25" ht="15" hidden="1" customHeight="1" thickBot="1">
      <c r="F16" s="13" t="s">
        <v>20</v>
      </c>
      <c r="G16" s="49">
        <v>1.265934065934066E-3</v>
      </c>
      <c r="I16" s="10" t="s">
        <v>21</v>
      </c>
    </row>
    <row r="17" spans="5:40" ht="15" hidden="1" customHeight="1" thickBot="1">
      <c r="F17" s="13" t="s">
        <v>22</v>
      </c>
      <c r="G17" s="49">
        <v>3.8988542713567849E-3</v>
      </c>
      <c r="R17" s="98"/>
    </row>
    <row r="18" spans="5:40" ht="15" hidden="1" customHeight="1" thickBot="1">
      <c r="F18" s="13" t="s">
        <v>23</v>
      </c>
      <c r="G18" s="49">
        <v>5.1103610675039257E-4</v>
      </c>
    </row>
    <row r="19" spans="5:40" ht="15" hidden="1" customHeight="1" thickBot="1">
      <c r="F19" s="13" t="s">
        <v>24</v>
      </c>
      <c r="G19" s="49">
        <v>4.7834817813765173E-3</v>
      </c>
    </row>
    <row r="20" spans="5:40" ht="15" hidden="1" customHeight="1" thickBot="1">
      <c r="F20" s="13" t="s">
        <v>25</v>
      </c>
      <c r="G20" s="49">
        <v>6.7271375464684016E-4</v>
      </c>
    </row>
    <row r="21" spans="5:40" ht="15" hidden="1" customHeight="1">
      <c r="F21" s="13" t="s">
        <v>26</v>
      </c>
      <c r="G21" s="97">
        <v>1.1127806241266883E-3</v>
      </c>
      <c r="I21" s="99"/>
      <c r="J21" s="96"/>
    </row>
    <row r="22" spans="5:40" ht="15" hidden="1" customHeight="1">
      <c r="F22" s="26"/>
    </row>
    <row r="23" spans="5:40" ht="15" hidden="1" customHeight="1">
      <c r="E23" s="26" t="s">
        <v>27</v>
      </c>
      <c r="L23" s="27" t="s">
        <v>28</v>
      </c>
      <c r="S23" s="27" t="s">
        <v>29</v>
      </c>
      <c r="Y23" s="27" t="s">
        <v>30</v>
      </c>
      <c r="AE23" s="27" t="s">
        <v>31</v>
      </c>
      <c r="AK23" s="27" t="s">
        <v>32</v>
      </c>
    </row>
    <row r="24" spans="5:40" ht="15" hidden="1" customHeight="1"/>
    <row r="25" spans="5:40" ht="15" hidden="1" customHeight="1">
      <c r="F25" s="12" t="s">
        <v>33</v>
      </c>
      <c r="L25" s="12" t="s">
        <v>33</v>
      </c>
      <c r="S25" s="12" t="s">
        <v>33</v>
      </c>
      <c r="Y25" s="12" t="s">
        <v>33</v>
      </c>
      <c r="AE25" s="12" t="s">
        <v>33</v>
      </c>
      <c r="AK25" s="12" t="s">
        <v>33</v>
      </c>
    </row>
    <row r="26" spans="5:40" ht="15" hidden="1" customHeight="1">
      <c r="H26" s="31" t="s">
        <v>34</v>
      </c>
      <c r="I26" s="31" t="s">
        <v>34</v>
      </c>
      <c r="N26" s="12" t="s">
        <v>34</v>
      </c>
      <c r="O26" s="12" t="s">
        <v>34</v>
      </c>
      <c r="U26" s="12" t="s">
        <v>34</v>
      </c>
      <c r="V26" s="12" t="s">
        <v>34</v>
      </c>
      <c r="AA26" s="12" t="s">
        <v>34</v>
      </c>
      <c r="AB26" s="12" t="s">
        <v>34</v>
      </c>
      <c r="AG26" s="12" t="s">
        <v>34</v>
      </c>
      <c r="AH26" s="12" t="s">
        <v>34</v>
      </c>
      <c r="AM26" s="12" t="s">
        <v>34</v>
      </c>
      <c r="AN26" s="12" t="s">
        <v>34</v>
      </c>
    </row>
    <row r="27" spans="5:40" ht="15" hidden="1" customHeight="1">
      <c r="E27" s="12">
        <v>1</v>
      </c>
      <c r="F27" s="12" t="s">
        <v>35</v>
      </c>
      <c r="H27" s="12" t="str">
        <f>IF((J$8=F27),E27,"")</f>
        <v/>
      </c>
      <c r="I27" s="12">
        <f>IFERROR(SMALL(H$27:H$33,E27),"")</f>
        <v>6</v>
      </c>
      <c r="K27" s="12">
        <v>1</v>
      </c>
      <c r="L27" s="12" t="s">
        <v>35</v>
      </c>
      <c r="N27" s="12" t="str">
        <f>IF((K$8=L27),K27,"")</f>
        <v/>
      </c>
      <c r="O27" s="12">
        <f>IFERROR(SMALL(N$27:N$33,K27),"")</f>
        <v>6</v>
      </c>
      <c r="R27" s="12">
        <v>1</v>
      </c>
      <c r="S27" s="12" t="s">
        <v>35</v>
      </c>
      <c r="U27" s="12" t="str">
        <f>IF((L$8=S27),R27,"")</f>
        <v/>
      </c>
      <c r="V27" s="12">
        <f>IFERROR(SMALL(U$27:U$33,R27),"")</f>
        <v>6</v>
      </c>
      <c r="X27" s="12">
        <v>1</v>
      </c>
      <c r="Y27" s="12" t="s">
        <v>35</v>
      </c>
      <c r="AA27" s="12" t="str">
        <f>IF((M$8=Y27),X27,"")</f>
        <v/>
      </c>
      <c r="AB27" s="12">
        <f>IFERROR(SMALL(AA$27:AA$33,X27),"")</f>
        <v>6</v>
      </c>
      <c r="AD27" s="12">
        <v>1</v>
      </c>
      <c r="AE27" s="12" t="s">
        <v>35</v>
      </c>
      <c r="AG27" s="12" t="str">
        <f>IF((N$8=AE27),AD27,"")</f>
        <v/>
      </c>
      <c r="AH27" s="12">
        <f>IFERROR(SMALL(AG$27:AG$33,AD27),"")</f>
        <v>6</v>
      </c>
      <c r="AJ27" s="12">
        <v>1</v>
      </c>
      <c r="AK27" s="12" t="s">
        <v>35</v>
      </c>
      <c r="AM27" s="12" t="str">
        <f>IF((O$8=AK27),AJ27,"")</f>
        <v/>
      </c>
      <c r="AN27" s="12">
        <f>IFERROR(SMALL(AM$27:AM$33,AJ27),"")</f>
        <v>6</v>
      </c>
    </row>
    <row r="28" spans="5:40" ht="15" hidden="1" customHeight="1">
      <c r="E28" s="12">
        <v>2</v>
      </c>
      <c r="F28" s="12" t="s">
        <v>36</v>
      </c>
      <c r="H28" s="12" t="str">
        <f t="shared" ref="H28:H33" si="0">IF((J$8=F28),E28,"")</f>
        <v/>
      </c>
      <c r="I28" s="12" t="str">
        <f t="shared" ref="I28:I33" si="1">IFERROR(SMALL(F$27:F$32,E28),"")</f>
        <v/>
      </c>
      <c r="K28" s="12">
        <v>2</v>
      </c>
      <c r="L28" s="12" t="s">
        <v>36</v>
      </c>
      <c r="N28" s="12" t="str">
        <f t="shared" ref="N28:N33" si="2">IF((K$8=L28),K28,"")</f>
        <v/>
      </c>
      <c r="O28" s="12" t="str">
        <f t="shared" ref="O28:O33" si="3">IFERROR(SMALL(L$27:L$32,K28),"")</f>
        <v/>
      </c>
      <c r="R28" s="12">
        <v>2</v>
      </c>
      <c r="S28" s="12" t="s">
        <v>36</v>
      </c>
      <c r="U28" s="12" t="str">
        <f t="shared" ref="U28:U33" si="4">IF((L$8=S28),R28,"")</f>
        <v/>
      </c>
      <c r="V28" s="12" t="str">
        <f t="shared" ref="V28:V33" si="5">IFERROR(SMALL(S$27:S$32,R28),"")</f>
        <v/>
      </c>
      <c r="X28" s="12">
        <v>2</v>
      </c>
      <c r="Y28" s="12" t="s">
        <v>36</v>
      </c>
      <c r="AA28" s="12" t="str">
        <f t="shared" ref="AA28:AA33" si="6">IF((M$8=Y28),X28,"")</f>
        <v/>
      </c>
      <c r="AB28" s="12" t="str">
        <f t="shared" ref="AB28:AB33" si="7">IFERROR(SMALL(Y$27:Y$32,X28),"")</f>
        <v/>
      </c>
      <c r="AD28" s="12">
        <v>2</v>
      </c>
      <c r="AE28" s="12" t="s">
        <v>36</v>
      </c>
      <c r="AG28" s="12" t="str">
        <f t="shared" ref="AG28:AG33" si="8">IF((N$8=AE28),AD28,"")</f>
        <v/>
      </c>
      <c r="AH28" s="12" t="str">
        <f t="shared" ref="AH28:AH33" si="9">IFERROR(SMALL(AE$27:AE$32,AD28),"")</f>
        <v/>
      </c>
      <c r="AJ28" s="12">
        <v>2</v>
      </c>
      <c r="AK28" s="12" t="s">
        <v>36</v>
      </c>
      <c r="AM28" s="12" t="str">
        <f t="shared" ref="AM28:AM33" si="10">IF((O$8=AK28),AJ28,"")</f>
        <v/>
      </c>
      <c r="AN28" s="12" t="str">
        <f t="shared" ref="AN28:AN33" si="11">IFERROR(SMALL(AK$27:AK$32,AJ28),"")</f>
        <v/>
      </c>
    </row>
    <row r="29" spans="5:40" ht="15" hidden="1" customHeight="1">
      <c r="E29" s="12">
        <v>3</v>
      </c>
      <c r="F29" s="12" t="s">
        <v>37</v>
      </c>
      <c r="H29" s="12" t="str">
        <f t="shared" si="0"/>
        <v/>
      </c>
      <c r="I29" s="12" t="str">
        <f t="shared" si="1"/>
        <v/>
      </c>
      <c r="K29" s="12">
        <v>3</v>
      </c>
      <c r="L29" s="12" t="s">
        <v>37</v>
      </c>
      <c r="N29" s="12" t="str">
        <f t="shared" si="2"/>
        <v/>
      </c>
      <c r="O29" s="12" t="str">
        <f t="shared" si="3"/>
        <v/>
      </c>
      <c r="R29" s="12">
        <v>3</v>
      </c>
      <c r="S29" s="12" t="s">
        <v>37</v>
      </c>
      <c r="U29" s="12" t="str">
        <f t="shared" si="4"/>
        <v/>
      </c>
      <c r="V29" s="12" t="str">
        <f t="shared" si="5"/>
        <v/>
      </c>
      <c r="X29" s="12">
        <v>3</v>
      </c>
      <c r="Y29" s="12" t="s">
        <v>37</v>
      </c>
      <c r="AA29" s="12" t="str">
        <f t="shared" si="6"/>
        <v/>
      </c>
      <c r="AB29" s="12" t="str">
        <f t="shared" si="7"/>
        <v/>
      </c>
      <c r="AD29" s="12">
        <v>3</v>
      </c>
      <c r="AE29" s="12" t="s">
        <v>37</v>
      </c>
      <c r="AG29" s="12" t="str">
        <f t="shared" si="8"/>
        <v/>
      </c>
      <c r="AH29" s="12" t="str">
        <f t="shared" si="9"/>
        <v/>
      </c>
      <c r="AJ29" s="12">
        <v>3</v>
      </c>
      <c r="AK29" s="12" t="s">
        <v>37</v>
      </c>
      <c r="AM29" s="12" t="str">
        <f t="shared" si="10"/>
        <v/>
      </c>
      <c r="AN29" s="12" t="str">
        <f t="shared" si="11"/>
        <v/>
      </c>
    </row>
    <row r="30" spans="5:40" ht="15" hidden="1" customHeight="1">
      <c r="E30" s="12">
        <v>4</v>
      </c>
      <c r="F30" s="12" t="s">
        <v>38</v>
      </c>
      <c r="H30" s="12" t="str">
        <f t="shared" si="0"/>
        <v/>
      </c>
      <c r="I30" s="12" t="str">
        <f t="shared" si="1"/>
        <v/>
      </c>
      <c r="K30" s="12">
        <v>4</v>
      </c>
      <c r="L30" s="12" t="s">
        <v>38</v>
      </c>
      <c r="N30" s="12" t="str">
        <f t="shared" si="2"/>
        <v/>
      </c>
      <c r="O30" s="12" t="str">
        <f t="shared" si="3"/>
        <v/>
      </c>
      <c r="R30" s="12">
        <v>4</v>
      </c>
      <c r="S30" s="12" t="s">
        <v>38</v>
      </c>
      <c r="U30" s="12" t="str">
        <f t="shared" si="4"/>
        <v/>
      </c>
      <c r="V30" s="12" t="str">
        <f t="shared" si="5"/>
        <v/>
      </c>
      <c r="X30" s="12">
        <v>4</v>
      </c>
      <c r="Y30" s="12" t="s">
        <v>38</v>
      </c>
      <c r="AA30" s="12" t="str">
        <f t="shared" si="6"/>
        <v/>
      </c>
      <c r="AB30" s="12" t="str">
        <f t="shared" si="7"/>
        <v/>
      </c>
      <c r="AD30" s="12">
        <v>4</v>
      </c>
      <c r="AE30" s="12" t="s">
        <v>38</v>
      </c>
      <c r="AG30" s="12" t="str">
        <f t="shared" si="8"/>
        <v/>
      </c>
      <c r="AH30" s="12" t="str">
        <f t="shared" si="9"/>
        <v/>
      </c>
      <c r="AJ30" s="12">
        <v>4</v>
      </c>
      <c r="AK30" s="12" t="s">
        <v>38</v>
      </c>
      <c r="AM30" s="12" t="str">
        <f t="shared" si="10"/>
        <v/>
      </c>
      <c r="AN30" s="12" t="str">
        <f t="shared" si="11"/>
        <v/>
      </c>
    </row>
    <row r="31" spans="5:40" ht="15" hidden="1" customHeight="1">
      <c r="E31" s="12">
        <v>5</v>
      </c>
      <c r="F31" s="12" t="s">
        <v>39</v>
      </c>
      <c r="H31" s="12" t="str">
        <f t="shared" si="0"/>
        <v/>
      </c>
      <c r="I31" s="12" t="str">
        <f t="shared" si="1"/>
        <v/>
      </c>
      <c r="K31" s="12">
        <v>5</v>
      </c>
      <c r="L31" s="12" t="s">
        <v>39</v>
      </c>
      <c r="N31" s="12" t="str">
        <f t="shared" si="2"/>
        <v/>
      </c>
      <c r="O31" s="12" t="str">
        <f t="shared" si="3"/>
        <v/>
      </c>
      <c r="R31" s="12">
        <v>5</v>
      </c>
      <c r="S31" s="12" t="s">
        <v>39</v>
      </c>
      <c r="U31" s="12" t="str">
        <f t="shared" si="4"/>
        <v/>
      </c>
      <c r="V31" s="12" t="str">
        <f t="shared" si="5"/>
        <v/>
      </c>
      <c r="X31" s="12">
        <v>5</v>
      </c>
      <c r="Y31" s="12" t="s">
        <v>39</v>
      </c>
      <c r="AA31" s="12" t="str">
        <f t="shared" si="6"/>
        <v/>
      </c>
      <c r="AB31" s="12" t="str">
        <f t="shared" si="7"/>
        <v/>
      </c>
      <c r="AD31" s="12">
        <v>5</v>
      </c>
      <c r="AE31" s="12" t="s">
        <v>39</v>
      </c>
      <c r="AG31" s="12" t="str">
        <f t="shared" si="8"/>
        <v/>
      </c>
      <c r="AH31" s="12" t="str">
        <f t="shared" si="9"/>
        <v/>
      </c>
      <c r="AJ31" s="12">
        <v>5</v>
      </c>
      <c r="AK31" s="12" t="s">
        <v>39</v>
      </c>
      <c r="AM31" s="12" t="str">
        <f t="shared" si="10"/>
        <v/>
      </c>
      <c r="AN31" s="12" t="str">
        <f t="shared" si="11"/>
        <v/>
      </c>
    </row>
    <row r="32" spans="5:40" ht="15" hidden="1" customHeight="1">
      <c r="E32" s="12">
        <v>6</v>
      </c>
      <c r="F32" s="12" t="s">
        <v>14</v>
      </c>
      <c r="H32" s="12">
        <f t="shared" si="0"/>
        <v>6</v>
      </c>
      <c r="I32" s="12" t="str">
        <f t="shared" si="1"/>
        <v/>
      </c>
      <c r="K32" s="12">
        <v>6</v>
      </c>
      <c r="L32" s="12" t="s">
        <v>14</v>
      </c>
      <c r="N32" s="12">
        <f t="shared" si="2"/>
        <v>6</v>
      </c>
      <c r="O32" s="12" t="str">
        <f t="shared" si="3"/>
        <v/>
      </c>
      <c r="R32" s="12">
        <v>6</v>
      </c>
      <c r="S32" s="12" t="s">
        <v>14</v>
      </c>
      <c r="U32" s="12">
        <f t="shared" si="4"/>
        <v>6</v>
      </c>
      <c r="V32" s="12" t="str">
        <f t="shared" si="5"/>
        <v/>
      </c>
      <c r="X32" s="12">
        <v>6</v>
      </c>
      <c r="Y32" s="12" t="s">
        <v>14</v>
      </c>
      <c r="AA32" s="12">
        <f t="shared" si="6"/>
        <v>6</v>
      </c>
      <c r="AB32" s="12" t="str">
        <f t="shared" si="7"/>
        <v/>
      </c>
      <c r="AD32" s="12">
        <v>6</v>
      </c>
      <c r="AE32" s="12" t="s">
        <v>14</v>
      </c>
      <c r="AG32" s="12">
        <f t="shared" si="8"/>
        <v>6</v>
      </c>
      <c r="AH32" s="12" t="str">
        <f t="shared" si="9"/>
        <v/>
      </c>
      <c r="AJ32" s="12">
        <v>6</v>
      </c>
      <c r="AK32" s="12" t="s">
        <v>14</v>
      </c>
      <c r="AM32" s="12">
        <f t="shared" si="10"/>
        <v>6</v>
      </c>
      <c r="AN32" s="12" t="str">
        <f t="shared" si="11"/>
        <v/>
      </c>
    </row>
    <row r="33" spans="5:40" ht="15" hidden="1" customHeight="1">
      <c r="E33" s="12">
        <v>7</v>
      </c>
      <c r="F33" s="32" t="s">
        <v>11</v>
      </c>
      <c r="H33" s="12" t="str">
        <f t="shared" si="0"/>
        <v/>
      </c>
      <c r="I33" s="12" t="str">
        <f t="shared" si="1"/>
        <v/>
      </c>
      <c r="K33" s="12">
        <v>7</v>
      </c>
      <c r="L33" s="32" t="s">
        <v>11</v>
      </c>
      <c r="N33" s="12" t="str">
        <f t="shared" si="2"/>
        <v/>
      </c>
      <c r="O33" s="12" t="str">
        <f t="shared" si="3"/>
        <v/>
      </c>
      <c r="R33" s="12">
        <v>7</v>
      </c>
      <c r="S33" s="32" t="s">
        <v>11</v>
      </c>
      <c r="U33" s="12" t="str">
        <f t="shared" si="4"/>
        <v/>
      </c>
      <c r="V33" s="12" t="str">
        <f t="shared" si="5"/>
        <v/>
      </c>
      <c r="X33" s="12">
        <v>7</v>
      </c>
      <c r="Y33" s="32" t="s">
        <v>11</v>
      </c>
      <c r="AA33" s="12" t="str">
        <f t="shared" si="6"/>
        <v/>
      </c>
      <c r="AB33" s="12" t="str">
        <f t="shared" si="7"/>
        <v/>
      </c>
      <c r="AD33" s="12">
        <v>7</v>
      </c>
      <c r="AE33" s="32" t="s">
        <v>11</v>
      </c>
      <c r="AG33" s="12" t="str">
        <f t="shared" si="8"/>
        <v/>
      </c>
      <c r="AH33" s="12" t="str">
        <f t="shared" si="9"/>
        <v/>
      </c>
      <c r="AJ33" s="12">
        <v>7</v>
      </c>
      <c r="AK33" s="32" t="s">
        <v>11</v>
      </c>
      <c r="AM33" s="12" t="str">
        <f t="shared" si="10"/>
        <v/>
      </c>
      <c r="AN33" s="12" t="str">
        <f t="shared" si="11"/>
        <v/>
      </c>
    </row>
    <row r="34" spans="5:40" ht="15" hidden="1" customHeight="1"/>
    <row r="35" spans="5:40" ht="15" hidden="1" customHeight="1">
      <c r="F35" s="28" t="s">
        <v>40</v>
      </c>
      <c r="L35" s="28" t="s">
        <v>40</v>
      </c>
      <c r="S35" s="28" t="s">
        <v>40</v>
      </c>
      <c r="Y35" s="28" t="s">
        <v>40</v>
      </c>
      <c r="AE35" s="28" t="s">
        <v>40</v>
      </c>
      <c r="AK35" s="28" t="s">
        <v>40</v>
      </c>
    </row>
    <row r="36" spans="5:40" ht="15" hidden="1" customHeight="1"/>
    <row r="37" spans="5:40" ht="15" hidden="1" customHeight="1">
      <c r="F37" s="12" t="s">
        <v>41</v>
      </c>
      <c r="G37" s="29">
        <f>J9*G16</f>
        <v>0.15159560439560441</v>
      </c>
      <c r="H37" s="30"/>
      <c r="L37" s="12" t="s">
        <v>41</v>
      </c>
      <c r="M37" s="29">
        <f>K9*G16</f>
        <v>0.15159560439560441</v>
      </c>
      <c r="S37" s="12" t="s">
        <v>41</v>
      </c>
      <c r="T37" s="29">
        <f>L9*G16</f>
        <v>0.15159560439560441</v>
      </c>
      <c r="Y37" s="12" t="s">
        <v>41</v>
      </c>
      <c r="Z37" s="29">
        <f>M9*G16</f>
        <v>0.15159560439560441</v>
      </c>
      <c r="AE37" s="12" t="s">
        <v>41</v>
      </c>
      <c r="AF37" s="29">
        <f>N9*G16</f>
        <v>0.15159560439560441</v>
      </c>
      <c r="AK37" s="12" t="s">
        <v>41</v>
      </c>
      <c r="AL37" s="29">
        <f>O9*G16</f>
        <v>0.15159560439560441</v>
      </c>
    </row>
    <row r="38" spans="5:40" ht="15" hidden="1" customHeight="1">
      <c r="F38" s="12" t="s">
        <v>42</v>
      </c>
      <c r="G38" s="29">
        <f>J10*G16</f>
        <v>0</v>
      </c>
      <c r="H38" s="30"/>
      <c r="L38" s="12" t="s">
        <v>42</v>
      </c>
      <c r="M38" s="29">
        <f>K10*G16</f>
        <v>0</v>
      </c>
      <c r="S38" s="12" t="s">
        <v>42</v>
      </c>
      <c r="T38" s="29">
        <f>L10*G16</f>
        <v>0</v>
      </c>
      <c r="Y38" s="12" t="s">
        <v>42</v>
      </c>
      <c r="Z38" s="29">
        <f>M10*G16</f>
        <v>0</v>
      </c>
      <c r="AE38" s="12" t="s">
        <v>42</v>
      </c>
      <c r="AF38" s="29">
        <f>N10*G16</f>
        <v>0</v>
      </c>
      <c r="AK38" s="12" t="s">
        <v>42</v>
      </c>
      <c r="AL38" s="29">
        <f>O10*G16</f>
        <v>0</v>
      </c>
    </row>
    <row r="39" spans="5:40" ht="15" hidden="1" customHeight="1">
      <c r="F39" s="12" t="s">
        <v>43</v>
      </c>
      <c r="G39" s="29">
        <f>(G37-G38)*J7</f>
        <v>0.15159560439560441</v>
      </c>
      <c r="H39" s="30"/>
      <c r="L39" s="12" t="s">
        <v>43</v>
      </c>
      <c r="M39" s="29">
        <f>(M37-M38)*K7</f>
        <v>0.15159560439560441</v>
      </c>
      <c r="S39" s="12" t="s">
        <v>43</v>
      </c>
      <c r="T39" s="29">
        <f>(T37-T38)*L7</f>
        <v>0.15159560439560441</v>
      </c>
      <c r="Y39" s="12" t="s">
        <v>43</v>
      </c>
      <c r="Z39" s="29">
        <f>(Z37-Z38)*M7</f>
        <v>0.15159560439560441</v>
      </c>
      <c r="AE39" s="12" t="s">
        <v>43</v>
      </c>
      <c r="AF39" s="29">
        <f>(AF37-AF38)*N7</f>
        <v>0.15159560439560441</v>
      </c>
      <c r="AK39" s="12" t="s">
        <v>43</v>
      </c>
      <c r="AL39" s="29">
        <f>(AL37-AL38)*O7</f>
        <v>0.15159560439560441</v>
      </c>
    </row>
    <row r="40" spans="5:40" ht="15" hidden="1" customHeight="1">
      <c r="G40" s="29"/>
      <c r="M40" s="29"/>
      <c r="T40" s="29"/>
      <c r="Z40" s="29"/>
      <c r="AF40" s="29"/>
      <c r="AL40" s="29"/>
    </row>
    <row r="41" spans="5:40" ht="15" hidden="1" customHeight="1">
      <c r="F41" s="28" t="s">
        <v>44</v>
      </c>
      <c r="G41" s="29"/>
      <c r="L41" s="28" t="s">
        <v>44</v>
      </c>
      <c r="M41" s="29"/>
      <c r="S41" s="28" t="s">
        <v>44</v>
      </c>
      <c r="T41" s="29"/>
      <c r="Y41" s="28" t="s">
        <v>44</v>
      </c>
      <c r="Z41" s="29"/>
      <c r="AE41" s="28" t="s">
        <v>44</v>
      </c>
      <c r="AF41" s="29"/>
      <c r="AK41" s="28" t="s">
        <v>44</v>
      </c>
      <c r="AL41" s="29"/>
    </row>
    <row r="42" spans="5:40" ht="15" hidden="1" customHeight="1">
      <c r="G42" s="29"/>
      <c r="M42" s="29"/>
      <c r="T42" s="29"/>
      <c r="Z42" s="29"/>
      <c r="AF42" s="29"/>
      <c r="AL42" s="29"/>
    </row>
    <row r="43" spans="5:40" ht="15" hidden="1" customHeight="1">
      <c r="F43" s="12" t="s">
        <v>41</v>
      </c>
      <c r="G43" s="29">
        <f>J9*G17</f>
        <v>0.46688779899497501</v>
      </c>
      <c r="L43" s="12" t="s">
        <v>41</v>
      </c>
      <c r="M43" s="29">
        <f>K9*G17</f>
        <v>0.46688779899497501</v>
      </c>
      <c r="S43" s="12" t="s">
        <v>41</v>
      </c>
      <c r="T43" s="29">
        <f>L9*G17</f>
        <v>0.46688779899497501</v>
      </c>
      <c r="Y43" s="12" t="s">
        <v>41</v>
      </c>
      <c r="Z43" s="29">
        <f>M9*G17</f>
        <v>0.46688779899497501</v>
      </c>
      <c r="AE43" s="12" t="s">
        <v>41</v>
      </c>
      <c r="AF43" s="29">
        <f>N9*G17</f>
        <v>0.46688779899497501</v>
      </c>
      <c r="AK43" s="12" t="s">
        <v>41</v>
      </c>
      <c r="AL43" s="29">
        <f>O9*G17</f>
        <v>0.46688779899497501</v>
      </c>
    </row>
    <row r="44" spans="5:40" ht="15" hidden="1" customHeight="1">
      <c r="F44" s="12" t="s">
        <v>42</v>
      </c>
      <c r="G44" s="29">
        <f>J10*G17</f>
        <v>0</v>
      </c>
      <c r="L44" s="12" t="s">
        <v>42</v>
      </c>
      <c r="M44" s="29">
        <f>K10*G17</f>
        <v>0</v>
      </c>
      <c r="S44" s="12" t="s">
        <v>42</v>
      </c>
      <c r="T44" s="29">
        <f>L10*G17</f>
        <v>0</v>
      </c>
      <c r="Y44" s="12" t="s">
        <v>42</v>
      </c>
      <c r="Z44" s="29">
        <f>M10*G17</f>
        <v>0</v>
      </c>
      <c r="AE44" s="12" t="s">
        <v>42</v>
      </c>
      <c r="AF44" s="29">
        <f>N10*G17</f>
        <v>0</v>
      </c>
      <c r="AK44" s="12" t="s">
        <v>42</v>
      </c>
      <c r="AL44" s="29">
        <f>O10*G17</f>
        <v>0</v>
      </c>
    </row>
    <row r="45" spans="5:40" ht="15" hidden="1" customHeight="1">
      <c r="F45" s="12" t="s">
        <v>43</v>
      </c>
      <c r="G45" s="29">
        <f>(G43-G44)*J7</f>
        <v>0.46688779899497501</v>
      </c>
      <c r="L45" s="12" t="s">
        <v>43</v>
      </c>
      <c r="M45" s="29">
        <f>(M43-M44)*K7</f>
        <v>0.46688779899497501</v>
      </c>
      <c r="S45" s="12" t="s">
        <v>43</v>
      </c>
      <c r="T45" s="29">
        <f>(T43-T44)*L7</f>
        <v>0.46688779899497501</v>
      </c>
      <c r="Y45" s="12" t="s">
        <v>43</v>
      </c>
      <c r="Z45" s="29">
        <f>(Z43-Z44)*M7</f>
        <v>0.46688779899497501</v>
      </c>
      <c r="AE45" s="12" t="s">
        <v>43</v>
      </c>
      <c r="AF45" s="29">
        <f>(AF43-AF44)*N7</f>
        <v>0.46688779899497501</v>
      </c>
      <c r="AK45" s="12" t="s">
        <v>43</v>
      </c>
      <c r="AL45" s="29">
        <f>(AL43-AL44)*O7</f>
        <v>0.46688779899497501</v>
      </c>
    </row>
    <row r="46" spans="5:40" ht="15" hidden="1" customHeight="1">
      <c r="G46" s="29"/>
      <c r="M46" s="29"/>
      <c r="T46" s="29"/>
      <c r="Z46" s="29"/>
      <c r="AF46" s="29"/>
      <c r="AL46" s="29"/>
    </row>
    <row r="47" spans="5:40" ht="15" hidden="1" customHeight="1">
      <c r="F47" s="28" t="s">
        <v>45</v>
      </c>
      <c r="G47" s="29"/>
      <c r="L47" s="28" t="s">
        <v>45</v>
      </c>
      <c r="M47" s="29"/>
      <c r="S47" s="28" t="s">
        <v>45</v>
      </c>
      <c r="T47" s="29"/>
      <c r="Y47" s="28" t="s">
        <v>45</v>
      </c>
      <c r="Z47" s="29"/>
      <c r="AE47" s="28" t="s">
        <v>45</v>
      </c>
      <c r="AF47" s="29"/>
      <c r="AK47" s="28" t="s">
        <v>45</v>
      </c>
      <c r="AL47" s="29"/>
    </row>
    <row r="48" spans="5:40" ht="15" hidden="1" customHeight="1">
      <c r="G48" s="29"/>
      <c r="M48" s="29"/>
      <c r="T48" s="29"/>
      <c r="Z48" s="29"/>
      <c r="AF48" s="29"/>
      <c r="AL48" s="29"/>
    </row>
    <row r="49" spans="6:38" ht="15" hidden="1" customHeight="1">
      <c r="F49" s="12" t="s">
        <v>41</v>
      </c>
      <c r="G49" s="29">
        <f>J9*G18</f>
        <v>6.1196573783359513E-2</v>
      </c>
      <c r="L49" s="12" t="s">
        <v>41</v>
      </c>
      <c r="M49" s="29">
        <f>K9*G18</f>
        <v>6.1196573783359513E-2</v>
      </c>
      <c r="S49" s="12" t="s">
        <v>41</v>
      </c>
      <c r="T49" s="29">
        <f>L9*G18</f>
        <v>6.1196573783359513E-2</v>
      </c>
      <c r="Y49" s="12" t="s">
        <v>41</v>
      </c>
      <c r="Z49" s="29">
        <f>M9*G18</f>
        <v>6.1196573783359513E-2</v>
      </c>
      <c r="AE49" s="12" t="s">
        <v>41</v>
      </c>
      <c r="AF49" s="29">
        <f>N9*G18</f>
        <v>6.1196573783359513E-2</v>
      </c>
      <c r="AK49" s="12" t="s">
        <v>41</v>
      </c>
      <c r="AL49" s="29">
        <f>O9*G18</f>
        <v>6.1196573783359513E-2</v>
      </c>
    </row>
    <row r="50" spans="6:38" ht="15" hidden="1" customHeight="1">
      <c r="F50" s="12" t="s">
        <v>42</v>
      </c>
      <c r="G50" s="29">
        <f>J10*G18</f>
        <v>0</v>
      </c>
      <c r="L50" s="12" t="s">
        <v>42</v>
      </c>
      <c r="M50" s="29">
        <f>K10*G18</f>
        <v>0</v>
      </c>
      <c r="S50" s="12" t="s">
        <v>42</v>
      </c>
      <c r="T50" s="29">
        <f>L10*G18</f>
        <v>0</v>
      </c>
      <c r="Y50" s="12" t="s">
        <v>42</v>
      </c>
      <c r="Z50" s="29">
        <f>M10*G18</f>
        <v>0</v>
      </c>
      <c r="AE50" s="12" t="s">
        <v>42</v>
      </c>
      <c r="AF50" s="29">
        <f>N10*G18</f>
        <v>0</v>
      </c>
      <c r="AK50" s="12" t="s">
        <v>42</v>
      </c>
      <c r="AL50" s="29">
        <f>O10*G18</f>
        <v>0</v>
      </c>
    </row>
    <row r="51" spans="6:38" ht="15" hidden="1" customHeight="1">
      <c r="F51" s="12" t="s">
        <v>43</v>
      </c>
      <c r="G51" s="29">
        <f>(G49-G50)*J7</f>
        <v>6.1196573783359513E-2</v>
      </c>
      <c r="L51" s="12" t="s">
        <v>43</v>
      </c>
      <c r="M51" s="29">
        <f>(M49-M50)*K7</f>
        <v>6.1196573783359513E-2</v>
      </c>
      <c r="S51" s="12" t="s">
        <v>43</v>
      </c>
      <c r="T51" s="29">
        <f>(T49-T50)*L7</f>
        <v>6.1196573783359513E-2</v>
      </c>
      <c r="Y51" s="12" t="s">
        <v>43</v>
      </c>
      <c r="Z51" s="29">
        <f>(Z49-Z50)*M7</f>
        <v>6.1196573783359513E-2</v>
      </c>
      <c r="AE51" s="12" t="s">
        <v>43</v>
      </c>
      <c r="AF51" s="29">
        <f>(AF49-AF50)*N7</f>
        <v>6.1196573783359513E-2</v>
      </c>
      <c r="AK51" s="12" t="s">
        <v>43</v>
      </c>
      <c r="AL51" s="29">
        <f>(AL49-AL50)*O7</f>
        <v>6.1196573783359513E-2</v>
      </c>
    </row>
    <row r="52" spans="6:38" ht="15" hidden="1" customHeight="1">
      <c r="G52" s="29"/>
      <c r="M52" s="29"/>
      <c r="T52" s="29"/>
      <c r="Z52" s="29"/>
      <c r="AF52" s="29"/>
      <c r="AL52" s="29"/>
    </row>
    <row r="53" spans="6:38" ht="15" hidden="1" customHeight="1">
      <c r="F53" s="28" t="s">
        <v>46</v>
      </c>
      <c r="G53" s="29"/>
      <c r="L53" s="28" t="s">
        <v>46</v>
      </c>
      <c r="M53" s="29"/>
      <c r="S53" s="28" t="s">
        <v>46</v>
      </c>
      <c r="T53" s="29"/>
      <c r="Y53" s="28" t="s">
        <v>46</v>
      </c>
      <c r="Z53" s="29"/>
      <c r="AE53" s="28" t="s">
        <v>46</v>
      </c>
      <c r="AF53" s="29"/>
      <c r="AK53" s="28" t="s">
        <v>46</v>
      </c>
      <c r="AL53" s="29"/>
    </row>
    <row r="54" spans="6:38" ht="15" hidden="1" customHeight="1">
      <c r="G54" s="29"/>
      <c r="M54" s="29"/>
      <c r="T54" s="29"/>
      <c r="Z54" s="29"/>
      <c r="AF54" s="29"/>
      <c r="AL54" s="29"/>
    </row>
    <row r="55" spans="6:38" ht="15" hidden="1" customHeight="1">
      <c r="F55" s="12" t="s">
        <v>41</v>
      </c>
      <c r="G55" s="29">
        <f>J9*G19</f>
        <v>0.57282194331983793</v>
      </c>
      <c r="L55" s="12" t="s">
        <v>41</v>
      </c>
      <c r="M55" s="29">
        <f>K9*G19</f>
        <v>0.57282194331983793</v>
      </c>
      <c r="S55" s="12" t="s">
        <v>41</v>
      </c>
      <c r="T55" s="29">
        <f>L9*G19</f>
        <v>0.57282194331983793</v>
      </c>
      <c r="Y55" s="12" t="s">
        <v>41</v>
      </c>
      <c r="Z55" s="29">
        <f>M9*G19</f>
        <v>0.57282194331983793</v>
      </c>
      <c r="AE55" s="12" t="s">
        <v>41</v>
      </c>
      <c r="AF55" s="29">
        <f>N9*G19</f>
        <v>0.57282194331983793</v>
      </c>
      <c r="AK55" s="12" t="s">
        <v>41</v>
      </c>
      <c r="AL55" s="29">
        <f>O9*G19</f>
        <v>0.57282194331983793</v>
      </c>
    </row>
    <row r="56" spans="6:38" ht="15" hidden="1" customHeight="1">
      <c r="F56" s="12" t="s">
        <v>42</v>
      </c>
      <c r="G56" s="29">
        <f>J10*G19</f>
        <v>0</v>
      </c>
      <c r="L56" s="12" t="s">
        <v>42</v>
      </c>
      <c r="M56" s="29">
        <f>K10*G19</f>
        <v>0</v>
      </c>
      <c r="S56" s="12" t="s">
        <v>42</v>
      </c>
      <c r="T56" s="29">
        <f>L10*G19</f>
        <v>0</v>
      </c>
      <c r="Y56" s="12" t="s">
        <v>42</v>
      </c>
      <c r="Z56" s="29">
        <f>M10*G19</f>
        <v>0</v>
      </c>
      <c r="AE56" s="12" t="s">
        <v>42</v>
      </c>
      <c r="AF56" s="29">
        <f>N10*G19</f>
        <v>0</v>
      </c>
      <c r="AK56" s="12" t="s">
        <v>42</v>
      </c>
      <c r="AL56" s="29">
        <f>O10*G19</f>
        <v>0</v>
      </c>
    </row>
    <row r="57" spans="6:38" ht="15" hidden="1" customHeight="1">
      <c r="F57" s="12" t="s">
        <v>43</v>
      </c>
      <c r="G57" s="29">
        <f>(G55-G56)*J7</f>
        <v>0.57282194331983793</v>
      </c>
      <c r="L57" s="12" t="s">
        <v>43</v>
      </c>
      <c r="M57" s="29">
        <f>(M55-M56)*K7</f>
        <v>0.57282194331983793</v>
      </c>
      <c r="S57" s="12" t="s">
        <v>43</v>
      </c>
      <c r="T57" s="29">
        <f>(T55-T56)*L7</f>
        <v>0.57282194331983793</v>
      </c>
      <c r="Y57" s="12" t="s">
        <v>43</v>
      </c>
      <c r="Z57" s="29">
        <f>(Z55-Z56)*M7</f>
        <v>0.57282194331983793</v>
      </c>
      <c r="AE57" s="12" t="s">
        <v>43</v>
      </c>
      <c r="AF57" s="29">
        <f>(AF55-AF56)*N7</f>
        <v>0.57282194331983793</v>
      </c>
      <c r="AK57" s="12" t="s">
        <v>43</v>
      </c>
      <c r="AL57" s="29">
        <f>(AL55-AL56)*O7</f>
        <v>0.57282194331983793</v>
      </c>
    </row>
    <row r="58" spans="6:38" ht="15" hidden="1" customHeight="1">
      <c r="G58" s="29"/>
      <c r="M58" s="29"/>
      <c r="T58" s="29"/>
      <c r="Z58" s="29"/>
      <c r="AF58" s="29"/>
      <c r="AL58" s="29"/>
    </row>
    <row r="59" spans="6:38" ht="15" hidden="1" customHeight="1">
      <c r="F59" s="28" t="s">
        <v>47</v>
      </c>
      <c r="G59" s="29"/>
      <c r="L59" s="28" t="s">
        <v>47</v>
      </c>
      <c r="M59" s="29"/>
      <c r="S59" s="28" t="s">
        <v>47</v>
      </c>
      <c r="T59" s="29"/>
      <c r="Y59" s="28" t="s">
        <v>47</v>
      </c>
      <c r="Z59" s="29"/>
      <c r="AE59" s="28" t="s">
        <v>47</v>
      </c>
      <c r="AF59" s="29"/>
      <c r="AK59" s="28" t="s">
        <v>47</v>
      </c>
      <c r="AL59" s="29"/>
    </row>
    <row r="60" spans="6:38" ht="15" hidden="1" customHeight="1">
      <c r="G60" s="29"/>
      <c r="M60" s="29"/>
      <c r="T60" s="29"/>
      <c r="Z60" s="29"/>
      <c r="AF60" s="29"/>
      <c r="AL60" s="29"/>
    </row>
    <row r="61" spans="6:38" ht="15" hidden="1" customHeight="1">
      <c r="F61" s="12" t="s">
        <v>41</v>
      </c>
      <c r="G61" s="29">
        <f>J9*G20</f>
        <v>8.0557472118959111E-2</v>
      </c>
      <c r="L61" s="12" t="s">
        <v>41</v>
      </c>
      <c r="M61" s="29">
        <f>K9*G20</f>
        <v>8.0557472118959111E-2</v>
      </c>
      <c r="S61" s="12" t="s">
        <v>41</v>
      </c>
      <c r="T61" s="29">
        <f>L9*G20</f>
        <v>8.0557472118959111E-2</v>
      </c>
      <c r="Y61" s="12" t="s">
        <v>41</v>
      </c>
      <c r="Z61" s="29">
        <f>M9*G20</f>
        <v>8.0557472118959111E-2</v>
      </c>
      <c r="AE61" s="12" t="s">
        <v>41</v>
      </c>
      <c r="AF61" s="29">
        <f>N9*G20</f>
        <v>8.0557472118959111E-2</v>
      </c>
      <c r="AK61" s="12" t="s">
        <v>41</v>
      </c>
      <c r="AL61" s="29">
        <f>O9*G20</f>
        <v>8.0557472118959111E-2</v>
      </c>
    </row>
    <row r="62" spans="6:38" ht="15" hidden="1" customHeight="1">
      <c r="F62" s="12" t="s">
        <v>42</v>
      </c>
      <c r="G62" s="29">
        <f>J10*G20</f>
        <v>0</v>
      </c>
      <c r="L62" s="12" t="s">
        <v>42</v>
      </c>
      <c r="M62" s="29">
        <f>K10*G20</f>
        <v>0</v>
      </c>
      <c r="S62" s="12" t="s">
        <v>42</v>
      </c>
      <c r="T62" s="29">
        <f>L10*G20</f>
        <v>0</v>
      </c>
      <c r="Y62" s="12" t="s">
        <v>42</v>
      </c>
      <c r="Z62" s="29">
        <f>M10*G20</f>
        <v>0</v>
      </c>
      <c r="AE62" s="12" t="s">
        <v>42</v>
      </c>
      <c r="AF62" s="29">
        <f>N10*G20</f>
        <v>0</v>
      </c>
      <c r="AK62" s="12" t="s">
        <v>42</v>
      </c>
      <c r="AL62" s="29">
        <f>O10*G20</f>
        <v>0</v>
      </c>
    </row>
    <row r="63" spans="6:38" ht="15" hidden="1" customHeight="1">
      <c r="F63" s="12" t="s">
        <v>43</v>
      </c>
      <c r="G63" s="29">
        <f>(G61-G62)*J7</f>
        <v>8.0557472118959111E-2</v>
      </c>
      <c r="L63" s="12" t="s">
        <v>43</v>
      </c>
      <c r="M63" s="29">
        <f>(M61-M62)*K7</f>
        <v>8.0557472118959111E-2</v>
      </c>
      <c r="S63" s="12" t="s">
        <v>43</v>
      </c>
      <c r="T63" s="29">
        <f>(T61-T62)*L7</f>
        <v>8.0557472118959111E-2</v>
      </c>
      <c r="Y63" s="12" t="s">
        <v>43</v>
      </c>
      <c r="Z63" s="29">
        <f>(Z61-Z62)*M7</f>
        <v>8.0557472118959111E-2</v>
      </c>
      <c r="AE63" s="12" t="s">
        <v>43</v>
      </c>
      <c r="AF63" s="29">
        <f>(AF61-AF62)*N7</f>
        <v>8.0557472118959111E-2</v>
      </c>
      <c r="AK63" s="12" t="s">
        <v>43</v>
      </c>
      <c r="AL63" s="29">
        <f>(AL61-AL62)*O7</f>
        <v>8.0557472118959111E-2</v>
      </c>
    </row>
    <row r="64" spans="6:38" ht="15" hidden="1" customHeight="1">
      <c r="G64" s="29"/>
      <c r="M64" s="29"/>
      <c r="T64" s="29"/>
      <c r="Z64" s="29"/>
      <c r="AF64" s="29"/>
      <c r="AL64" s="29"/>
    </row>
    <row r="65" spans="6:38" ht="15" hidden="1" customHeight="1">
      <c r="F65" s="28" t="s">
        <v>48</v>
      </c>
      <c r="G65" s="29"/>
      <c r="L65" s="28" t="s">
        <v>48</v>
      </c>
      <c r="M65" s="29"/>
      <c r="S65" s="28" t="s">
        <v>48</v>
      </c>
      <c r="T65" s="29"/>
      <c r="Y65" s="28" t="s">
        <v>48</v>
      </c>
      <c r="Z65" s="29"/>
      <c r="AE65" s="28" t="s">
        <v>48</v>
      </c>
      <c r="AF65" s="29"/>
      <c r="AK65" s="28" t="s">
        <v>48</v>
      </c>
      <c r="AL65" s="29"/>
    </row>
    <row r="66" spans="6:38" ht="15" hidden="1" customHeight="1">
      <c r="G66" s="29"/>
      <c r="M66" s="29"/>
      <c r="T66" s="29"/>
      <c r="Z66" s="29"/>
      <c r="AF66" s="29"/>
      <c r="AL66" s="29"/>
    </row>
    <row r="67" spans="6:38" ht="15" hidden="1" customHeight="1">
      <c r="F67" s="12" t="s">
        <v>41</v>
      </c>
      <c r="G67" s="29">
        <f>J9*G21</f>
        <v>0.13325547973917093</v>
      </c>
      <c r="L67" s="12" t="s">
        <v>41</v>
      </c>
      <c r="M67" s="29">
        <f>K9*G21</f>
        <v>0.13325547973917093</v>
      </c>
      <c r="S67" s="12" t="s">
        <v>41</v>
      </c>
      <c r="T67" s="29">
        <f>L9*G21</f>
        <v>0.13325547973917093</v>
      </c>
      <c r="Y67" s="12" t="s">
        <v>41</v>
      </c>
      <c r="Z67" s="29">
        <f>M9*G21</f>
        <v>0.13325547973917093</v>
      </c>
      <c r="AE67" s="12" t="s">
        <v>41</v>
      </c>
      <c r="AF67" s="29">
        <f>N9*G21</f>
        <v>0.13325547973917093</v>
      </c>
      <c r="AK67" s="12" t="s">
        <v>41</v>
      </c>
      <c r="AL67" s="29">
        <f>O9*G21</f>
        <v>0.13325547973917093</v>
      </c>
    </row>
    <row r="68" spans="6:38" ht="15" hidden="1" customHeight="1">
      <c r="F68" s="12" t="s">
        <v>42</v>
      </c>
      <c r="G68" s="29">
        <f>J10*G21</f>
        <v>0</v>
      </c>
      <c r="L68" s="12" t="s">
        <v>42</v>
      </c>
      <c r="M68" s="29">
        <f>K10*G21</f>
        <v>0</v>
      </c>
      <c r="S68" s="12" t="s">
        <v>42</v>
      </c>
      <c r="T68" s="29">
        <f>R10*N21</f>
        <v>0</v>
      </c>
      <c r="Y68" s="12" t="s">
        <v>42</v>
      </c>
      <c r="Z68" s="29">
        <f>M10*G21</f>
        <v>0</v>
      </c>
      <c r="AE68" s="12" t="s">
        <v>42</v>
      </c>
      <c r="AF68" s="29">
        <f>N10*G21</f>
        <v>0</v>
      </c>
      <c r="AK68" s="12" t="s">
        <v>42</v>
      </c>
      <c r="AL68" s="29">
        <f>O10*G21</f>
        <v>0</v>
      </c>
    </row>
    <row r="69" spans="6:38" ht="15" hidden="1" customHeight="1">
      <c r="F69" s="12" t="s">
        <v>43</v>
      </c>
      <c r="G69" s="29">
        <f>(G67-G68)*J7</f>
        <v>0.13325547973917093</v>
      </c>
      <c r="L69" s="12" t="s">
        <v>43</v>
      </c>
      <c r="M69" s="29">
        <f>(M67-M68)*K7</f>
        <v>0.13325547973917093</v>
      </c>
      <c r="S69" s="12" t="s">
        <v>43</v>
      </c>
      <c r="T69" s="29">
        <f>(T67-T68)*L7</f>
        <v>0.13325547973917093</v>
      </c>
      <c r="Y69" s="12" t="s">
        <v>43</v>
      </c>
      <c r="Z69" s="29">
        <f>(Z67-Z68)*M7</f>
        <v>0.13325547973917093</v>
      </c>
      <c r="AE69" s="12" t="s">
        <v>43</v>
      </c>
      <c r="AF69" s="29">
        <f>(AF67-AF68)*N7</f>
        <v>0.13325547973917093</v>
      </c>
      <c r="AK69" s="12" t="s">
        <v>43</v>
      </c>
      <c r="AL69" s="29">
        <f>(AL67-AL68)*O7</f>
        <v>0.13325547973917093</v>
      </c>
    </row>
    <row r="70" spans="6:38" ht="15" hidden="1" customHeight="1"/>
    <row r="71" spans="6:38" ht="15" hidden="1" customHeight="1"/>
    <row r="72" spans="6:38" ht="15" hidden="1" customHeight="1"/>
    <row r="73" spans="6:38" ht="15" hidden="1" customHeight="1">
      <c r="F73" s="27" t="s">
        <v>49</v>
      </c>
    </row>
    <row r="74" spans="6:38" ht="15" hidden="1" customHeight="1" thickBot="1"/>
    <row r="75" spans="6:38" ht="15" hidden="1" customHeight="1">
      <c r="F75" s="89"/>
      <c r="G75" s="90" t="s">
        <v>50</v>
      </c>
      <c r="H75" s="33"/>
      <c r="I75" s="77" t="s">
        <v>51</v>
      </c>
      <c r="J75" s="77" t="s">
        <v>52</v>
      </c>
      <c r="K75" s="78" t="s">
        <v>53</v>
      </c>
      <c r="L75" s="78" t="s">
        <v>54</v>
      </c>
      <c r="M75" s="78" t="s">
        <v>55</v>
      </c>
      <c r="N75" s="84" t="s">
        <v>56</v>
      </c>
      <c r="O75" s="85" t="s">
        <v>57</v>
      </c>
      <c r="P75" s="12" t="s">
        <v>58</v>
      </c>
      <c r="R75" s="11" t="s">
        <v>59</v>
      </c>
      <c r="S75" s="10"/>
    </row>
    <row r="76" spans="6:38" ht="15" hidden="1" customHeight="1" thickBot="1">
      <c r="F76" s="89"/>
      <c r="G76" s="91" t="s">
        <v>60</v>
      </c>
      <c r="H76" s="34"/>
      <c r="I76" s="79" t="s">
        <v>61</v>
      </c>
      <c r="J76" s="80" t="s">
        <v>61</v>
      </c>
      <c r="K76" s="80" t="s">
        <v>61</v>
      </c>
      <c r="L76" s="80" t="s">
        <v>61</v>
      </c>
      <c r="M76" s="80" t="s">
        <v>61</v>
      </c>
      <c r="N76" s="86" t="s">
        <v>61</v>
      </c>
      <c r="O76" s="87" t="s">
        <v>60</v>
      </c>
      <c r="R76" s="10"/>
      <c r="S76" s="10"/>
    </row>
    <row r="77" spans="6:38" ht="15" hidden="1" customHeight="1">
      <c r="F77" s="88">
        <v>2017</v>
      </c>
      <c r="G77" s="88">
        <v>309.01059099999998</v>
      </c>
      <c r="H77" s="13"/>
      <c r="I77" s="73">
        <v>0.27366713234627449</v>
      </c>
      <c r="J77" s="73">
        <v>3.8642677954955962E-2</v>
      </c>
      <c r="K77" s="73">
        <v>5.9406860682760979E-2</v>
      </c>
      <c r="L77" s="73">
        <v>1.7417317306225366E-2</v>
      </c>
      <c r="M77" s="73">
        <v>7.6022996205409546E-2</v>
      </c>
      <c r="N77" s="73">
        <v>0.53484301550437374</v>
      </c>
      <c r="O77" s="88">
        <f>G77*(100%-N77)</f>
        <v>143.73843468677128</v>
      </c>
      <c r="R77" s="74" t="s">
        <v>62</v>
      </c>
      <c r="S77" s="10"/>
    </row>
    <row r="78" spans="6:38" ht="15" hidden="1" customHeight="1">
      <c r="F78" s="88">
        <v>2018</v>
      </c>
      <c r="G78" s="88">
        <v>339.23176700000005</v>
      </c>
      <c r="H78" s="13"/>
      <c r="I78" s="73">
        <v>0.23088198522440567</v>
      </c>
      <c r="J78" s="73">
        <v>3.1401157247987796E-2</v>
      </c>
      <c r="K78" s="73">
        <v>4.7465927041987377E-2</v>
      </c>
      <c r="L78" s="73">
        <v>1.1480520769416396E-2</v>
      </c>
      <c r="M78" s="73">
        <v>6.8958968393795506E-2</v>
      </c>
      <c r="N78" s="73">
        <v>0.60981144132240717</v>
      </c>
      <c r="O78" s="88">
        <f t="shared" ref="O78:O81" si="12">G78*(100%-N78)</f>
        <v>132.36435422338303</v>
      </c>
      <c r="R78" s="74" t="s">
        <v>63</v>
      </c>
      <c r="S78" s="10"/>
    </row>
    <row r="79" spans="6:38" ht="15" hidden="1" customHeight="1">
      <c r="F79" s="88">
        <v>2019</v>
      </c>
      <c r="G79" s="88">
        <v>313.90382699999998</v>
      </c>
      <c r="H79" s="13"/>
      <c r="I79" s="73">
        <v>0.2402711039086711</v>
      </c>
      <c r="J79" s="73">
        <v>3.2913081029330993E-2</v>
      </c>
      <c r="K79" s="73">
        <v>4.6849478087729407E-2</v>
      </c>
      <c r="L79" s="73">
        <v>1.4096239802920308E-2</v>
      </c>
      <c r="M79" s="73">
        <v>7.1691738763214552E-2</v>
      </c>
      <c r="N79" s="73">
        <v>0.5941783584081336</v>
      </c>
      <c r="O79" s="88">
        <f t="shared" si="12"/>
        <v>127.38896637510922</v>
      </c>
      <c r="R79" s="10" t="s">
        <v>64</v>
      </c>
      <c r="S79" s="10"/>
    </row>
    <row r="80" spans="6:38" ht="15" hidden="1" customHeight="1">
      <c r="F80" s="88">
        <v>2020</v>
      </c>
      <c r="G80" s="88">
        <v>220.26767000000001</v>
      </c>
      <c r="H80" s="13"/>
      <c r="I80" s="73">
        <v>0.26464784028777361</v>
      </c>
      <c r="J80" s="73">
        <v>3.653703363003994E-2</v>
      </c>
      <c r="K80" s="73">
        <v>5.217200806876833E-2</v>
      </c>
      <c r="L80" s="73">
        <v>1.2093267496291202E-2</v>
      </c>
      <c r="M80" s="73">
        <v>8.4776028660222796E-2</v>
      </c>
      <c r="N80" s="73">
        <v>0.54977382185690415</v>
      </c>
      <c r="O80" s="88">
        <f t="shared" si="12"/>
        <v>99.170271232584653</v>
      </c>
      <c r="R80" s="10" t="s">
        <v>65</v>
      </c>
      <c r="S80" s="10"/>
    </row>
    <row r="81" spans="6:19" ht="15" hidden="1" customHeight="1">
      <c r="F81" s="88">
        <v>2021</v>
      </c>
      <c r="G81" s="88">
        <v>208.50952410000002</v>
      </c>
      <c r="H81" s="13"/>
      <c r="I81" s="73">
        <v>0.26749537788705485</v>
      </c>
      <c r="J81" s="73">
        <v>2.7040865439099421E-2</v>
      </c>
      <c r="K81" s="73">
        <v>5.8217166742242331E-2</v>
      </c>
      <c r="L81" s="73">
        <v>1.4568531081169631E-2</v>
      </c>
      <c r="M81" s="73">
        <v>9.3516890782333426E-2</v>
      </c>
      <c r="N81" s="73">
        <v>0.53916116806810033</v>
      </c>
      <c r="O81" s="88">
        <f t="shared" si="12"/>
        <v>96.0892855329203</v>
      </c>
      <c r="R81" s="10" t="s">
        <v>66</v>
      </c>
      <c r="S81" s="10"/>
    </row>
    <row r="82" spans="6:19" ht="15" hidden="1" customHeight="1">
      <c r="F82" s="13"/>
      <c r="G82" s="13"/>
      <c r="H82" s="13"/>
      <c r="I82" s="50"/>
      <c r="J82" s="50"/>
      <c r="K82" s="50"/>
      <c r="L82" s="50"/>
      <c r="M82" s="50"/>
      <c r="N82" s="50"/>
      <c r="O82" s="13"/>
      <c r="R82" s="10" t="s">
        <v>67</v>
      </c>
      <c r="S82" s="10"/>
    </row>
    <row r="83" spans="6:19" ht="15" hidden="1" customHeight="1">
      <c r="F83" s="13"/>
      <c r="G83" s="13"/>
      <c r="H83" s="70"/>
      <c r="I83" s="71" t="s">
        <v>68</v>
      </c>
      <c r="J83" s="71" t="s">
        <v>68</v>
      </c>
      <c r="K83" s="71" t="s">
        <v>68</v>
      </c>
      <c r="L83" s="71" t="s">
        <v>68</v>
      </c>
      <c r="M83" s="71" t="s">
        <v>68</v>
      </c>
      <c r="N83" s="72" t="s">
        <v>69</v>
      </c>
      <c r="O83" s="71" t="s">
        <v>68</v>
      </c>
      <c r="R83" s="94" t="s">
        <v>70</v>
      </c>
    </row>
    <row r="84" spans="6:19" ht="15" hidden="1" customHeight="1">
      <c r="F84" s="13"/>
      <c r="G84" s="13"/>
      <c r="H84" s="72" t="s">
        <v>71</v>
      </c>
      <c r="I84" s="73">
        <f>AVERAGE(I77:I81)</f>
        <v>0.25539268793083597</v>
      </c>
      <c r="J84" s="73">
        <f t="shared" ref="J84:M84" si="13">AVERAGE(J77:J81)</f>
        <v>3.3306963060282822E-2</v>
      </c>
      <c r="K84" s="73">
        <f t="shared" si="13"/>
        <v>5.2822288124697678E-2</v>
      </c>
      <c r="L84" s="73">
        <f t="shared" si="13"/>
        <v>1.3931175291204582E-2</v>
      </c>
      <c r="M84" s="73">
        <f t="shared" si="13"/>
        <v>7.8993324560995157E-2</v>
      </c>
      <c r="N84" s="92"/>
      <c r="O84" s="93">
        <f>AVERAGE(O77:O81)</f>
        <v>119.75026241015371</v>
      </c>
      <c r="R84" s="10" t="s">
        <v>72</v>
      </c>
    </row>
    <row r="85" spans="6:19" ht="15" hidden="1" customHeight="1">
      <c r="F85" s="13"/>
      <c r="G85" s="51"/>
      <c r="H85" s="13"/>
      <c r="I85" s="50"/>
      <c r="J85" s="50"/>
      <c r="K85" s="50"/>
      <c r="L85" s="50"/>
      <c r="M85" s="50"/>
      <c r="N85" s="50"/>
      <c r="O85" s="52"/>
      <c r="R85" s="10" t="s">
        <v>73</v>
      </c>
      <c r="S85" s="10"/>
    </row>
    <row r="86" spans="6:19" ht="15" hidden="1" customHeight="1">
      <c r="F86" s="13"/>
      <c r="G86" s="13"/>
      <c r="H86" s="13"/>
      <c r="I86" s="76" t="s">
        <v>74</v>
      </c>
      <c r="J86" s="76" t="s">
        <v>74</v>
      </c>
      <c r="K86" s="76" t="s">
        <v>74</v>
      </c>
      <c r="L86" s="76" t="s">
        <v>74</v>
      </c>
      <c r="M86" s="76" t="s">
        <v>74</v>
      </c>
      <c r="N86" s="13"/>
      <c r="O86" s="81" t="s">
        <v>74</v>
      </c>
      <c r="S86" s="10"/>
    </row>
    <row r="87" spans="6:19" ht="15" hidden="1" customHeight="1">
      <c r="F87" s="13"/>
      <c r="G87" s="13"/>
      <c r="H87" s="53" t="s">
        <v>75</v>
      </c>
      <c r="I87" s="75">
        <v>50.96</v>
      </c>
      <c r="J87" s="75">
        <v>6.37</v>
      </c>
      <c r="K87" s="75">
        <v>9.9499999999999993</v>
      </c>
      <c r="L87" s="82">
        <v>2.4700000000000002</v>
      </c>
      <c r="M87" s="75">
        <v>16.14</v>
      </c>
      <c r="N87" s="13"/>
      <c r="O87" s="83">
        <v>85.88</v>
      </c>
      <c r="S87" s="10"/>
    </row>
    <row r="88" spans="6:19" ht="15" hidden="1" customHeight="1">
      <c r="S88" s="10"/>
    </row>
    <row r="89" spans="6:19" ht="15" hidden="1" customHeight="1">
      <c r="I89" s="189" t="s">
        <v>76</v>
      </c>
      <c r="J89" s="189"/>
      <c r="K89" s="189"/>
      <c r="L89" s="189"/>
      <c r="M89" s="189"/>
      <c r="N89" s="189"/>
    </row>
    <row r="90" spans="6:19" ht="15" hidden="1" customHeight="1">
      <c r="I90" s="45" t="s">
        <v>51</v>
      </c>
      <c r="J90" s="46" t="s">
        <v>52</v>
      </c>
      <c r="K90" s="46" t="s">
        <v>53</v>
      </c>
      <c r="L90" s="46" t="s">
        <v>54</v>
      </c>
      <c r="M90" s="46" t="s">
        <v>55</v>
      </c>
      <c r="N90" s="46" t="s">
        <v>77</v>
      </c>
    </row>
    <row r="91" spans="6:19" ht="15" hidden="1" customHeight="1">
      <c r="I91" s="38" t="s">
        <v>78</v>
      </c>
      <c r="J91" s="38" t="s">
        <v>78</v>
      </c>
      <c r="K91" s="38" t="s">
        <v>78</v>
      </c>
      <c r="L91" s="38" t="s">
        <v>78</v>
      </c>
      <c r="M91" s="38" t="s">
        <v>78</v>
      </c>
      <c r="N91" s="38" t="s">
        <v>78</v>
      </c>
    </row>
    <row r="92" spans="6:19" ht="15" hidden="1" customHeight="1">
      <c r="G92" s="12">
        <v>2017</v>
      </c>
      <c r="H92" s="36"/>
      <c r="I92" s="39">
        <v>8.8800000000000008</v>
      </c>
      <c r="J92" s="39">
        <v>2.61</v>
      </c>
      <c r="K92" s="39">
        <v>11.9</v>
      </c>
      <c r="L92" s="39">
        <v>3.45</v>
      </c>
      <c r="M92" s="39">
        <v>3.19</v>
      </c>
      <c r="N92" s="41">
        <v>30.03</v>
      </c>
    </row>
    <row r="93" spans="6:19" ht="15" hidden="1" customHeight="1">
      <c r="G93" s="12">
        <v>2018</v>
      </c>
      <c r="I93" s="39">
        <v>8.02</v>
      </c>
      <c r="J93" s="39">
        <v>2.42</v>
      </c>
      <c r="K93" s="39">
        <v>11.32</v>
      </c>
      <c r="L93" s="39">
        <v>3.37</v>
      </c>
      <c r="M93" s="39">
        <v>3.11</v>
      </c>
      <c r="N93" s="41">
        <v>28.23</v>
      </c>
    </row>
    <row r="94" spans="6:19" ht="15" hidden="1" customHeight="1">
      <c r="G94" s="12">
        <v>2019</v>
      </c>
      <c r="I94" s="39">
        <v>7.15</v>
      </c>
      <c r="J94" s="39">
        <v>2.23</v>
      </c>
      <c r="K94" s="39">
        <v>10.75</v>
      </c>
      <c r="L94" s="39">
        <v>3.28</v>
      </c>
      <c r="M94" s="39">
        <v>3.02</v>
      </c>
      <c r="N94" s="41">
        <v>26.43</v>
      </c>
    </row>
    <row r="95" spans="6:19" ht="15" hidden="1" customHeight="1">
      <c r="G95" s="12">
        <v>2020</v>
      </c>
      <c r="I95" s="40">
        <v>6.42</v>
      </c>
      <c r="J95" s="40">
        <v>2.0499999999999998</v>
      </c>
      <c r="K95" s="40">
        <v>10.220000000000001</v>
      </c>
      <c r="L95" s="40">
        <v>3.2</v>
      </c>
      <c r="M95" s="40">
        <v>2.93</v>
      </c>
      <c r="N95" s="42">
        <v>24.82</v>
      </c>
    </row>
    <row r="96" spans="6:19" ht="15" hidden="1" customHeight="1">
      <c r="G96" s="12">
        <v>2021</v>
      </c>
      <c r="I96" s="40">
        <v>5.7</v>
      </c>
      <c r="J96" s="40">
        <v>1.89</v>
      </c>
      <c r="K96" s="40">
        <v>9.69</v>
      </c>
      <c r="L96" s="40">
        <v>3.11</v>
      </c>
      <c r="M96" s="40">
        <v>2.83</v>
      </c>
      <c r="N96" s="42">
        <v>23.22</v>
      </c>
    </row>
    <row r="97" spans="8:15" ht="15" hidden="1" customHeight="1"/>
    <row r="98" spans="8:15" ht="15" hidden="1" customHeight="1">
      <c r="I98" s="37" t="s">
        <v>79</v>
      </c>
      <c r="J98" s="37" t="s">
        <v>79</v>
      </c>
      <c r="K98" s="37" t="s">
        <v>79</v>
      </c>
      <c r="L98" s="37" t="s">
        <v>79</v>
      </c>
      <c r="M98" s="37" t="s">
        <v>79</v>
      </c>
      <c r="N98" s="37" t="s">
        <v>79</v>
      </c>
    </row>
    <row r="99" spans="8:15" ht="15" hidden="1" customHeight="1">
      <c r="H99" s="36" t="s">
        <v>80</v>
      </c>
      <c r="I99" s="43">
        <f>AVERAGE(I92:I96)</f>
        <v>7.234</v>
      </c>
      <c r="J99" s="43">
        <f>AVERAGE(J92:J96)</f>
        <v>2.2399999999999998</v>
      </c>
      <c r="K99" s="43">
        <f>AVERAGE(K92:K96)</f>
        <v>10.776</v>
      </c>
      <c r="L99" s="43">
        <f t="shared" ref="L99:M99" si="14">AVERAGE(L92:L96)</f>
        <v>3.282</v>
      </c>
      <c r="M99" s="43">
        <f t="shared" si="14"/>
        <v>3.016</v>
      </c>
      <c r="N99" s="43">
        <f>AVERAGE(N92:N96)</f>
        <v>26.545999999999999</v>
      </c>
    </row>
    <row r="100" spans="8:15" ht="15" hidden="1" customHeight="1"/>
    <row r="101" spans="8:15" ht="15" hidden="1" customHeight="1"/>
    <row r="102" spans="8:15" ht="15" hidden="1" customHeight="1">
      <c r="H102" s="36" t="s">
        <v>81</v>
      </c>
      <c r="I102" s="35">
        <f>I99/I87</f>
        <v>0.14195447409733125</v>
      </c>
      <c r="J102" s="35">
        <f>J99/J87</f>
        <v>0.35164835164835162</v>
      </c>
      <c r="K102" s="35">
        <f>K99/K87</f>
        <v>1.0830150753768846</v>
      </c>
      <c r="L102" s="35">
        <f>L99/L87</f>
        <v>1.3287449392712549</v>
      </c>
      <c r="M102" s="35">
        <f>M99/M87</f>
        <v>0.18686493184634448</v>
      </c>
      <c r="N102" s="35">
        <f>N99/O87</f>
        <v>0.30910572892408011</v>
      </c>
      <c r="O102" s="12" t="s">
        <v>82</v>
      </c>
    </row>
    <row r="103" spans="8:15" ht="15" hidden="1" customHeight="1"/>
    <row r="104" spans="8:15" ht="15" hidden="1" customHeight="1">
      <c r="H104" s="36" t="s">
        <v>83</v>
      </c>
      <c r="I104" s="35">
        <f>I102*1000000</f>
        <v>141954.47409733126</v>
      </c>
      <c r="J104" s="35">
        <f t="shared" ref="J104:M104" si="15">J102*1000000</f>
        <v>351648.35164835164</v>
      </c>
      <c r="K104" s="35">
        <f t="shared" si="15"/>
        <v>1083015.0753768845</v>
      </c>
      <c r="L104" s="35">
        <f t="shared" si="15"/>
        <v>1328744.9392712549</v>
      </c>
      <c r="M104" s="35">
        <f t="shared" si="15"/>
        <v>186864.93184634447</v>
      </c>
      <c r="N104" s="35">
        <f>N102*1000000</f>
        <v>309105.72892408009</v>
      </c>
      <c r="O104" s="12" t="s">
        <v>84</v>
      </c>
    </row>
    <row r="105" spans="8:15" ht="15" hidden="1" customHeight="1"/>
    <row r="106" spans="8:15" ht="15" hidden="1" customHeight="1">
      <c r="H106" s="36" t="s">
        <v>85</v>
      </c>
      <c r="I106" s="44">
        <f>I104*1/1000</f>
        <v>141.95447409733126</v>
      </c>
      <c r="J106" s="44">
        <f t="shared" ref="J106:N106" si="16">J104*1/1000</f>
        <v>351.64835164835165</v>
      </c>
      <c r="K106" s="44">
        <f t="shared" si="16"/>
        <v>1083.0150753768846</v>
      </c>
      <c r="L106" s="44">
        <f t="shared" si="16"/>
        <v>1328.7449392712549</v>
      </c>
      <c r="M106" s="44">
        <f t="shared" si="16"/>
        <v>186.86493184634446</v>
      </c>
      <c r="N106" s="44">
        <f t="shared" si="16"/>
        <v>309.1057289240801</v>
      </c>
      <c r="O106" s="12" t="s">
        <v>86</v>
      </c>
    </row>
    <row r="107" spans="8:15" ht="15" hidden="1" customHeight="1" thickBot="1"/>
    <row r="108" spans="8:15" ht="15" hidden="1" customHeight="1" thickBot="1">
      <c r="H108" s="12" t="s">
        <v>87</v>
      </c>
      <c r="I108" s="95">
        <f>I106*3.6</f>
        <v>511.03610675039255</v>
      </c>
      <c r="J108" s="95">
        <f t="shared" ref="J108:N108" si="17">J106*3.6</f>
        <v>1265.934065934066</v>
      </c>
      <c r="K108" s="95">
        <f t="shared" si="17"/>
        <v>3898.8542713567849</v>
      </c>
      <c r="L108" s="95">
        <f>L106*3.6</f>
        <v>4783.4817813765176</v>
      </c>
      <c r="M108" s="95">
        <f t="shared" si="17"/>
        <v>672.71375464684013</v>
      </c>
      <c r="N108" s="95">
        <f t="shared" si="17"/>
        <v>1112.7806241266883</v>
      </c>
      <c r="O108" s="12" t="s">
        <v>88</v>
      </c>
    </row>
    <row r="109" spans="8:15" ht="15" hidden="1" customHeight="1">
      <c r="I109" s="96"/>
      <c r="J109" s="96"/>
      <c r="K109" s="96"/>
      <c r="L109" s="96"/>
      <c r="M109" s="96"/>
      <c r="N109" s="96"/>
    </row>
    <row r="110" spans="8:15" ht="15" hidden="1" customHeight="1">
      <c r="H110" s="12" t="s">
        <v>89</v>
      </c>
      <c r="I110" s="97">
        <f>I108/1000000</f>
        <v>5.1103610675039257E-4</v>
      </c>
      <c r="J110" s="97">
        <f t="shared" ref="J110:N110" si="18">J108/1000000</f>
        <v>1.265934065934066E-3</v>
      </c>
      <c r="K110" s="97">
        <f>K108/1000000</f>
        <v>3.8988542713567849E-3</v>
      </c>
      <c r="L110" s="97">
        <f t="shared" si="18"/>
        <v>4.7834817813765173E-3</v>
      </c>
      <c r="M110" s="97">
        <f>M108/1000000</f>
        <v>6.7271375464684016E-4</v>
      </c>
      <c r="N110" s="97">
        <f t="shared" si="18"/>
        <v>1.1127806241266883E-3</v>
      </c>
      <c r="O110" s="12" t="s">
        <v>90</v>
      </c>
    </row>
    <row r="111" spans="8:15" ht="15" hidden="1" customHeight="1">
      <c r="I111" s="96"/>
      <c r="J111" s="96"/>
      <c r="K111" s="96"/>
      <c r="L111" s="96"/>
      <c r="M111" s="96"/>
      <c r="N111" s="96"/>
    </row>
    <row r="112" spans="8:15" ht="15" hidden="1" customHeight="1">
      <c r="I112" s="96"/>
      <c r="J112" s="96"/>
      <c r="K112" s="96"/>
      <c r="L112" s="96"/>
      <c r="M112" s="96"/>
      <c r="N112" s="96"/>
    </row>
    <row r="113" spans="6:14" ht="15" hidden="1" customHeight="1">
      <c r="I113" s="96"/>
      <c r="J113" s="96"/>
      <c r="K113" s="96"/>
      <c r="L113" s="96"/>
      <c r="M113" s="96"/>
      <c r="N113" s="96"/>
    </row>
    <row r="114" spans="6:14" ht="15" hidden="1" customHeight="1">
      <c r="I114" s="96"/>
      <c r="J114" s="96"/>
      <c r="K114" s="96"/>
      <c r="L114" s="96"/>
      <c r="M114" s="96"/>
      <c r="N114" s="96"/>
    </row>
    <row r="115" spans="6:14" ht="15" hidden="1" customHeight="1">
      <c r="I115" s="96"/>
      <c r="J115" s="96"/>
      <c r="K115" s="96"/>
      <c r="L115" s="96"/>
      <c r="M115" s="96"/>
      <c r="N115" s="96"/>
    </row>
    <row r="116" spans="6:14" ht="15" hidden="1" customHeight="1"/>
    <row r="117" spans="6:14" ht="12" customHeight="1"/>
    <row r="124" spans="6:14" ht="12.5" thickBot="1"/>
    <row r="125" spans="6:14" ht="16.5" customHeight="1" thickTop="1">
      <c r="F125" s="169" t="s">
        <v>91</v>
      </c>
      <c r="G125" s="171" t="s">
        <v>92</v>
      </c>
      <c r="H125" s="172"/>
      <c r="I125" s="175" t="s">
        <v>93</v>
      </c>
      <c r="J125" s="68"/>
    </row>
    <row r="126" spans="6:14" ht="12.5" thickBot="1">
      <c r="F126" s="170"/>
      <c r="G126" s="173"/>
      <c r="H126" s="174"/>
      <c r="I126" s="176"/>
      <c r="J126" s="68"/>
    </row>
    <row r="127" spans="6:14" ht="12.5" thickTop="1">
      <c r="F127" s="141" t="s">
        <v>94</v>
      </c>
      <c r="G127" s="142">
        <v>50.96</v>
      </c>
      <c r="H127" s="143" t="s">
        <v>90</v>
      </c>
      <c r="I127" s="161" t="s">
        <v>95</v>
      </c>
      <c r="J127" s="68"/>
    </row>
    <row r="128" spans="6:14" ht="15" customHeight="1">
      <c r="F128" s="144" t="s">
        <v>96</v>
      </c>
      <c r="G128" s="145">
        <v>6.37</v>
      </c>
      <c r="H128" s="146" t="s">
        <v>90</v>
      </c>
      <c r="I128" s="162"/>
      <c r="J128" s="68"/>
    </row>
    <row r="129" spans="6:10" ht="15" customHeight="1">
      <c r="F129" s="145" t="s">
        <v>97</v>
      </c>
      <c r="G129" s="145">
        <v>9.9499999999999993</v>
      </c>
      <c r="H129" s="147" t="s">
        <v>90</v>
      </c>
      <c r="I129" s="162"/>
    </row>
    <row r="130" spans="6:10" ht="15" customHeight="1">
      <c r="F130" s="148" t="s">
        <v>98</v>
      </c>
      <c r="G130" s="145">
        <v>2.4700000000000002</v>
      </c>
      <c r="H130" s="149" t="s">
        <v>90</v>
      </c>
      <c r="I130" s="162"/>
    </row>
    <row r="131" spans="6:10" ht="15" customHeight="1">
      <c r="F131" s="144" t="s">
        <v>99</v>
      </c>
      <c r="G131" s="145">
        <v>16.14</v>
      </c>
      <c r="H131" s="150" t="s">
        <v>90</v>
      </c>
      <c r="I131" s="162"/>
      <c r="J131" s="68"/>
    </row>
    <row r="132" spans="6:10" ht="15.75" customHeight="1" thickBot="1">
      <c r="F132" s="151" t="s">
        <v>100</v>
      </c>
      <c r="G132" s="152">
        <f>SUM(G127:G131)</f>
        <v>85.89</v>
      </c>
      <c r="H132" s="153" t="s">
        <v>90</v>
      </c>
      <c r="I132" s="163"/>
    </row>
    <row r="133" spans="6:10">
      <c r="I133" s="69"/>
    </row>
  </sheetData>
  <sheetProtection algorithmName="SHA-512" hashValue="Hk2L6Eyn9z4MeP4Vpob08wVK4HtbRVzbO0GphGL9CT6iLqifpOp3SpdYBeWx6rqvWccnC/jJPqamvWeG35TaUg==" saltValue="awRWJG/KaupPopLmNxj0Qg==" spinCount="100000" sheet="1" objects="1" scenarios="1"/>
  <protectedRanges>
    <protectedRange sqref="J7:O10" name="Range1"/>
  </protectedRanges>
  <mergeCells count="11">
    <mergeCell ref="I127:I132"/>
    <mergeCell ref="F4:P5"/>
    <mergeCell ref="F7:H7"/>
    <mergeCell ref="F125:F126"/>
    <mergeCell ref="G125:H126"/>
    <mergeCell ref="I125:I126"/>
    <mergeCell ref="F11:H11"/>
    <mergeCell ref="F8:H8"/>
    <mergeCell ref="F9:H10"/>
    <mergeCell ref="I89:N89"/>
    <mergeCell ref="F6:I6"/>
  </mergeCells>
  <phoneticPr fontId="11" type="noConversion"/>
  <conditionalFormatting sqref="J11:O11">
    <cfRule type="cellIs" dxfId="0" priority="1" operator="lessThanOrEqual">
      <formula>-0.01*J7</formula>
    </cfRule>
  </conditionalFormatting>
  <dataValidations count="6">
    <dataValidation type="list" allowBlank="1" showInputMessage="1" showErrorMessage="1" sqref="J8" xr:uid="{260059AB-FAA2-46B2-A894-FAD8799DD505}">
      <formula1>$F$27:$F$33</formula1>
    </dataValidation>
    <dataValidation type="list" allowBlank="1" showInputMessage="1" showErrorMessage="1" sqref="K8" xr:uid="{219FC588-93B7-47C6-846C-2D8B1B4BC147}">
      <formula1>$L$27:$L$33</formula1>
    </dataValidation>
    <dataValidation type="list" allowBlank="1" showInputMessage="1" showErrorMessage="1" sqref="L8" xr:uid="{000E9BDF-A0C1-4410-9AFE-B6AB51981AB2}">
      <formula1>$S$27:$S$33</formula1>
    </dataValidation>
    <dataValidation type="list" allowBlank="1" showInputMessage="1" showErrorMessage="1" sqref="M8" xr:uid="{B61A8E80-6D95-4C0E-9694-D44FB2DE1A9A}">
      <formula1>$Y$27:$Y$33</formula1>
    </dataValidation>
    <dataValidation type="list" allowBlank="1" showInputMessage="1" showErrorMessage="1" sqref="N8" xr:uid="{50801962-6FC4-4E95-9CB6-305510FB1BE5}">
      <formula1>$AE$27:$AE$33</formula1>
    </dataValidation>
    <dataValidation type="list" allowBlank="1" showInputMessage="1" showErrorMessage="1" sqref="O8" xr:uid="{FE449ECE-16F6-459C-97C8-6C808531E748}">
      <formula1>$AK$27:$AK$33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85E1-F51B-4BFE-B26A-3261FCA82A11}">
  <dimension ref="E2:J11"/>
  <sheetViews>
    <sheetView zoomScale="70" zoomScaleNormal="70" workbookViewId="0">
      <selection activeCell="N22" sqref="N22"/>
    </sheetView>
  </sheetViews>
  <sheetFormatPr defaultColWidth="9.1796875" defaultRowHeight="14.5"/>
  <cols>
    <col min="1" max="4" width="9.1796875" style="1"/>
    <col min="5" max="5" width="2.54296875" style="1" customWidth="1"/>
    <col min="6" max="6" width="22.81640625" style="1" hidden="1" customWidth="1"/>
    <col min="7" max="7" width="17.26953125" style="1" customWidth="1"/>
    <col min="8" max="8" width="36" style="1" bestFit="1" customWidth="1"/>
    <col min="9" max="9" width="30.453125" style="1" bestFit="1" customWidth="1"/>
    <col min="10" max="10" width="2.54296875" style="1" customWidth="1"/>
    <col min="11" max="16384" width="9.1796875" style="1"/>
  </cols>
  <sheetData>
    <row r="2" spans="5:10">
      <c r="E2" s="2"/>
      <c r="F2" s="3"/>
      <c r="G2" s="3"/>
      <c r="H2" s="3"/>
      <c r="I2" s="3"/>
      <c r="J2" s="4"/>
    </row>
    <row r="3" spans="5:10">
      <c r="E3" s="5"/>
      <c r="F3" s="193" t="s">
        <v>101</v>
      </c>
      <c r="G3" s="194"/>
      <c r="H3" s="194"/>
      <c r="I3" s="194"/>
      <c r="J3" s="54"/>
    </row>
    <row r="4" spans="5:10">
      <c r="E4" s="5"/>
      <c r="F4" s="194"/>
      <c r="G4" s="194"/>
      <c r="H4" s="194"/>
      <c r="I4" s="194"/>
      <c r="J4" s="54"/>
    </row>
    <row r="5" spans="5:10">
      <c r="E5" s="5"/>
      <c r="F5" s="154" t="s">
        <v>102</v>
      </c>
      <c r="G5" s="157" t="s">
        <v>103</v>
      </c>
      <c r="H5" s="157" t="s">
        <v>104</v>
      </c>
      <c r="I5" s="157" t="s">
        <v>105</v>
      </c>
      <c r="J5" s="6"/>
    </row>
    <row r="6" spans="5:10" ht="15" customHeight="1">
      <c r="E6" s="5"/>
      <c r="F6" s="109" t="s">
        <v>106</v>
      </c>
      <c r="G6" s="155" t="s">
        <v>107</v>
      </c>
      <c r="H6" s="156" t="s">
        <v>108</v>
      </c>
      <c r="I6" s="155" t="s">
        <v>110</v>
      </c>
      <c r="J6" s="6"/>
    </row>
    <row r="7" spans="5:10">
      <c r="E7" s="5"/>
      <c r="F7" s="110"/>
      <c r="G7" s="111" t="s">
        <v>111</v>
      </c>
      <c r="H7" s="158" t="s">
        <v>108</v>
      </c>
      <c r="I7" s="110" t="s">
        <v>110</v>
      </c>
      <c r="J7" s="6"/>
    </row>
    <row r="8" spans="5:10">
      <c r="E8" s="5"/>
      <c r="F8" s="112"/>
      <c r="G8" s="112"/>
      <c r="H8" s="113"/>
      <c r="I8" s="113"/>
      <c r="J8" s="6"/>
    </row>
    <row r="9" spans="5:10">
      <c r="E9" s="7"/>
      <c r="F9" s="8"/>
      <c r="G9" s="8"/>
      <c r="H9" s="8"/>
      <c r="I9" s="8"/>
      <c r="J9" s="9"/>
    </row>
    <row r="11" spans="5:10">
      <c r="G11" s="114" t="s">
        <v>109</v>
      </c>
    </row>
  </sheetData>
  <sheetProtection algorithmName="SHA-512" hashValue="HC66PIzAFSAm2LV1qLX+Ty5hj7sBD0ya1W/Mu4IMVjuAtKwoWYNlI4CRzX9OpWn8wxM4qIwl++Dy76fIuYKrwg==" saltValue="e5av20xONut/0zQtbBAw9A==" spinCount="100000" sheet="1" objects="1" scenarios="1"/>
  <mergeCells count="1">
    <mergeCell ref="F3:I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6399d7-00f3-45ce-9e6b-d5f8fc0c91a5" xsi:nil="true"/>
    <lcf76f155ced4ddcb4097134ff3c332f xmlns="10e4ba4f-5857-40f8-9c97-8e4a89091d60">
      <Terms xmlns="http://schemas.microsoft.com/office/infopath/2007/PartnerControls"/>
    </lcf76f155ced4ddcb4097134ff3c332f>
    <_Flow_SignoffStatus xmlns="10e4ba4f-5857-40f8-9c97-8e4a89091d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B5D35E21D0B428D793AA6710A2F6D" ma:contentTypeVersion="13" ma:contentTypeDescription="Kurkite naują dokumentą." ma:contentTypeScope="" ma:versionID="037f591fa3e6fd7db150906fb18ad237">
  <xsd:schema xmlns:xsd="http://www.w3.org/2001/XMLSchema" xmlns:xs="http://www.w3.org/2001/XMLSchema" xmlns:p="http://schemas.microsoft.com/office/2006/metadata/properties" xmlns:ns2="10e4ba4f-5857-40f8-9c97-8e4a89091d60" xmlns:ns3="e76399d7-00f3-45ce-9e6b-d5f8fc0c91a5" targetNamespace="http://schemas.microsoft.com/office/2006/metadata/properties" ma:root="true" ma:fieldsID="9b5eb3272318246d52878e8a3847b068" ns2:_="" ns3:_="">
    <xsd:import namespace="10e4ba4f-5857-40f8-9c97-8e4a89091d60"/>
    <xsd:import namespace="e76399d7-00f3-45ce-9e6b-d5f8fc0c91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4ba4f-5857-40f8-9c97-8e4a89091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Atsijungimo būsena" ma:internalName="Atsijungimo_x0020_b_x016b_sen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399d7-00f3-45ce-9e6b-d5f8fc0c91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9d473b-569d-4e6b-bba3-c08597506421}" ma:internalName="TaxCatchAll" ma:showField="CatchAllData" ma:web="e76399d7-00f3-45ce-9e6b-d5f8fc0c9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59F26-7395-483A-8B5F-934ED1BCA8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DCB45D-E697-492B-AA16-4A7F216266CA}">
  <ds:schemaRefs>
    <ds:schemaRef ds:uri="http://schemas.microsoft.com/office/2006/metadata/properties"/>
    <ds:schemaRef ds:uri="http://schemas.microsoft.com/office/infopath/2007/PartnerControls"/>
    <ds:schemaRef ds:uri="e76399d7-00f3-45ce-9e6b-d5f8fc0c91a5"/>
    <ds:schemaRef ds:uri="10e4ba4f-5857-40f8-9c97-8e4a89091d60"/>
  </ds:schemaRefs>
</ds:datastoreItem>
</file>

<file path=customXml/itemProps3.xml><?xml version="1.0" encoding="utf-8"?>
<ds:datastoreItem xmlns:ds="http://schemas.openxmlformats.org/officeDocument/2006/customXml" ds:itemID="{905C954A-20CE-4918-A5C9-4294D8512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4ba4f-5857-40f8-9c97-8e4a89091d60"/>
    <ds:schemaRef ds:uri="e76399d7-00f3-45ce-9e6b-d5f8fc0c9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Pradžia</vt:lpstr>
      <vt:lpstr>Naudojimosi instrukcija</vt:lpstr>
      <vt:lpstr>Skaičiuoklė</vt:lpstr>
      <vt:lpstr>Atnaujinimas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Agnė Skeirytė</dc:creator>
  <cp:keywords/>
  <dc:description/>
  <cp:revision/>
  <dcterms:created xsi:type="dcterms:W3CDTF">2023-11-20T12:02:26Z</dcterms:created>
  <dcterms:modified xsi:type="dcterms:W3CDTF">2025-04-30T08:36:56Z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0x010100C67B5D35E21D0B428D793AA6710A2F6D</vt:lpwstr>
  </property>
  <property fmtid="{D5CDD505-2E9C-101B-9397-08002B2CF9AE}" pid="3" name="MediaServiceImageTags">
    <vt:lpwstr/>
  </property>
</Properties>
</file>