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Šios_darbaknygės"/>
  <mc:AlternateContent xmlns:mc="http://schemas.openxmlformats.org/markup-compatibility/2006">
    <mc:Choice Requires="x15">
      <x15ac:absPath xmlns:x15ac="http://schemas.microsoft.com/office/spreadsheetml/2010/11/ac" url="C:\Users\RūtaPašiškevičiūtė\Downloads\Skaiciuokliu atnaujinimui\2025 me redakcijos\"/>
    </mc:Choice>
  </mc:AlternateContent>
  <xr:revisionPtr revIDLastSave="0" documentId="13_ncr:1_{C304EE20-4B9D-496E-9508-17EBE82403E5}" xr6:coauthVersionLast="47" xr6:coauthVersionMax="47" xr10:uidLastSave="{00000000-0000-0000-0000-000000000000}"/>
  <bookViews>
    <workbookView xWindow="-110" yWindow="-110" windowWidth="19420" windowHeight="11500" tabRatio="611" activeTab="3" xr2:uid="{55D20531-3650-415C-BAA1-FA1448956C03}"/>
  </bookViews>
  <sheets>
    <sheet name="Pradžia" sheetId="59" r:id="rId1"/>
    <sheet name="Naudojimosi instrukcija" sheetId="58" r:id="rId2"/>
    <sheet name="Skaičiuoklė" sheetId="55" r:id="rId3"/>
    <sheet name="Atnaujinimas" sheetId="60" r:id="rId4"/>
  </sheets>
  <definedNames>
    <definedName name="_xlnm._FilterDatabase" localSheetId="2" hidden="1">Skaičiuoklė!$C$39:$C$45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" i="55" l="1"/>
  <c r="H39" i="55"/>
  <c r="H40" i="55"/>
  <c r="H41" i="55"/>
  <c r="H42" i="55"/>
  <c r="I39" i="55" l="1"/>
  <c r="H10" i="55" s="1" a="1"/>
  <c r="H10" i="55" s="1"/>
  <c r="H24" i="55" s="1"/>
  <c r="I41" i="55"/>
  <c r="I40" i="55"/>
  <c r="I42" i="55"/>
  <c r="L8" i="55" l="1"/>
  <c r="L7" i="55"/>
  <c r="H70" i="55"/>
  <c r="H71" i="55"/>
  <c r="H72" i="55"/>
  <c r="H69" i="55"/>
  <c r="H60" i="55"/>
  <c r="H61" i="55"/>
  <c r="H62" i="55"/>
  <c r="H59" i="55"/>
  <c r="H50" i="55"/>
  <c r="H51" i="55"/>
  <c r="H52" i="55"/>
  <c r="H53" i="55"/>
  <c r="L11" i="55"/>
  <c r="L21" i="55"/>
  <c r="L19" i="55"/>
  <c r="L16" i="55"/>
  <c r="L15" i="55"/>
  <c r="L12" i="55"/>
  <c r="AS37" i="55"/>
  <c r="AT37" i="55"/>
  <c r="AW37" i="55"/>
  <c r="BE37" i="55"/>
  <c r="BF37" i="55"/>
  <c r="BI37" i="55"/>
  <c r="I70" i="55" l="1"/>
  <c r="I60" i="55"/>
  <c r="I69" i="55"/>
  <c r="I72" i="55"/>
  <c r="I71" i="55"/>
  <c r="I59" i="55"/>
  <c r="I62" i="55"/>
  <c r="I61" i="55"/>
  <c r="I51" i="55"/>
  <c r="I52" i="55"/>
  <c r="I50" i="55"/>
  <c r="I10" i="55" s="1" a="1"/>
  <c r="I10" i="55" s="1"/>
  <c r="I24" i="55" s="1"/>
  <c r="I53" i="55"/>
  <c r="BK29" i="55"/>
  <c r="BH29" i="55"/>
  <c r="BG29" i="55"/>
  <c r="AY29" i="55"/>
  <c r="AV29" i="55"/>
  <c r="AU29" i="55"/>
  <c r="BK28" i="55"/>
  <c r="BH28" i="55"/>
  <c r="BG28" i="55"/>
  <c r="AY28" i="55"/>
  <c r="AV28" i="55"/>
  <c r="AU28" i="55"/>
  <c r="BH27" i="55"/>
  <c r="BE27" i="55"/>
  <c r="BD27" i="55"/>
  <c r="AV27" i="55"/>
  <c r="AS27" i="55"/>
  <c r="AR27" i="55"/>
  <c r="BH23" i="55"/>
  <c r="BE23" i="55"/>
  <c r="BD23" i="55"/>
  <c r="AV23" i="55"/>
  <c r="AS23" i="55"/>
  <c r="AR23" i="55"/>
  <c r="BH21" i="55"/>
  <c r="BE21" i="55"/>
  <c r="BD21" i="55"/>
  <c r="AV21" i="55"/>
  <c r="AS21" i="55"/>
  <c r="AR21" i="55"/>
  <c r="BH20" i="55"/>
  <c r="BE20" i="55"/>
  <c r="BD20" i="55"/>
  <c r="AV20" i="55"/>
  <c r="AS20" i="55"/>
  <c r="AR20" i="55"/>
  <c r="BH19" i="55"/>
  <c r="BE19" i="55"/>
  <c r="BD19" i="55"/>
  <c r="AV19" i="55"/>
  <c r="AS19" i="55"/>
  <c r="AR19" i="55"/>
  <c r="BH16" i="55"/>
  <c r="BE16" i="55"/>
  <c r="BD16" i="55"/>
  <c r="AV16" i="55"/>
  <c r="AS16" i="55"/>
  <c r="AR16" i="55"/>
  <c r="BH12" i="55"/>
  <c r="BE12" i="55"/>
  <c r="BD12" i="55"/>
  <c r="AV12" i="55"/>
  <c r="AS12" i="55"/>
  <c r="AR12" i="55"/>
  <c r="BH10" i="55"/>
  <c r="BE10" i="55"/>
  <c r="BD10" i="55"/>
  <c r="AV10" i="55"/>
  <c r="AS10" i="55"/>
  <c r="AR10" i="55"/>
  <c r="BH9" i="55"/>
  <c r="BE9" i="55"/>
  <c r="BD9" i="55"/>
  <c r="AV9" i="55"/>
  <c r="AS9" i="55"/>
  <c r="AR9" i="55"/>
  <c r="BH6" i="55"/>
  <c r="BE6" i="55"/>
  <c r="BD6" i="55"/>
  <c r="AV6" i="55"/>
  <c r="AS6" i="55"/>
  <c r="AR6" i="55"/>
  <c r="BH5" i="55"/>
  <c r="BE5" i="55"/>
  <c r="BD5" i="55"/>
  <c r="AV5" i="55"/>
  <c r="AS5" i="55"/>
  <c r="AR5" i="55"/>
  <c r="BK4" i="55"/>
  <c r="BH4" i="55"/>
  <c r="BG4" i="55"/>
  <c r="AY4" i="55"/>
  <c r="AV4" i="55"/>
  <c r="AU4" i="55"/>
  <c r="BK3" i="55"/>
  <c r="BH3" i="55"/>
  <c r="BG3" i="55"/>
  <c r="AY3" i="55"/>
  <c r="AV3" i="55"/>
  <c r="AU3" i="55"/>
  <c r="J10" i="55" l="1" a="1"/>
  <c r="J10" i="55" s="1"/>
  <c r="J24" i="55" s="1"/>
  <c r="K10" i="55" a="1"/>
  <c r="K10" i="55" s="1"/>
  <c r="K24" i="55" s="1"/>
  <c r="AX37" i="55"/>
  <c r="BJ37" i="55"/>
  <c r="AW27" i="55"/>
  <c r="AW23" i="55"/>
  <c r="BI27" i="55"/>
  <c r="BL3" i="55"/>
  <c r="AW19" i="55"/>
  <c r="AZ3" i="55"/>
  <c r="BL28" i="55"/>
  <c r="BI21" i="55"/>
  <c r="BI19" i="55"/>
  <c r="BI16" i="55"/>
  <c r="BI10" i="55"/>
  <c r="BI9" i="55"/>
  <c r="BL4" i="55"/>
  <c r="BI6" i="55"/>
  <c r="BL29" i="55"/>
  <c r="BI20" i="55"/>
  <c r="BI12" i="55"/>
  <c r="BI5" i="55"/>
  <c r="AW20" i="55"/>
  <c r="AZ29" i="55"/>
  <c r="AZ28" i="55"/>
  <c r="AZ4" i="55"/>
  <c r="AW5" i="55"/>
  <c r="AW6" i="55"/>
  <c r="AW9" i="55"/>
  <c r="AW10" i="55"/>
  <c r="AW12" i="55"/>
  <c r="AW16" i="55"/>
  <c r="AW21" i="55"/>
  <c r="BI23" i="55"/>
  <c r="L24" i="55" l="1"/>
  <c r="J23" i="55" a="1"/>
  <c r="J23" i="55" s="1"/>
  <c r="J14" i="55" a="1"/>
  <c r="J14" i="55" s="1"/>
  <c r="J18" i="55" a="1"/>
  <c r="J18" i="55" s="1"/>
  <c r="K23" i="55" a="1"/>
  <c r="K23" i="55" s="1"/>
  <c r="K14" i="55" a="1"/>
  <c r="K14" i="55" s="1"/>
  <c r="K18" i="55" a="1"/>
  <c r="K18" i="55" s="1"/>
  <c r="H23" i="55" a="1"/>
  <c r="H23" i="55" s="1"/>
  <c r="H14" i="55" a="1"/>
  <c r="H14" i="55" s="1"/>
  <c r="H18" i="55" a="1"/>
  <c r="H18" i="55" s="1"/>
  <c r="I23" i="55" a="1"/>
  <c r="I23" i="55" s="1"/>
  <c r="I14" i="55" a="1"/>
  <c r="I14" i="55" s="1"/>
  <c r="I18" i="55" a="1"/>
  <c r="I18" i="5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<sst xmlns="http://schemas.openxmlformats.org/spreadsheetml/2006/main" count="276" uniqueCount="69">
  <si>
    <t>Trečia rūšis</t>
  </si>
  <si>
    <t>Duomenys "helper" stulpeliams</t>
  </si>
  <si>
    <t>Mėšlas</t>
  </si>
  <si>
    <t>Mėšlo tvarkymo sistema</t>
  </si>
  <si>
    <t>Virškinimas</t>
  </si>
  <si>
    <t>Emisija</t>
  </si>
  <si>
    <t>Helper stulpeliai</t>
  </si>
  <si>
    <t>Prognozuojama pop</t>
  </si>
  <si>
    <t>Ketvirta rūšis</t>
  </si>
  <si>
    <t>Gyvulio rūšis</t>
  </si>
  <si>
    <t>t CO2 eq. per metus</t>
  </si>
  <si>
    <t>H1</t>
  </si>
  <si>
    <t>H2</t>
  </si>
  <si>
    <t>H3</t>
  </si>
  <si>
    <t>Gyvulių populiacijos reguliavimo poveikio oro teršalų kiekio pokyčiui nustatymo skaičiuoklė</t>
  </si>
  <si>
    <t>Kiaulės</t>
  </si>
  <si>
    <t>Pieninės karvės</t>
  </si>
  <si>
    <t>Variantas 1</t>
  </si>
  <si>
    <t>Variantas 2</t>
  </si>
  <si>
    <t>Variantas 3</t>
  </si>
  <si>
    <t>Variantas 4</t>
  </si>
  <si>
    <t>Suma</t>
  </si>
  <si>
    <t xml:space="preserve">Mėsiniai galvijai </t>
  </si>
  <si>
    <t>LAIKO PARAMETRAI</t>
  </si>
  <si>
    <t>TI taikymo laikotarpis, m</t>
  </si>
  <si>
    <t>Avys</t>
  </si>
  <si>
    <t>REGULIUOJAMO VEIKLOS RODIKLIO PARAMETRAI</t>
  </si>
  <si>
    <t xml:space="preserve">*Bazinė gyvulių populiacija, vnt. </t>
  </si>
  <si>
    <t>-</t>
  </si>
  <si>
    <t>Projektinė gyvulių populiacija, vnt.</t>
  </si>
  <si>
    <t xml:space="preserve">OBJEKTO PARAMETRAI		
		</t>
  </si>
  <si>
    <t>Gyvulių rūšis</t>
  </si>
  <si>
    <t>Bazinė gyvulių populiacija (vnt.)</t>
  </si>
  <si>
    <t>Projektinė gyvulių populiacija (vnt.)</t>
  </si>
  <si>
    <t xml:space="preserve"> </t>
  </si>
  <si>
    <t xml:space="preserve">NH3 per gyvulį </t>
  </si>
  <si>
    <t>REZULTATAI</t>
  </si>
  <si>
    <t>NH3 kiekio pokytis, kt</t>
  </si>
  <si>
    <t xml:space="preserve">ŽYMĖJIMAI IR PASTABOS </t>
  </si>
  <si>
    <t>*Rekomenduojamos įvesties reikšmės</t>
  </si>
  <si>
    <t>TI - teisėkūros iniciatyva</t>
  </si>
  <si>
    <t>Vidutinė metinė populiacija, vnt.</t>
  </si>
  <si>
    <t>m -metai,</t>
  </si>
  <si>
    <t>m={1,2,….}</t>
  </si>
  <si>
    <t>Kiaulės**</t>
  </si>
  <si>
    <t>vnt. - vienetai</t>
  </si>
  <si>
    <t>kt - kilotona</t>
  </si>
  <si>
    <t>I variantas</t>
  </si>
  <si>
    <t>Dropdown'o pasirinkimai</t>
  </si>
  <si>
    <t>II variantas</t>
  </si>
  <si>
    <t>III variantas</t>
  </si>
  <si>
    <t>IV variantas</t>
  </si>
  <si>
    <t xml:space="preserve">**Bendras visų kiaulių skaičius </t>
  </si>
  <si>
    <t>SKAIČIUOKLĖS ATNAUJINIMO ISTORIJA</t>
  </si>
  <si>
    <t>Skaičiuoklės versijos ID*</t>
  </si>
  <si>
    <t>Atnaujinimo data</t>
  </si>
  <si>
    <t>Administratorius</t>
  </si>
  <si>
    <t>Pastabos</t>
  </si>
  <si>
    <t xml:space="preserve"> v 1.0.</t>
  </si>
  <si>
    <t>AAA Aplinkos būklės analitikos centras</t>
  </si>
  <si>
    <t>Pirmos versijos viešinimas</t>
  </si>
  <si>
    <t>* nuolat naujinama</t>
  </si>
  <si>
    <t xml:space="preserve">TEISĖKŪROS INICIATYVOS PARAMETRAI </t>
  </si>
  <si>
    <t xml:space="preserve"> NH3 kiekis susidarantis iš 1 gyvulio, kt</t>
  </si>
  <si>
    <t>KITI PARAMETRAI</t>
  </si>
  <si>
    <t>2024.03.01</t>
  </si>
  <si>
    <t>2025.12.19</t>
  </si>
  <si>
    <t>Versijos viešinimas</t>
  </si>
  <si>
    <t>Vidutinė metinė gyvulių populiacija (Aplinkos apsaugos agentūros duomenys, 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</si>
</sst>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0.0000"/>
    <numFmt numFmtId="165" formatCode="_-* #,##0.00\ _L_t_-;\-* #,##0.00\ _L_t_-;_-* &quot;-&quot;??\ _L_t_-;_-@_-"/>
    <numFmt numFmtId="166" formatCode="0.0"/>
    <numFmt numFmtId="167" formatCode="_-* #,##0.0000_-;\-* #,##0.0000_-;_-* &quot;-&quot;??_-;_-@_-"/>
    <numFmt numFmtId="168" formatCode="0.0000000"/>
    <numFmt numFmtId="169" formatCode="0.00000000"/>
    <numFmt numFmtId="170" formatCode="0.000000"/>
  </numFmts>
  <fonts count="73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0"/>
      <name val="Arial"/>
      <family val="2"/>
      <charset val="186"/>
    </font>
    <font>
      <u/>
      <sz val="10"/>
      <color indexed="12"/>
      <name val="Arial"/>
      <family val="2"/>
      <charset val="186"/>
    </font>
    <font>
      <sz val="11"/>
      <color indexed="8"/>
      <name val="Calibri"/>
      <family val="2"/>
      <charset val="186"/>
    </font>
    <font>
      <sz val="9"/>
      <name val="Times New Roman"/>
      <family val="1"/>
    </font>
    <font>
      <sz val="11"/>
      <color rgb="FF808080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rgb="FF808080"/>
      <name val="Calibri"/>
      <family val="2"/>
      <charset val="186"/>
      <scheme val="minor"/>
    </font>
    <font>
      <sz val="11"/>
      <name val="Palemon"/>
    </font>
    <font>
      <sz val="12"/>
      <name val="Palemon"/>
    </font>
    <font>
      <sz val="12"/>
      <color theme="1"/>
      <name val="Palemon"/>
    </font>
    <font>
      <sz val="10"/>
      <color theme="1"/>
      <name val="Palemon"/>
    </font>
    <font>
      <sz val="11"/>
      <color theme="1"/>
      <name val="Palemon"/>
    </font>
    <font>
      <b/>
      <sz val="11"/>
      <color theme="1"/>
      <name val="Palemon"/>
    </font>
    <font>
      <sz val="11"/>
      <color rgb="FFFF0000"/>
      <name val="Palemon"/>
    </font>
    <font>
      <b/>
      <sz val="12"/>
      <color theme="1"/>
      <name val="Palemon"/>
    </font>
    <font>
      <sz val="11"/>
      <color theme="1"/>
      <name val="Palemonas"/>
      <family val="2"/>
      <charset val="186"/>
    </font>
    <font>
      <b/>
      <sz val="11"/>
      <color theme="2" tint="-0.499984740745262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theme="2" tint="-0.499984740745262"/>
      <name val="Calibri"/>
      <family val="2"/>
      <charset val="186"/>
      <scheme val="minor"/>
    </font>
    <font>
      <sz val="14"/>
      <color indexed="55"/>
      <name val="Calibri"/>
      <family val="2"/>
      <charset val="186"/>
      <scheme val="minor"/>
    </font>
    <font>
      <sz val="10"/>
      <color indexed="55"/>
      <name val="Calibri"/>
      <family val="2"/>
      <charset val="186"/>
      <scheme val="minor"/>
    </font>
    <font>
      <b/>
      <sz val="14"/>
      <color rgb="FF0F5031"/>
      <name val="Calibri"/>
      <family val="2"/>
      <charset val="186"/>
      <scheme val="minor"/>
    </font>
    <font>
      <sz val="14"/>
      <color theme="1"/>
      <name val="Calibri"/>
      <family val="2"/>
      <charset val="186"/>
      <scheme val="minor"/>
    </font>
    <font>
      <b/>
      <sz val="12"/>
      <color theme="3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14"/>
      <name val="Calibri"/>
      <family val="2"/>
      <charset val="186"/>
      <scheme val="minor"/>
    </font>
    <font>
      <b/>
      <sz val="11"/>
      <color rgb="FF0F5031"/>
      <name val="YAFcfhdOoGk 0"/>
    </font>
    <font>
      <sz val="14"/>
      <color rgb="FFA5D8B7"/>
      <name val="Calibri"/>
      <family val="2"/>
      <charset val="186"/>
      <scheme val="minor"/>
    </font>
    <font>
      <b/>
      <sz val="14"/>
      <color rgb="FF0DA378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9"/>
      <color rgb="FF808080"/>
      <name val="Palemonas"/>
    </font>
    <font>
      <sz val="9"/>
      <color rgb="FF8FCEA5"/>
      <name val="Palemon"/>
    </font>
    <font>
      <i/>
      <sz val="10"/>
      <color theme="9" tint="-0.249977111117893"/>
      <name val="Palemon"/>
    </font>
    <font>
      <sz val="11"/>
      <color rgb="FF8FCEA5"/>
      <name val="Calibri"/>
      <family val="2"/>
      <charset val="186"/>
      <scheme val="minor"/>
    </font>
    <font>
      <i/>
      <sz val="10"/>
      <color theme="1" tint="-0.249977111117893"/>
      <name val="Palemon"/>
    </font>
    <font>
      <sz val="11"/>
      <color theme="9" tint="-0.749992370372631"/>
      <name val="Calibri"/>
      <family val="2"/>
      <charset val="186"/>
      <scheme val="minor"/>
    </font>
    <font>
      <sz val="11"/>
      <color rgb="FFFFFFFF"/>
      <name val="Calibri"/>
      <family val="2"/>
      <charset val="186"/>
      <scheme val="minor"/>
    </font>
    <font>
      <sz val="12"/>
      <color rgb="FFFF0000"/>
      <name val="Palemon"/>
    </font>
    <font>
      <b/>
      <sz val="10"/>
      <color rgb="FFFF0000"/>
      <name val="Calibri"/>
      <family val="2"/>
      <charset val="186"/>
      <scheme val="minor"/>
    </font>
    <font>
      <b/>
      <sz val="11"/>
      <color rgb="FFFF0000"/>
      <name val="Calibri"/>
      <family val="2"/>
      <charset val="186"/>
      <scheme val="minor"/>
    </font>
    <font>
      <i/>
      <sz val="11"/>
      <color rgb="FF000000"/>
      <name val="Palemon"/>
    </font>
    <font>
      <i/>
      <sz val="11"/>
      <color rgb="FF000000"/>
      <name val="Calibri"/>
      <family val="2"/>
      <charset val="186"/>
      <scheme val="minor"/>
    </font>
    <font>
      <i/>
      <sz val="11"/>
      <color theme="2" tint="-0.499984740745262"/>
      <name val="Palemon"/>
    </font>
    <font>
      <i/>
      <sz val="7"/>
      <color rgb="FF444444"/>
      <name val="Calibri"/>
      <family val="2"/>
      <charset val="186"/>
      <scheme val="minor"/>
    </font>
    <font>
      <i/>
      <sz val="9"/>
      <color theme="2" tint="-0.499984740745262"/>
      <name val="Calibri"/>
      <family val="2"/>
      <charset val="186"/>
      <scheme val="minor"/>
    </font>
    <font>
      <i/>
      <sz val="9"/>
      <color theme="1"/>
      <name val="Calibri"/>
      <family val="2"/>
      <charset val="186"/>
      <scheme val="minor"/>
    </font>
    <font>
      <sz val="9"/>
      <color theme="1"/>
      <name val="Palemon"/>
    </font>
    <font>
      <sz val="9"/>
      <color theme="2" tint="-0.499984740745262"/>
      <name val="Calibri"/>
      <family val="2"/>
      <charset val="186"/>
      <scheme val="minor"/>
    </font>
    <font>
      <b/>
      <sz val="11"/>
      <color rgb="FF000000"/>
      <name val="Calibri"/>
      <family val="2"/>
      <charset val="186"/>
      <scheme val="minor"/>
    </font>
    <font>
      <i/>
      <sz val="9"/>
      <color theme="1"/>
      <name val="Palemon"/>
    </font>
    <font>
      <i/>
      <sz val="9"/>
      <name val="Palemon"/>
    </font>
    <font>
      <i/>
      <sz val="11"/>
      <name val="Palemon"/>
    </font>
    <font>
      <i/>
      <sz val="11"/>
      <color theme="1"/>
      <name val="Palemon"/>
    </font>
    <font>
      <sz val="12"/>
      <name val="Times New Roman"/>
      <family val="1"/>
    </font>
    <font>
      <sz val="12"/>
      <color rgb="FFFF0000"/>
      <name val="Calibri"/>
      <family val="2"/>
      <charset val="186"/>
      <scheme val="minor"/>
    </font>
    <font>
      <b/>
      <sz val="12"/>
      <name val="Times New Roman"/>
      <family val="1"/>
    </font>
    <font>
      <sz val="11"/>
      <color rgb="FFFF0000"/>
      <name val="Calibri"/>
      <family val="2"/>
      <charset val="186"/>
      <scheme val="minor"/>
    </font>
    <font>
      <b/>
      <sz val="11"/>
      <color theme="6" tint="-0.749992370372631"/>
      <name val="Calibri"/>
      <family val="2"/>
      <scheme val="minor"/>
    </font>
    <font>
      <sz val="11"/>
      <color theme="6" tint="-0.749992370372631"/>
      <name val="Calibri"/>
      <family val="2"/>
      <scheme val="minor"/>
    </font>
    <font>
      <b/>
      <sz val="11"/>
      <color rgb="FFFFFFFF"/>
      <name val="Calibri"/>
      <family val="2"/>
      <charset val="186"/>
      <scheme val="minor"/>
    </font>
    <font>
      <sz val="11"/>
      <color theme="6" tint="-0.749992370372631"/>
      <name val="Calibri"/>
      <family val="2"/>
      <charset val="186"/>
      <scheme val="minor"/>
    </font>
    <font>
      <b/>
      <sz val="11"/>
      <color theme="6" tint="-0.749992370372631"/>
      <name val="Calibri"/>
      <family val="2"/>
      <charset val="186"/>
      <scheme val="minor"/>
    </font>
    <font>
      <b/>
      <i/>
      <sz val="11"/>
      <color theme="6" tint="-0.749992370372631"/>
      <name val="Calibri"/>
      <family val="2"/>
      <charset val="186"/>
      <scheme val="minor"/>
    </font>
    <font>
      <sz val="11"/>
      <color theme="6" tint="-0.749992370372631"/>
      <name val="Palemon"/>
    </font>
    <font>
      <sz val="9"/>
      <color theme="6" tint="-0.749992370372631"/>
      <name val="Calibri"/>
      <family val="2"/>
      <charset val="186"/>
      <scheme val="minor"/>
    </font>
    <font>
      <sz val="10"/>
      <color theme="6" tint="-0.749992370372631"/>
      <name val="Calibri"/>
      <family val="2"/>
      <charset val="186"/>
      <scheme val="minor"/>
    </font>
    <font>
      <sz val="11"/>
      <color theme="6" tint="-0.749992370372631"/>
      <name val="Calibri"/>
      <family val="2"/>
      <charset val="186"/>
    </font>
    <font>
      <b/>
      <sz val="11"/>
      <name val="Times New Roman"/>
      <family val="1"/>
    </font>
    <font>
      <sz val="9"/>
      <color theme="6" tint="-0.74999237037263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4FAF6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1" tint="0.59999389629810485"/>
        <bgColor indexed="64"/>
      </patternFill>
    </fill>
    <fill>
      <patternFill patternType="solid">
        <fgColor rgb="FFF4FAF6"/>
        <bgColor indexed="64"/>
      </patternFill>
    </fill>
  </fills>
  <borders count="7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ashed">
        <color rgb="FFB2B2B2"/>
      </left>
      <right style="dashed">
        <color rgb="FFB2B2B2"/>
      </right>
      <top style="dashed">
        <color rgb="FFB2B2B2"/>
      </top>
      <bottom style="dashed">
        <color rgb="FFB2B2B2"/>
      </bottom>
      <diagonal/>
    </border>
    <border>
      <left style="dashed">
        <color rgb="FFB2B2B2"/>
      </left>
      <right style="dashed">
        <color rgb="FFB2B2B2"/>
      </right>
      <top/>
      <bottom style="dashed">
        <color rgb="FFB2B2B2"/>
      </bottom>
      <diagonal/>
    </border>
    <border>
      <left/>
      <right/>
      <top/>
      <bottom style="medium">
        <color theme="3"/>
      </bottom>
      <diagonal/>
    </border>
    <border>
      <left style="dashed">
        <color rgb="FFB2B2B2"/>
      </left>
      <right style="dashed">
        <color rgb="FFB2B2B2"/>
      </right>
      <top style="dashed">
        <color rgb="FFB2B2B2"/>
      </top>
      <bottom style="medium">
        <color theme="3"/>
      </bottom>
      <diagonal/>
    </border>
    <border>
      <left style="thin">
        <color rgb="FFFFFFFF"/>
      </left>
      <right style="thin">
        <color rgb="FFB2B2B2"/>
      </right>
      <top style="thin">
        <color rgb="FFFFFFFF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FFFFFF"/>
      </top>
      <bottom style="thin">
        <color rgb="FFB2B2B2"/>
      </bottom>
      <diagonal/>
    </border>
    <border>
      <left style="thin">
        <color rgb="FFB2B2B2"/>
      </left>
      <right/>
      <top style="thin">
        <color rgb="FFFFFFFF"/>
      </top>
      <bottom style="thin">
        <color rgb="FFB2B2B2"/>
      </bottom>
      <diagonal/>
    </border>
    <border>
      <left style="thin">
        <color rgb="FFFFFFFF"/>
      </left>
      <right style="thin">
        <color indexed="64"/>
      </right>
      <top/>
      <bottom/>
      <diagonal/>
    </border>
    <border>
      <left style="thin">
        <color rgb="FFFFFFFF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/>
      <top/>
      <bottom/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/>
      <right style="dashed">
        <color rgb="FFB2B2B2"/>
      </right>
      <top style="dashed">
        <color rgb="FFB2B2B2"/>
      </top>
      <bottom style="dashed">
        <color rgb="FFB2B2B2"/>
      </bottom>
      <diagonal/>
    </border>
    <border>
      <left/>
      <right style="dashed">
        <color rgb="FFB2B2B2"/>
      </right>
      <top style="dashed">
        <color rgb="FFB2B2B2"/>
      </top>
      <bottom style="medium">
        <color theme="3"/>
      </bottom>
      <diagonal/>
    </border>
    <border>
      <left/>
      <right style="dashed">
        <color rgb="FFB2B2B2"/>
      </right>
      <top/>
      <bottom style="dashed">
        <color rgb="FFB2B2B2"/>
      </bottom>
      <diagonal/>
    </border>
    <border>
      <left style="dotted">
        <color rgb="FFB2B2B2"/>
      </left>
      <right style="dashed">
        <color rgb="FFB2B2B2"/>
      </right>
      <top style="dashed">
        <color rgb="FFB2B2B2"/>
      </top>
      <bottom style="dashed">
        <color rgb="FFB2B2B2"/>
      </bottom>
      <diagonal/>
    </border>
    <border>
      <left/>
      <right/>
      <top/>
      <bottom style="double">
        <color theme="9" tint="-0.249977111117893"/>
      </bottom>
      <diagonal/>
    </border>
    <border>
      <left/>
      <right/>
      <top style="double">
        <color theme="9" tint="-0.249977111117893"/>
      </top>
      <bottom style="double">
        <color theme="9" tint="-0.249977111117893"/>
      </bottom>
      <diagonal/>
    </border>
    <border>
      <left style="dotted">
        <color rgb="FFB2B2B2"/>
      </left>
      <right style="dotted">
        <color rgb="FFB2B2B2"/>
      </right>
      <top style="dotted">
        <color rgb="FFB2B2B2"/>
      </top>
      <bottom style="dotted">
        <color rgb="FFB2B2B2"/>
      </bottom>
      <diagonal/>
    </border>
    <border>
      <left style="dotted">
        <color rgb="FFB2B2B2"/>
      </left>
      <right/>
      <top style="dotted">
        <color rgb="FFB2B2B2"/>
      </top>
      <bottom style="dotted">
        <color rgb="FFB2B2B2"/>
      </bottom>
      <diagonal/>
    </border>
    <border>
      <left/>
      <right style="dotted">
        <color rgb="FFB2B2B2"/>
      </right>
      <top style="dotted">
        <color rgb="FFB2B2B2"/>
      </top>
      <bottom style="dotted">
        <color rgb="FFB2B2B2"/>
      </bottom>
      <diagonal/>
    </border>
    <border>
      <left style="dotted">
        <color rgb="FFB2B2B2"/>
      </left>
      <right style="dotted">
        <color rgb="FFB2B2B2"/>
      </right>
      <top style="dotted">
        <color rgb="FFB2B2B2"/>
      </top>
      <bottom/>
      <diagonal/>
    </border>
    <border>
      <left style="dashed">
        <color rgb="FFB2B2B2"/>
      </left>
      <right/>
      <top/>
      <bottom/>
      <diagonal/>
    </border>
    <border>
      <left style="dashed">
        <color rgb="FFB2B2B2"/>
      </left>
      <right/>
      <top style="double">
        <color theme="9" tint="-0.249977111117893"/>
      </top>
      <bottom style="double">
        <color theme="9" tint="-0.249977111117893"/>
      </bottom>
      <diagonal/>
    </border>
    <border>
      <left style="dashed">
        <color rgb="FFB2B2B2"/>
      </left>
      <right/>
      <top/>
      <bottom style="double">
        <color theme="9" tint="-0.249977111117893"/>
      </bottom>
      <diagonal/>
    </border>
    <border>
      <left style="dashed">
        <color rgb="FFB2B2B2"/>
      </left>
      <right/>
      <top style="dashed">
        <color rgb="FFB2B2B2"/>
      </top>
      <bottom/>
      <diagonal/>
    </border>
    <border>
      <left/>
      <right/>
      <top style="dashed">
        <color rgb="FFB2B2B2"/>
      </top>
      <bottom/>
      <diagonal/>
    </border>
    <border>
      <left style="dashed">
        <color rgb="FFB2B2B2"/>
      </left>
      <right style="thin">
        <color indexed="64"/>
      </right>
      <top/>
      <bottom/>
      <diagonal/>
    </border>
    <border>
      <left style="dashed">
        <color rgb="FFB2B2B2"/>
      </left>
      <right style="dashed">
        <color rgb="FFB2B2B2"/>
      </right>
      <top style="dashed">
        <color rgb="FFB2B2B2"/>
      </top>
      <bottom/>
      <diagonal/>
    </border>
    <border>
      <left/>
      <right style="dashed">
        <color rgb="FFB2B2B2"/>
      </right>
      <top style="dashed">
        <color rgb="FFB2B2B2"/>
      </top>
      <bottom/>
      <diagonal/>
    </border>
    <border>
      <left/>
      <right style="dotted">
        <color rgb="FFB2B2B2"/>
      </right>
      <top/>
      <bottom style="dotted">
        <color rgb="FFB2B2B2"/>
      </bottom>
      <diagonal/>
    </border>
    <border>
      <left style="dashed">
        <color rgb="FFB2B2B2"/>
      </left>
      <right style="dashed">
        <color rgb="FFB2B2B2"/>
      </right>
      <top style="medium">
        <color theme="0"/>
      </top>
      <bottom style="medium">
        <color theme="0"/>
      </bottom>
      <diagonal/>
    </border>
    <border>
      <left style="dotted">
        <color rgb="FFB2B2B2"/>
      </left>
      <right style="dotted">
        <color rgb="FFB2B2B2"/>
      </right>
      <top/>
      <bottom/>
      <diagonal/>
    </border>
    <border>
      <left style="dotted">
        <color rgb="FFB2B2B2"/>
      </left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/>
      <right style="dashed">
        <color rgb="FF808080"/>
      </right>
      <top/>
      <bottom/>
      <diagonal/>
    </border>
    <border>
      <left style="dashed">
        <color rgb="FF808080"/>
      </left>
      <right style="dashed">
        <color rgb="FF808080"/>
      </right>
      <top style="double">
        <color theme="9" tint="-0.249977111117893"/>
      </top>
      <bottom style="dashed">
        <color rgb="FFB2B2B2"/>
      </bottom>
      <diagonal/>
    </border>
    <border>
      <left style="dashed">
        <color rgb="FF808080"/>
      </left>
      <right/>
      <top style="double">
        <color theme="9" tint="-0.249977111117893"/>
      </top>
      <bottom style="dashed">
        <color rgb="FFB2B2B2"/>
      </bottom>
      <diagonal/>
    </border>
    <border>
      <left style="dashed">
        <color rgb="FF808080"/>
      </left>
      <right style="dashed">
        <color rgb="FFB2B2B2"/>
      </right>
      <top style="dashed">
        <color rgb="FFB2B2B2"/>
      </top>
      <bottom style="dashed">
        <color rgb="FFB2B2B2"/>
      </bottom>
      <diagonal/>
    </border>
    <border>
      <left style="dashed">
        <color rgb="FF808080"/>
      </left>
      <right/>
      <top style="dashed">
        <color rgb="FFB2B2B2"/>
      </top>
      <bottom style="medium">
        <color theme="9" tint="-0.249977111117893"/>
      </bottom>
      <diagonal/>
    </border>
    <border>
      <left style="dashed">
        <color rgb="FFB2B2B2"/>
      </left>
      <right style="dashed">
        <color rgb="FFB2B2B2"/>
      </right>
      <top style="double">
        <color theme="9" tint="-0.249977111117893"/>
      </top>
      <bottom style="double">
        <color theme="9" tint="-0.249977111117893"/>
      </bottom>
      <diagonal/>
    </border>
    <border>
      <left style="dashed">
        <color rgb="FFB2B2B2"/>
      </left>
      <right style="dashed">
        <color rgb="FF808080"/>
      </right>
      <top style="dashed">
        <color rgb="FFB2B2B2"/>
      </top>
      <bottom style="dashed">
        <color rgb="FFB2B2B2"/>
      </bottom>
      <diagonal/>
    </border>
    <border>
      <left/>
      <right style="dashed">
        <color rgb="FFB2B2B2"/>
      </right>
      <top/>
      <bottom/>
      <diagonal/>
    </border>
    <border>
      <left/>
      <right style="dashed">
        <color rgb="FFB2B2B2"/>
      </right>
      <top/>
      <bottom style="double">
        <color theme="9" tint="-0.249977111117893"/>
      </bottom>
      <diagonal/>
    </border>
    <border>
      <left/>
      <right/>
      <top style="medium">
        <color theme="0"/>
      </top>
      <bottom style="thin">
        <color indexed="64"/>
      </bottom>
      <diagonal/>
    </border>
    <border>
      <left style="dashed">
        <color rgb="FFB2B2B2"/>
      </left>
      <right style="dashed">
        <color rgb="FFB2B2B2"/>
      </right>
      <top style="medium">
        <color theme="0"/>
      </top>
      <bottom/>
      <diagonal/>
    </border>
    <border>
      <left style="dashed">
        <color rgb="FFB2B2B2"/>
      </left>
      <right style="dotted">
        <color rgb="FFB2B2B2"/>
      </right>
      <top style="dashed">
        <color rgb="FFB2B2B2"/>
      </top>
      <bottom style="medium">
        <color theme="0"/>
      </bottom>
      <diagonal/>
    </border>
    <border>
      <left style="dashed">
        <color rgb="FFB2B2B2"/>
      </left>
      <right/>
      <top/>
      <bottom style="medium">
        <color theme="0"/>
      </bottom>
      <diagonal/>
    </border>
    <border>
      <left/>
      <right style="dashed">
        <color rgb="FFB2B2B2"/>
      </right>
      <top/>
      <bottom style="medium">
        <color theme="0"/>
      </bottom>
      <diagonal/>
    </border>
    <border>
      <left style="dashed">
        <color rgb="FFB2B2B2"/>
      </left>
      <right/>
      <top/>
      <bottom style="dashed">
        <color rgb="FFB2B2B2"/>
      </bottom>
      <diagonal/>
    </border>
    <border>
      <left style="dashed">
        <color rgb="FFB2B2B2"/>
      </left>
      <right style="dashed">
        <color rgb="FFB2B2B2"/>
      </right>
      <top style="double">
        <color theme="9" tint="-0.249977111117893"/>
      </top>
      <bottom/>
      <diagonal/>
    </border>
    <border>
      <left style="dashed">
        <color rgb="FFB2B2B2"/>
      </left>
      <right style="thin">
        <color rgb="FFCBC8C7"/>
      </right>
      <top style="double">
        <color theme="9" tint="-0.249977111117893"/>
      </top>
      <bottom/>
      <diagonal/>
    </border>
    <border>
      <left style="dashed">
        <color rgb="FFCBC8C7"/>
      </left>
      <right style="dashed">
        <color rgb="FFB2B2B2"/>
      </right>
      <top style="double">
        <color theme="9" tint="-0.249977111117893"/>
      </top>
      <bottom style="double">
        <color theme="0"/>
      </bottom>
      <diagonal/>
    </border>
    <border>
      <left style="dashed">
        <color rgb="FFB2B2B2"/>
      </left>
      <right style="dashed">
        <color rgb="FFCBC8C7"/>
      </right>
      <top style="double">
        <color theme="9" tint="-0.249977111117893"/>
      </top>
      <bottom style="double">
        <color theme="0"/>
      </bottom>
      <diagonal/>
    </border>
    <border>
      <left style="thin">
        <color rgb="FFCBC8C7"/>
      </left>
      <right style="dashed">
        <color rgb="FFCBC8C7"/>
      </right>
      <top/>
      <bottom/>
      <diagonal/>
    </border>
    <border>
      <left style="thin">
        <color rgb="FFCBC8C7"/>
      </left>
      <right style="thin">
        <color rgb="FFCBC8C7"/>
      </right>
      <top style="double">
        <color theme="0"/>
      </top>
      <bottom style="dashed">
        <color rgb="FFB2B2B2"/>
      </bottom>
      <diagonal/>
    </border>
    <border>
      <left style="dashed">
        <color rgb="FFCBC8C7"/>
      </left>
      <right style="dashed">
        <color rgb="FFCBC8C7"/>
      </right>
      <top style="double">
        <color theme="9" tint="-0.249977111117893"/>
      </top>
      <bottom/>
      <diagonal/>
    </border>
    <border>
      <left style="dashed">
        <color rgb="FFCBC8C7"/>
      </left>
      <right style="dashed">
        <color rgb="FFCBC8C7"/>
      </right>
      <top style="double">
        <color theme="9" tint="-0.249977111117893"/>
      </top>
      <bottom style="double">
        <color theme="0"/>
      </bottom>
      <diagonal/>
    </border>
    <border>
      <left style="thin">
        <color rgb="FFCBC8C7"/>
      </left>
      <right/>
      <top/>
      <bottom/>
      <diagonal/>
    </border>
    <border>
      <left style="dashed">
        <color rgb="FFB2B2B2"/>
      </left>
      <right style="dashed">
        <color rgb="FFB2B2B2"/>
      </right>
      <top style="double">
        <color theme="0"/>
      </top>
      <bottom style="dashed">
        <color rgb="FFB2B2B2"/>
      </bottom>
      <diagonal/>
    </border>
    <border>
      <left style="dashed">
        <color rgb="FFB2B2B2"/>
      </left>
      <right/>
      <top/>
      <bottom style="medium">
        <color rgb="FF44C8F5"/>
      </bottom>
      <diagonal/>
    </border>
  </borders>
  <cellStyleXfs count="575">
    <xf numFmtId="0" fontId="0" fillId="0" borderId="0"/>
    <xf numFmtId="0" fontId="2" fillId="0" borderId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  <xf numFmtId="0" fontId="2" fillId="0" borderId="0"/>
    <xf numFmtId="0" fontId="4" fillId="0" borderId="0"/>
    <xf numFmtId="165" fontId="4" fillId="0" borderId="0" applyFont="0" applyFill="0" applyBorder="0" applyAlignment="0" applyProtection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165" fontId="4" fillId="0" borderId="0" applyFont="0" applyFill="0" applyBorder="0" applyAlignment="0" applyProtection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4" fillId="0" borderId="0"/>
    <xf numFmtId="165" fontId="4" fillId="0" borderId="0" applyFont="0" applyFill="0" applyBorder="0" applyAlignment="0" applyProtection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165" fontId="4" fillId="0" borderId="0" applyFont="0" applyFill="0" applyBorder="0" applyAlignment="0" applyProtection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19" fillId="0" borderId="0"/>
  </cellStyleXfs>
  <cellXfs count="230">
    <xf numFmtId="0" fontId="0" fillId="0" borderId="0" xfId="0"/>
    <xf numFmtId="0" fontId="0" fillId="2" borderId="0" xfId="0" applyFill="1"/>
    <xf numFmtId="0" fontId="10" fillId="2" borderId="0" xfId="0" applyFont="1" applyFill="1"/>
    <xf numFmtId="0" fontId="15" fillId="2" borderId="0" xfId="0" applyFont="1" applyFill="1" applyProtection="1">
      <protection locked="0"/>
    </xf>
    <xf numFmtId="0" fontId="16" fillId="2" borderId="0" xfId="0" applyFont="1" applyFill="1" applyProtection="1">
      <protection locked="0"/>
    </xf>
    <xf numFmtId="0" fontId="11" fillId="2" borderId="0" xfId="0" applyFont="1" applyFill="1" applyProtection="1">
      <protection locked="0"/>
    </xf>
    <xf numFmtId="0" fontId="17" fillId="2" borderId="0" xfId="0" applyFont="1" applyFill="1"/>
    <xf numFmtId="0" fontId="15" fillId="2" borderId="0" xfId="0" applyFont="1" applyFill="1" applyProtection="1">
      <protection hidden="1"/>
    </xf>
    <xf numFmtId="0" fontId="11" fillId="2" borderId="0" xfId="0" applyFont="1" applyFill="1" applyProtection="1">
      <protection hidden="1"/>
    </xf>
    <xf numFmtId="0" fontId="15" fillId="2" borderId="0" xfId="0" applyFont="1" applyFill="1"/>
    <xf numFmtId="0" fontId="11" fillId="2" borderId="0" xfId="0" applyFont="1" applyFill="1"/>
    <xf numFmtId="0" fontId="9" fillId="2" borderId="0" xfId="0" applyFont="1" applyFill="1"/>
    <xf numFmtId="1" fontId="0" fillId="2" borderId="6" xfId="0" applyNumberFormat="1" applyFill="1" applyBorder="1"/>
    <xf numFmtId="0" fontId="16" fillId="2" borderId="0" xfId="0" applyFont="1" applyFill="1" applyProtection="1">
      <protection hidden="1"/>
    </xf>
    <xf numFmtId="0" fontId="11" fillId="2" borderId="0" xfId="0" applyFont="1" applyFill="1" applyAlignment="1" applyProtection="1">
      <alignment horizontal="center" wrapText="1"/>
      <protection hidden="1"/>
    </xf>
    <xf numFmtId="0" fontId="16" fillId="2" borderId="0" xfId="0" quotePrefix="1" applyFont="1" applyFill="1" applyProtection="1">
      <protection hidden="1"/>
    </xf>
    <xf numFmtId="0" fontId="11" fillId="2" borderId="0" xfId="0" quotePrefix="1" applyFont="1" applyFill="1" applyProtection="1">
      <protection hidden="1"/>
    </xf>
    <xf numFmtId="1" fontId="0" fillId="2" borderId="0" xfId="0" applyNumberFormat="1" applyFill="1"/>
    <xf numFmtId="0" fontId="15" fillId="2" borderId="0" xfId="0" applyFont="1" applyFill="1" applyAlignment="1" applyProtection="1">
      <alignment horizontal="center" vertical="center"/>
      <protection locked="0"/>
    </xf>
    <xf numFmtId="0" fontId="14" fillId="2" borderId="0" xfId="0" applyFont="1" applyFill="1" applyProtection="1">
      <protection locked="0"/>
    </xf>
    <xf numFmtId="164" fontId="14" fillId="2" borderId="0" xfId="0" applyNumberFormat="1" applyFont="1" applyFill="1" applyAlignment="1">
      <alignment horizontal="left" vertical="top"/>
    </xf>
    <xf numFmtId="2" fontId="12" fillId="2" borderId="0" xfId="0" applyNumberFormat="1" applyFont="1" applyFill="1"/>
    <xf numFmtId="0" fontId="13" fillId="4" borderId="3" xfId="0" applyFont="1" applyFill="1" applyBorder="1"/>
    <xf numFmtId="0" fontId="13" fillId="4" borderId="4" xfId="0" applyFont="1" applyFill="1" applyBorder="1"/>
    <xf numFmtId="0" fontId="13" fillId="4" borderId="4" xfId="0" applyFont="1" applyFill="1" applyBorder="1" applyProtection="1">
      <protection locked="0"/>
    </xf>
    <xf numFmtId="0" fontId="13" fillId="4" borderId="5" xfId="0" applyFont="1" applyFill="1" applyBorder="1"/>
    <xf numFmtId="0" fontId="13" fillId="4" borderId="2" xfId="0" applyFont="1" applyFill="1" applyBorder="1" applyProtection="1">
      <protection locked="0"/>
    </xf>
    <xf numFmtId="0" fontId="13" fillId="4" borderId="2" xfId="0" applyFont="1" applyFill="1" applyBorder="1" applyAlignment="1" applyProtection="1">
      <alignment horizontal="center" vertical="center"/>
      <protection locked="0"/>
    </xf>
    <xf numFmtId="164" fontId="13" fillId="4" borderId="2" xfId="0" applyNumberFormat="1" applyFont="1" applyFill="1" applyBorder="1" applyAlignment="1">
      <alignment horizontal="left" vertical="top"/>
    </xf>
    <xf numFmtId="0" fontId="13" fillId="4" borderId="5" xfId="0" applyFont="1" applyFill="1" applyBorder="1" applyProtection="1">
      <protection locked="0"/>
    </xf>
    <xf numFmtId="0" fontId="13" fillId="4" borderId="8" xfId="0" applyFont="1" applyFill="1" applyBorder="1" applyProtection="1">
      <protection locked="0"/>
    </xf>
    <xf numFmtId="0" fontId="13" fillId="4" borderId="7" xfId="0" applyFont="1" applyFill="1" applyBorder="1" applyAlignment="1" applyProtection="1">
      <alignment horizontal="left"/>
      <protection locked="0"/>
    </xf>
    <xf numFmtId="0" fontId="13" fillId="0" borderId="2" xfId="0" applyFont="1" applyBorder="1" applyProtection="1">
      <protection locked="0"/>
    </xf>
    <xf numFmtId="0" fontId="18" fillId="0" borderId="2" xfId="0" applyFont="1" applyBorder="1" applyAlignment="1" applyProtection="1">
      <alignment horizontal="center" vertical="center"/>
      <protection locked="0"/>
    </xf>
    <xf numFmtId="0" fontId="0" fillId="4" borderId="3" xfId="0" applyFill="1" applyBorder="1"/>
    <xf numFmtId="0" fontId="0" fillId="4" borderId="4" xfId="0" applyFill="1" applyBorder="1"/>
    <xf numFmtId="0" fontId="0" fillId="4" borderId="1" xfId="0" applyFill="1" applyBorder="1"/>
    <xf numFmtId="0" fontId="0" fillId="4" borderId="5" xfId="0" applyFill="1" applyBorder="1"/>
    <xf numFmtId="0" fontId="0" fillId="4" borderId="18" xfId="0" applyFill="1" applyBorder="1"/>
    <xf numFmtId="0" fontId="0" fillId="4" borderId="2" xfId="0" applyFill="1" applyBorder="1"/>
    <xf numFmtId="0" fontId="0" fillId="4" borderId="8" xfId="0" applyFill="1" applyBorder="1"/>
    <xf numFmtId="0" fontId="0" fillId="4" borderId="7" xfId="0" applyFill="1" applyBorder="1"/>
    <xf numFmtId="0" fontId="0" fillId="4" borderId="9" xfId="0" applyFill="1" applyBorder="1"/>
    <xf numFmtId="0" fontId="25" fillId="2" borderId="0" xfId="0" applyFont="1" applyFill="1" applyAlignment="1">
      <alignment vertical="center"/>
    </xf>
    <xf numFmtId="0" fontId="26" fillId="2" borderId="0" xfId="0" applyFont="1" applyFill="1"/>
    <xf numFmtId="0" fontId="27" fillId="2" borderId="0" xfId="0" applyFont="1" applyFill="1"/>
    <xf numFmtId="0" fontId="28" fillId="2" borderId="0" xfId="0" applyFont="1" applyFill="1"/>
    <xf numFmtId="0" fontId="29" fillId="2" borderId="0" xfId="0" applyFont="1" applyFill="1"/>
    <xf numFmtId="0" fontId="30" fillId="2" borderId="0" xfId="0" applyFont="1" applyFill="1" applyAlignment="1">
      <alignment vertical="center"/>
    </xf>
    <xf numFmtId="0" fontId="31" fillId="2" borderId="0" xfId="0" applyFont="1" applyFill="1"/>
    <xf numFmtId="0" fontId="32" fillId="2" borderId="0" xfId="0" applyFont="1" applyFill="1"/>
    <xf numFmtId="0" fontId="33" fillId="2" borderId="0" xfId="0" applyFont="1" applyFill="1"/>
    <xf numFmtId="0" fontId="10" fillId="6" borderId="0" xfId="0" applyFont="1" applyFill="1"/>
    <xf numFmtId="0" fontId="34" fillId="6" borderId="0" xfId="0" applyFont="1" applyFill="1" applyAlignment="1">
      <alignment horizontal="center" vertical="center"/>
    </xf>
    <xf numFmtId="0" fontId="35" fillId="6" borderId="0" xfId="0" applyFont="1" applyFill="1" applyAlignment="1">
      <alignment horizontal="left" vertical="center"/>
    </xf>
    <xf numFmtId="0" fontId="34" fillId="7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center" vertical="center"/>
    </xf>
    <xf numFmtId="0" fontId="10" fillId="7" borderId="0" xfId="0" applyFont="1" applyFill="1"/>
    <xf numFmtId="0" fontId="37" fillId="7" borderId="0" xfId="0" applyFont="1" applyFill="1"/>
    <xf numFmtId="0" fontId="37" fillId="6" borderId="0" xfId="0" applyFont="1" applyFill="1"/>
    <xf numFmtId="0" fontId="38" fillId="7" borderId="0" xfId="0" applyFont="1" applyFill="1" applyAlignment="1">
      <alignment horizontal="center" vertical="center"/>
    </xf>
    <xf numFmtId="0" fontId="39" fillId="7" borderId="0" xfId="0" applyFont="1" applyFill="1"/>
    <xf numFmtId="0" fontId="40" fillId="7" borderId="0" xfId="0" applyFont="1" applyFill="1"/>
    <xf numFmtId="0" fontId="41" fillId="0" borderId="4" xfId="0" applyFont="1" applyBorder="1" applyProtection="1">
      <protection locked="0"/>
    </xf>
    <xf numFmtId="0" fontId="41" fillId="0" borderId="1" xfId="0" applyFont="1" applyBorder="1" applyProtection="1">
      <protection locked="0"/>
    </xf>
    <xf numFmtId="0" fontId="15" fillId="2" borderId="9" xfId="0" applyFont="1" applyFill="1" applyBorder="1" applyProtection="1">
      <protection locked="0"/>
    </xf>
    <xf numFmtId="0" fontId="46" fillId="2" borderId="0" xfId="0" applyFont="1" applyFill="1" applyProtection="1">
      <protection locked="0"/>
    </xf>
    <xf numFmtId="0" fontId="13" fillId="2" borderId="0" xfId="0" applyFont="1" applyFill="1" applyAlignment="1" applyProtection="1">
      <alignment horizontal="left"/>
      <protection locked="0"/>
    </xf>
    <xf numFmtId="0" fontId="43" fillId="0" borderId="39" xfId="0" applyFont="1" applyBorder="1" applyAlignment="1">
      <alignment vertical="top"/>
    </xf>
    <xf numFmtId="0" fontId="20" fillId="0" borderId="39" xfId="0" applyFont="1" applyBorder="1" applyAlignment="1">
      <alignment horizontal="center" vertical="center" wrapText="1"/>
    </xf>
    <xf numFmtId="0" fontId="42" fillId="0" borderId="39" xfId="0" applyFont="1" applyBorder="1"/>
    <xf numFmtId="0" fontId="50" fillId="2" borderId="0" xfId="0" applyFont="1" applyFill="1" applyProtection="1">
      <protection locked="0"/>
    </xf>
    <xf numFmtId="0" fontId="51" fillId="2" borderId="0" xfId="0" applyFont="1" applyFill="1" applyAlignment="1" applyProtection="1">
      <alignment horizontal="left" vertical="center" wrapText="1"/>
      <protection locked="0"/>
    </xf>
    <xf numFmtId="0" fontId="51" fillId="2" borderId="0" xfId="0" applyFont="1" applyFill="1" applyAlignment="1" applyProtection="1">
      <alignment horizontal="right" vertical="center"/>
      <protection locked="0"/>
    </xf>
    <xf numFmtId="0" fontId="51" fillId="2" borderId="0" xfId="0" applyFont="1" applyFill="1" applyAlignment="1" applyProtection="1">
      <alignment vertical="center"/>
      <protection hidden="1"/>
    </xf>
    <xf numFmtId="1" fontId="51" fillId="2" borderId="0" xfId="0" applyNumberFormat="1" applyFont="1" applyFill="1" applyAlignment="1">
      <alignment vertical="center"/>
    </xf>
    <xf numFmtId="0" fontId="51" fillId="2" borderId="0" xfId="0" applyFont="1" applyFill="1" applyAlignment="1">
      <alignment vertical="center"/>
    </xf>
    <xf numFmtId="0" fontId="51" fillId="2" borderId="0" xfId="0" applyFont="1" applyFill="1" applyProtection="1">
      <protection locked="0"/>
    </xf>
    <xf numFmtId="0" fontId="48" fillId="2" borderId="0" xfId="0" applyFont="1" applyFill="1" applyProtection="1">
      <protection locked="0"/>
    </xf>
    <xf numFmtId="0" fontId="51" fillId="2" borderId="0" xfId="0" applyFont="1" applyFill="1" applyProtection="1">
      <protection hidden="1"/>
    </xf>
    <xf numFmtId="0" fontId="15" fillId="2" borderId="49" xfId="0" applyFont="1" applyFill="1" applyBorder="1" applyProtection="1">
      <protection locked="0"/>
    </xf>
    <xf numFmtId="0" fontId="48" fillId="2" borderId="34" xfId="0" applyFont="1" applyFill="1" applyBorder="1" applyProtection="1">
      <protection locked="0"/>
    </xf>
    <xf numFmtId="0" fontId="0" fillId="2" borderId="34" xfId="0" applyFill="1" applyBorder="1"/>
    <xf numFmtId="0" fontId="46" fillId="2" borderId="34" xfId="0" applyFont="1" applyFill="1" applyBorder="1" applyProtection="1">
      <protection locked="0"/>
    </xf>
    <xf numFmtId="0" fontId="15" fillId="2" borderId="34" xfId="0" applyFont="1" applyFill="1" applyBorder="1" applyProtection="1">
      <protection locked="0"/>
    </xf>
    <xf numFmtId="0" fontId="15" fillId="2" borderId="56" xfId="0" applyFont="1" applyFill="1" applyBorder="1" applyProtection="1">
      <protection locked="0"/>
    </xf>
    <xf numFmtId="0" fontId="47" fillId="2" borderId="0" xfId="0" applyFont="1" applyFill="1"/>
    <xf numFmtId="167" fontId="11" fillId="2" borderId="0" xfId="573" applyNumberFormat="1" applyFont="1" applyFill="1" applyProtection="1">
      <protection locked="0"/>
    </xf>
    <xf numFmtId="0" fontId="52" fillId="2" borderId="0" xfId="0" applyFont="1" applyFill="1"/>
    <xf numFmtId="0" fontId="53" fillId="2" borderId="0" xfId="0" applyFont="1" applyFill="1" applyProtection="1">
      <protection locked="0"/>
    </xf>
    <xf numFmtId="0" fontId="54" fillId="2" borderId="0" xfId="0" applyFont="1" applyFill="1" applyProtection="1">
      <protection hidden="1"/>
    </xf>
    <xf numFmtId="0" fontId="22" fillId="2" borderId="0" xfId="0" applyFont="1" applyFill="1"/>
    <xf numFmtId="0" fontId="22" fillId="2" borderId="0" xfId="0" applyFont="1" applyFill="1" applyProtection="1">
      <protection locked="0"/>
    </xf>
    <xf numFmtId="0" fontId="55" fillId="2" borderId="0" xfId="0" applyFont="1" applyFill="1" applyProtection="1">
      <protection hidden="1"/>
    </xf>
    <xf numFmtId="0" fontId="56" fillId="2" borderId="0" xfId="0" applyFont="1" applyFill="1" applyProtection="1">
      <protection locked="0"/>
    </xf>
    <xf numFmtId="169" fontId="55" fillId="2" borderId="0" xfId="0" applyNumberFormat="1" applyFont="1" applyFill="1" applyProtection="1">
      <protection hidden="1"/>
    </xf>
    <xf numFmtId="2" fontId="11" fillId="2" borderId="0" xfId="573" applyNumberFormat="1" applyFont="1" applyFill="1" applyProtection="1">
      <protection hidden="1"/>
    </xf>
    <xf numFmtId="2" fontId="57" fillId="2" borderId="0" xfId="0" applyNumberFormat="1" applyFont="1" applyFill="1"/>
    <xf numFmtId="4" fontId="57" fillId="2" borderId="0" xfId="0" applyNumberFormat="1" applyFont="1" applyFill="1"/>
    <xf numFmtId="0" fontId="52" fillId="0" borderId="0" xfId="0" applyFont="1"/>
    <xf numFmtId="168" fontId="57" fillId="2" borderId="0" xfId="0" applyNumberFormat="1" applyFont="1" applyFill="1"/>
    <xf numFmtId="167" fontId="11" fillId="2" borderId="0" xfId="573" applyNumberFormat="1" applyFont="1" applyFill="1" applyProtection="1">
      <protection hidden="1"/>
    </xf>
    <xf numFmtId="0" fontId="58" fillId="4" borderId="4" xfId="0" applyFont="1" applyFill="1" applyBorder="1"/>
    <xf numFmtId="2" fontId="59" fillId="2" borderId="0" xfId="0" applyNumberFormat="1" applyFont="1" applyFill="1"/>
    <xf numFmtId="164" fontId="11" fillId="2" borderId="0" xfId="573" applyNumberFormat="1" applyFont="1" applyFill="1" applyProtection="1">
      <protection hidden="1"/>
    </xf>
    <xf numFmtId="0" fontId="60" fillId="2" borderId="0" xfId="0" applyFont="1" applyFill="1"/>
    <xf numFmtId="0" fontId="15" fillId="9" borderId="0" xfId="0" applyFont="1" applyFill="1" applyProtection="1">
      <protection locked="0"/>
    </xf>
    <xf numFmtId="0" fontId="51" fillId="9" borderId="0" xfId="0" applyFont="1" applyFill="1" applyAlignment="1" applyProtection="1">
      <alignment horizontal="left" vertical="center" wrapText="1"/>
      <protection locked="0"/>
    </xf>
    <xf numFmtId="0" fontId="51" fillId="9" borderId="0" xfId="0" applyFont="1" applyFill="1" applyAlignment="1" applyProtection="1">
      <alignment horizontal="right" vertical="center"/>
      <protection locked="0"/>
    </xf>
    <xf numFmtId="0" fontId="20" fillId="9" borderId="0" xfId="0" applyFont="1" applyFill="1" applyAlignment="1" applyProtection="1">
      <alignment vertical="center"/>
      <protection hidden="1"/>
    </xf>
    <xf numFmtId="0" fontId="16" fillId="9" borderId="0" xfId="0" applyFont="1" applyFill="1" applyProtection="1">
      <protection locked="0"/>
    </xf>
    <xf numFmtId="1" fontId="20" fillId="9" borderId="0" xfId="0" applyNumberFormat="1" applyFont="1" applyFill="1" applyAlignment="1">
      <alignment vertical="center"/>
    </xf>
    <xf numFmtId="1" fontId="51" fillId="9" borderId="0" xfId="0" applyNumberFormat="1" applyFont="1" applyFill="1" applyAlignment="1">
      <alignment vertical="center"/>
    </xf>
    <xf numFmtId="0" fontId="13" fillId="4" borderId="58" xfId="0" applyFont="1" applyFill="1" applyBorder="1" applyAlignment="1" applyProtection="1">
      <alignment horizontal="left"/>
      <protection locked="0"/>
    </xf>
    <xf numFmtId="0" fontId="15" fillId="2" borderId="7" xfId="0" applyFont="1" applyFill="1" applyBorder="1" applyProtection="1">
      <protection locked="0"/>
    </xf>
    <xf numFmtId="166" fontId="45" fillId="2" borderId="0" xfId="0" applyNumberFormat="1" applyFont="1" applyFill="1"/>
    <xf numFmtId="0" fontId="44" fillId="2" borderId="0" xfId="0" applyFont="1" applyFill="1" applyProtection="1">
      <protection locked="0"/>
    </xf>
    <xf numFmtId="0" fontId="49" fillId="2" borderId="0" xfId="0" applyFont="1" applyFill="1"/>
    <xf numFmtId="0" fontId="45" fillId="2" borderId="0" xfId="0" applyFont="1" applyFill="1" applyProtection="1">
      <protection locked="0"/>
    </xf>
    <xf numFmtId="0" fontId="61" fillId="4" borderId="10" xfId="0" applyFont="1" applyFill="1" applyBorder="1" applyAlignment="1">
      <alignment horizontal="center"/>
    </xf>
    <xf numFmtId="0" fontId="62" fillId="4" borderId="21" xfId="0" applyFont="1" applyFill="1" applyBorder="1" applyAlignment="1">
      <alignment horizontal="center" wrapText="1"/>
    </xf>
    <xf numFmtId="0" fontId="62" fillId="4" borderId="10" xfId="0" applyFont="1" applyFill="1" applyBorder="1" applyAlignment="1">
      <alignment horizontal="center" wrapText="1"/>
    </xf>
    <xf numFmtId="0" fontId="62" fillId="5" borderId="10" xfId="0" applyFont="1" applyFill="1" applyBorder="1" applyAlignment="1">
      <alignment horizontal="center"/>
    </xf>
    <xf numFmtId="0" fontId="62" fillId="5" borderId="22" xfId="0" applyFont="1" applyFill="1" applyBorder="1" applyAlignment="1">
      <alignment horizontal="center"/>
    </xf>
    <xf numFmtId="0" fontId="62" fillId="4" borderId="10" xfId="0" applyFont="1" applyFill="1" applyBorder="1"/>
    <xf numFmtId="0" fontId="62" fillId="4" borderId="23" xfId="0" applyFont="1" applyFill="1" applyBorder="1"/>
    <xf numFmtId="0" fontId="64" fillId="2" borderId="0" xfId="0" applyFont="1" applyFill="1"/>
    <xf numFmtId="0" fontId="61" fillId="0" borderId="67" xfId="0" applyFont="1" applyBorder="1" applyAlignment="1">
      <alignment horizontal="center" vertical="center" wrapText="1"/>
    </xf>
    <xf numFmtId="0" fontId="61" fillId="0" borderId="70" xfId="0" applyFont="1" applyBorder="1" applyAlignment="1">
      <alignment horizontal="center" vertical="center" wrapText="1"/>
    </xf>
    <xf numFmtId="0" fontId="61" fillId="0" borderId="71" xfId="0" applyFont="1" applyBorder="1" applyAlignment="1">
      <alignment horizontal="center" vertical="center" wrapText="1"/>
    </xf>
    <xf numFmtId="0" fontId="61" fillId="0" borderId="66" xfId="0" applyFont="1" applyBorder="1" applyAlignment="1">
      <alignment horizontal="center" vertical="center" wrapText="1"/>
    </xf>
    <xf numFmtId="0" fontId="61" fillId="0" borderId="64" xfId="0" applyFont="1" applyBorder="1" applyAlignment="1">
      <alignment horizontal="center" vertical="center"/>
    </xf>
    <xf numFmtId="0" fontId="61" fillId="4" borderId="65" xfId="0" applyFont="1" applyFill="1" applyBorder="1" applyAlignment="1">
      <alignment horizontal="center" vertical="center" wrapText="1"/>
    </xf>
    <xf numFmtId="0" fontId="62" fillId="8" borderId="68" xfId="0" applyFont="1" applyFill="1" applyBorder="1" applyAlignment="1">
      <alignment horizontal="center" vertical="center" wrapText="1"/>
    </xf>
    <xf numFmtId="0" fontId="62" fillId="8" borderId="69" xfId="0" applyFont="1" applyFill="1" applyBorder="1" applyAlignment="1">
      <alignment horizontal="center" vertical="center" wrapText="1"/>
    </xf>
    <xf numFmtId="0" fontId="62" fillId="8" borderId="72" xfId="0" applyFont="1" applyFill="1" applyBorder="1" applyAlignment="1">
      <alignment horizontal="center" vertical="center" wrapText="1"/>
    </xf>
    <xf numFmtId="0" fontId="61" fillId="0" borderId="73" xfId="0" applyFont="1" applyBorder="1" applyAlignment="1">
      <alignment horizontal="center" vertical="center"/>
    </xf>
    <xf numFmtId="0" fontId="61" fillId="0" borderId="11" xfId="58" applyFont="1" applyBorder="1" applyAlignment="1">
      <alignment horizontal="center" vertical="center" wrapText="1"/>
    </xf>
    <xf numFmtId="0" fontId="62" fillId="8" borderId="11" xfId="0" applyFont="1" applyFill="1" applyBorder="1" applyAlignment="1">
      <alignment horizontal="center" vertical="center" wrapText="1"/>
    </xf>
    <xf numFmtId="0" fontId="62" fillId="0" borderId="11" xfId="0" applyFont="1" applyBorder="1" applyAlignment="1">
      <alignment horizontal="center" vertical="center" wrapText="1"/>
    </xf>
    <xf numFmtId="0" fontId="61" fillId="4" borderId="11" xfId="0" applyFont="1" applyFill="1" applyBorder="1" applyAlignment="1">
      <alignment horizontal="center" vertical="center"/>
    </xf>
    <xf numFmtId="0" fontId="62" fillId="3" borderId="11" xfId="58" applyFont="1" applyFill="1" applyBorder="1" applyAlignment="1">
      <alignment horizontal="center" vertical="center" wrapText="1"/>
    </xf>
    <xf numFmtId="0" fontId="62" fillId="3" borderId="11" xfId="0" applyFont="1" applyFill="1" applyBorder="1" applyAlignment="1" applyProtection="1">
      <alignment horizontal="center" vertical="center" wrapText="1"/>
      <protection locked="0"/>
    </xf>
    <xf numFmtId="1" fontId="62" fillId="0" borderId="11" xfId="0" applyNumberFormat="1" applyFont="1" applyBorder="1" applyAlignment="1">
      <alignment horizontal="center" vertical="center"/>
    </xf>
    <xf numFmtId="0" fontId="62" fillId="4" borderId="0" xfId="0" applyFont="1" applyFill="1" applyAlignment="1">
      <alignment horizontal="center" vertical="center" wrapText="1"/>
    </xf>
    <xf numFmtId="0" fontId="61" fillId="0" borderId="42" xfId="58" applyFont="1" applyBorder="1" applyAlignment="1">
      <alignment horizontal="center" vertical="center" wrapText="1"/>
    </xf>
    <xf numFmtId="0" fontId="62" fillId="8" borderId="44" xfId="0" applyFont="1" applyFill="1" applyBorder="1" applyAlignment="1">
      <alignment horizontal="center" vertical="center" wrapText="1"/>
    </xf>
    <xf numFmtId="0" fontId="62" fillId="8" borderId="33" xfId="0" applyFont="1" applyFill="1" applyBorder="1" applyAlignment="1">
      <alignment horizontal="center" vertical="center" wrapText="1"/>
    </xf>
    <xf numFmtId="0" fontId="62" fillId="8" borderId="45" xfId="0" applyFont="1" applyFill="1" applyBorder="1" applyAlignment="1">
      <alignment horizontal="center" vertical="center" wrapText="1"/>
    </xf>
    <xf numFmtId="0" fontId="61" fillId="0" borderId="24" xfId="58" applyFont="1" applyBorder="1" applyAlignment="1">
      <alignment horizontal="center" vertical="center" wrapText="1"/>
    </xf>
    <xf numFmtId="0" fontId="62" fillId="8" borderId="30" xfId="0" applyFont="1" applyFill="1" applyBorder="1" applyAlignment="1">
      <alignment horizontal="center" vertical="center" wrapText="1"/>
    </xf>
    <xf numFmtId="0" fontId="62" fillId="8" borderId="31" xfId="0" applyFont="1" applyFill="1" applyBorder="1" applyAlignment="1">
      <alignment horizontal="center" vertical="center" wrapText="1"/>
    </xf>
    <xf numFmtId="0" fontId="61" fillId="0" borderId="13" xfId="58" applyFont="1" applyBorder="1" applyAlignment="1">
      <alignment horizontal="center" vertical="center" wrapText="1"/>
    </xf>
    <xf numFmtId="0" fontId="61" fillId="4" borderId="13" xfId="0" applyFont="1" applyFill="1" applyBorder="1" applyAlignment="1">
      <alignment horizontal="center" vertical="center"/>
    </xf>
    <xf numFmtId="0" fontId="62" fillId="3" borderId="14" xfId="0" applyFont="1" applyFill="1" applyBorder="1" applyAlignment="1" applyProtection="1">
      <alignment horizontal="center" vertical="center" wrapText="1"/>
      <protection locked="0"/>
    </xf>
    <xf numFmtId="1" fontId="62" fillId="0" borderId="30" xfId="0" applyNumberFormat="1" applyFont="1" applyBorder="1" applyAlignment="1">
      <alignment horizontal="center" vertical="center"/>
    </xf>
    <xf numFmtId="0" fontId="62" fillId="4" borderId="0" xfId="0" applyFont="1" applyFill="1" applyAlignment="1">
      <alignment horizontal="center"/>
    </xf>
    <xf numFmtId="164" fontId="62" fillId="4" borderId="11" xfId="0" applyNumberFormat="1" applyFont="1" applyFill="1" applyBorder="1" applyAlignment="1">
      <alignment horizontal="center" vertical="center"/>
    </xf>
    <xf numFmtId="0" fontId="61" fillId="0" borderId="30" xfId="58" applyFont="1" applyBorder="1" applyAlignment="1">
      <alignment horizontal="center" vertical="center" wrapText="1"/>
    </xf>
    <xf numFmtId="0" fontId="61" fillId="0" borderId="27" xfId="58" applyFont="1" applyBorder="1" applyAlignment="1">
      <alignment horizontal="center" vertical="center" wrapText="1"/>
    </xf>
    <xf numFmtId="0" fontId="62" fillId="3" borderId="25" xfId="0" applyFont="1" applyFill="1" applyBorder="1" applyAlignment="1" applyProtection="1">
      <alignment horizontal="center" vertical="center" wrapText="1"/>
      <protection locked="0"/>
    </xf>
    <xf numFmtId="0" fontId="62" fillId="8" borderId="32" xfId="0" applyFont="1" applyFill="1" applyBorder="1" applyAlignment="1">
      <alignment horizontal="center" vertical="center" wrapText="1"/>
    </xf>
    <xf numFmtId="0" fontId="61" fillId="4" borderId="0" xfId="0" applyFont="1" applyFill="1" applyAlignment="1">
      <alignment horizontal="center"/>
    </xf>
    <xf numFmtId="166" fontId="62" fillId="4" borderId="26" xfId="0" applyNumberFormat="1" applyFont="1" applyFill="1" applyBorder="1" applyAlignment="1">
      <alignment horizontal="center" vertical="center"/>
    </xf>
    <xf numFmtId="0" fontId="62" fillId="4" borderId="12" xfId="0" applyFont="1" applyFill="1" applyBorder="1" applyAlignment="1">
      <alignment horizontal="center" vertical="center"/>
    </xf>
    <xf numFmtId="0" fontId="62" fillId="4" borderId="12" xfId="0" applyFont="1" applyFill="1" applyBorder="1" applyAlignment="1" applyProtection="1">
      <alignment horizontal="center" vertical="center"/>
      <protection locked="0"/>
    </xf>
    <xf numFmtId="0" fontId="61" fillId="0" borderId="13" xfId="0" applyFont="1" applyBorder="1" applyAlignment="1">
      <alignment horizontal="center" vertical="center"/>
    </xf>
    <xf numFmtId="164" fontId="62" fillId="4" borderId="40" xfId="0" applyNumberFormat="1" applyFont="1" applyFill="1" applyBorder="1" applyAlignment="1">
      <alignment horizontal="center" vertical="center"/>
    </xf>
    <xf numFmtId="0" fontId="61" fillId="0" borderId="34" xfId="0" applyFont="1" applyBorder="1" applyAlignment="1">
      <alignment horizontal="center" vertical="center" wrapText="1"/>
    </xf>
    <xf numFmtId="0" fontId="61" fillId="0" borderId="43" xfId="0" applyFont="1" applyBorder="1" applyAlignment="1">
      <alignment horizontal="center" vertical="center" wrapText="1"/>
    </xf>
    <xf numFmtId="164" fontId="62" fillId="0" borderId="43" xfId="0" applyNumberFormat="1" applyFont="1" applyBorder="1" applyAlignment="1">
      <alignment horizontal="center" vertical="center"/>
    </xf>
    <xf numFmtId="164" fontId="62" fillId="0" borderId="40" xfId="0" applyNumberFormat="1" applyFont="1" applyBorder="1" applyAlignment="1">
      <alignment horizontal="center" vertical="center"/>
    </xf>
    <xf numFmtId="164" fontId="62" fillId="0" borderId="59" xfId="0" applyNumberFormat="1" applyFont="1" applyBorder="1" applyAlignment="1">
      <alignment horizontal="center" vertical="center"/>
    </xf>
    <xf numFmtId="164" fontId="61" fillId="0" borderId="60" xfId="0" applyNumberFormat="1" applyFont="1" applyBorder="1" applyAlignment="1">
      <alignment horizontal="center" vertical="center" wrapText="1"/>
    </xf>
    <xf numFmtId="0" fontId="8" fillId="5" borderId="74" xfId="0" applyFont="1" applyFill="1" applyBorder="1" applyAlignment="1">
      <alignment horizontal="center" vertical="center"/>
    </xf>
    <xf numFmtId="0" fontId="8" fillId="4" borderId="61" xfId="0" applyFont="1" applyFill="1" applyBorder="1" applyAlignment="1">
      <alignment horizontal="center"/>
    </xf>
    <xf numFmtId="170" fontId="8" fillId="4" borderId="12" xfId="0" applyNumberFormat="1" applyFont="1" applyFill="1" applyBorder="1" applyAlignment="1">
      <alignment horizontal="center" vertical="center"/>
    </xf>
    <xf numFmtId="170" fontId="8" fillId="4" borderId="62" xfId="0" applyNumberFormat="1" applyFont="1" applyFill="1" applyBorder="1" applyAlignment="1">
      <alignment horizontal="center" vertical="center"/>
    </xf>
    <xf numFmtId="170" fontId="8" fillId="4" borderId="63" xfId="0" applyNumberFormat="1" applyFont="1" applyFill="1" applyBorder="1" applyAlignment="1">
      <alignment horizontal="center" vertical="center"/>
    </xf>
    <xf numFmtId="164" fontId="8" fillId="4" borderId="62" xfId="0" applyNumberFormat="1" applyFont="1" applyFill="1" applyBorder="1" applyAlignment="1">
      <alignment horizontal="center" vertical="center"/>
    </xf>
    <xf numFmtId="0" fontId="65" fillId="9" borderId="0" xfId="0" applyFont="1" applyFill="1"/>
    <xf numFmtId="0" fontId="66" fillId="9" borderId="0" xfId="0" applyFont="1" applyFill="1" applyProtection="1">
      <protection locked="0"/>
    </xf>
    <xf numFmtId="0" fontId="65" fillId="9" borderId="0" xfId="0" applyFont="1" applyFill="1" applyAlignment="1">
      <alignment vertical="center"/>
    </xf>
    <xf numFmtId="0" fontId="67" fillId="9" borderId="0" xfId="0" applyFont="1" applyFill="1" applyProtection="1">
      <protection locked="0"/>
    </xf>
    <xf numFmtId="0" fontId="68" fillId="9" borderId="0" xfId="0" applyFont="1" applyFill="1" applyAlignment="1" applyProtection="1">
      <alignment vertical="center"/>
      <protection hidden="1"/>
    </xf>
    <xf numFmtId="0" fontId="65" fillId="0" borderId="54" xfId="0" applyFont="1" applyBorder="1" applyAlignment="1">
      <alignment vertical="top"/>
    </xf>
    <xf numFmtId="0" fontId="65" fillId="0" borderId="35" xfId="0" applyFont="1" applyBorder="1" applyAlignment="1">
      <alignment vertical="top"/>
    </xf>
    <xf numFmtId="0" fontId="69" fillId="2" borderId="50" xfId="0" applyFont="1" applyFill="1" applyBorder="1" applyAlignment="1" applyProtection="1">
      <alignment horizontal="left" vertical="top"/>
      <protection hidden="1"/>
    </xf>
    <xf numFmtId="1" fontId="64" fillId="2" borderId="51" xfId="0" applyNumberFormat="1" applyFont="1" applyFill="1" applyBorder="1" applyAlignment="1">
      <alignment horizontal="left" vertical="center"/>
    </xf>
    <xf numFmtId="0" fontId="69" fillId="2" borderId="55" xfId="0" applyFont="1" applyFill="1" applyBorder="1" applyAlignment="1">
      <alignment horizontal="left" vertical="top"/>
    </xf>
    <xf numFmtId="1" fontId="64" fillId="2" borderId="52" xfId="0" applyNumberFormat="1" applyFont="1" applyFill="1" applyBorder="1" applyAlignment="1">
      <alignment horizontal="left" vertical="center"/>
    </xf>
    <xf numFmtId="0" fontId="69" fillId="2" borderId="48" xfId="0" applyFont="1" applyFill="1" applyBorder="1" applyAlignment="1">
      <alignment horizontal="left" vertical="top"/>
    </xf>
    <xf numFmtId="1" fontId="64" fillId="2" borderId="48" xfId="0" applyNumberFormat="1" applyFont="1" applyFill="1" applyBorder="1" applyAlignment="1">
      <alignment horizontal="left" vertical="center"/>
    </xf>
    <xf numFmtId="0" fontId="69" fillId="2" borderId="46" xfId="0" applyFont="1" applyFill="1" applyBorder="1" applyAlignment="1" applyProtection="1">
      <alignment horizontal="left" vertical="top"/>
      <protection hidden="1"/>
    </xf>
    <xf numFmtId="1" fontId="64" fillId="2" borderId="46" xfId="0" applyNumberFormat="1" applyFont="1" applyFill="1" applyBorder="1" applyAlignment="1">
      <alignment horizontal="left" vertical="center"/>
    </xf>
    <xf numFmtId="0" fontId="69" fillId="2" borderId="46" xfId="0" applyFont="1" applyFill="1" applyBorder="1" applyAlignment="1" applyProtection="1">
      <alignment horizontal="left" vertical="top"/>
      <protection locked="0"/>
    </xf>
    <xf numFmtId="0" fontId="64" fillId="2" borderId="46" xfId="0" applyFont="1" applyFill="1" applyBorder="1" applyAlignment="1" applyProtection="1">
      <alignment horizontal="left" vertical="center"/>
      <protection hidden="1"/>
    </xf>
    <xf numFmtId="0" fontId="64" fillId="2" borderId="46" xfId="0" applyFont="1" applyFill="1" applyBorder="1" applyAlignment="1">
      <alignment horizontal="left" vertical="center"/>
    </xf>
    <xf numFmtId="11" fontId="64" fillId="2" borderId="46" xfId="0" applyNumberFormat="1" applyFont="1" applyFill="1" applyBorder="1" applyAlignment="1" applyProtection="1">
      <alignment horizontal="left" vertical="center"/>
      <protection hidden="1"/>
    </xf>
    <xf numFmtId="11" fontId="64" fillId="2" borderId="46" xfId="0" applyNumberFormat="1" applyFont="1" applyFill="1" applyBorder="1" applyAlignment="1">
      <alignment horizontal="left" vertical="center"/>
    </xf>
    <xf numFmtId="0" fontId="64" fillId="2" borderId="46" xfId="0" applyFont="1" applyFill="1" applyBorder="1" applyAlignment="1" applyProtection="1">
      <alignment horizontal="left" vertical="center"/>
      <protection locked="0"/>
    </xf>
    <xf numFmtId="0" fontId="69" fillId="2" borderId="47" xfId="0" applyFont="1" applyFill="1" applyBorder="1" applyAlignment="1" applyProtection="1">
      <alignment horizontal="left" vertical="top"/>
      <protection locked="0"/>
    </xf>
    <xf numFmtId="0" fontId="64" fillId="2" borderId="47" xfId="0" applyFont="1" applyFill="1" applyBorder="1" applyAlignment="1" applyProtection="1">
      <alignment horizontal="left" vertical="center"/>
      <protection hidden="1"/>
    </xf>
    <xf numFmtId="0" fontId="69" fillId="2" borderId="53" xfId="0" applyFont="1" applyFill="1" applyBorder="1" applyAlignment="1">
      <alignment horizontal="left" vertical="top"/>
    </xf>
    <xf numFmtId="0" fontId="64" fillId="2" borderId="53" xfId="0" applyFont="1" applyFill="1" applyBorder="1" applyAlignment="1">
      <alignment horizontal="left" vertical="center"/>
    </xf>
    <xf numFmtId="0" fontId="64" fillId="2" borderId="0" xfId="0" applyFont="1" applyFill="1" applyProtection="1">
      <protection locked="0"/>
    </xf>
    <xf numFmtId="0" fontId="70" fillId="6" borderId="0" xfId="0" applyFont="1" applyFill="1"/>
    <xf numFmtId="0" fontId="64" fillId="9" borderId="0" xfId="0" applyFont="1" applyFill="1" applyProtection="1">
      <protection locked="0"/>
    </xf>
    <xf numFmtId="2" fontId="71" fillId="2" borderId="0" xfId="0" applyNumberFormat="1" applyFont="1" applyFill="1"/>
    <xf numFmtId="0" fontId="1" fillId="2" borderId="0" xfId="0" applyFont="1" applyFill="1" applyProtection="1">
      <protection locked="0"/>
    </xf>
    <xf numFmtId="0" fontId="72" fillId="2" borderId="0" xfId="0" applyFont="1" applyFill="1" applyProtection="1">
      <protection locked="0"/>
    </xf>
    <xf numFmtId="0" fontId="62" fillId="5" borderId="20" xfId="0" applyFont="1" applyFill="1" applyBorder="1" applyAlignment="1">
      <alignment horizontal="center"/>
    </xf>
    <xf numFmtId="0" fontId="23" fillId="2" borderId="0" xfId="0" applyFont="1" applyFill="1" applyAlignment="1">
      <alignment horizontal="right" vertical="top" wrapText="1" indent="5"/>
    </xf>
    <xf numFmtId="0" fontId="24" fillId="2" borderId="0" xfId="0" applyFont="1" applyFill="1" applyAlignment="1">
      <alignment horizontal="right" vertical="top" indent="5"/>
    </xf>
    <xf numFmtId="0" fontId="61" fillId="4" borderId="11" xfId="0" applyFont="1" applyFill="1" applyBorder="1" applyAlignment="1">
      <alignment horizontal="center" vertical="center" wrapText="1"/>
    </xf>
    <xf numFmtId="0" fontId="63" fillId="0" borderId="37" xfId="0" applyFont="1" applyBorder="1" applyAlignment="1">
      <alignment horizontal="center" vertical="center"/>
    </xf>
    <xf numFmtId="0" fontId="63" fillId="0" borderId="38" xfId="0" applyFont="1" applyBorder="1" applyAlignment="1">
      <alignment horizontal="center" vertical="center"/>
    </xf>
    <xf numFmtId="0" fontId="63" fillId="0" borderId="41" xfId="0" applyFont="1" applyBorder="1" applyAlignment="1">
      <alignment horizontal="center" vertical="center"/>
    </xf>
    <xf numFmtId="0" fontId="63" fillId="0" borderId="36" xfId="0" applyFont="1" applyBorder="1" applyAlignment="1">
      <alignment horizontal="center" vertical="center"/>
    </xf>
    <xf numFmtId="0" fontId="63" fillId="0" borderId="28" xfId="0" applyFont="1" applyBorder="1" applyAlignment="1">
      <alignment horizontal="center" vertical="center"/>
    </xf>
    <xf numFmtId="0" fontId="63" fillId="0" borderId="57" xfId="0" applyFont="1" applyBorder="1" applyAlignment="1">
      <alignment horizontal="center" vertical="center"/>
    </xf>
    <xf numFmtId="0" fontId="70" fillId="6" borderId="0" xfId="0" applyFont="1" applyFill="1"/>
    <xf numFmtId="0" fontId="61" fillId="0" borderId="35" xfId="0" applyFont="1" applyBorder="1" applyAlignment="1">
      <alignment horizontal="center" vertical="center"/>
    </xf>
    <xf numFmtId="0" fontId="61" fillId="0" borderId="29" xfId="0" applyFont="1" applyBorder="1" applyAlignment="1">
      <alignment horizontal="center" vertical="center"/>
    </xf>
    <xf numFmtId="0" fontId="63" fillId="0" borderId="15" xfId="0" applyFont="1" applyBorder="1" applyAlignment="1">
      <alignment horizontal="center" vertical="center"/>
    </xf>
    <xf numFmtId="0" fontId="40" fillId="0" borderId="16" xfId="0" applyFont="1" applyBorder="1" applyAlignment="1">
      <alignment horizontal="center" vertical="center"/>
    </xf>
    <xf numFmtId="0" fontId="40" fillId="0" borderId="17" xfId="0" applyFont="1" applyBorder="1" applyAlignment="1">
      <alignment horizontal="center" vertical="center"/>
    </xf>
    <xf numFmtId="0" fontId="40" fillId="0" borderId="19" xfId="0" applyFont="1" applyBorder="1" applyAlignment="1">
      <alignment horizontal="center" vertical="center"/>
    </xf>
    <xf numFmtId="0" fontId="40" fillId="0" borderId="10" xfId="0" applyFont="1" applyBorder="1" applyAlignment="1">
      <alignment horizontal="center" vertical="center"/>
    </xf>
    <xf numFmtId="0" fontId="40" fillId="0" borderId="20" xfId="0" applyFont="1" applyBorder="1" applyAlignment="1">
      <alignment horizontal="center" vertical="center"/>
    </xf>
  </cellXfs>
  <cellStyles count="575">
    <cellStyle name="Comma 2" xfId="3" xr:uid="{B1E75A5F-AB0A-4835-9658-5561959A2D39}"/>
    <cellStyle name="Comma 2 2" xfId="4" xr:uid="{DB6DABAA-D5C3-4975-97F7-A9DE25DF62B9}"/>
    <cellStyle name="Comma 3" xfId="5" xr:uid="{04D9B036-5185-40B6-98C1-66B107E42068}"/>
    <cellStyle name="Comma 4" xfId="80" xr:uid="{8915ECE1-95BA-4BB4-B84F-9F9285DC5797}"/>
    <cellStyle name="Comma 5" xfId="96" xr:uid="{6CBD0797-104C-4206-82D9-79CFF63D6851}"/>
    <cellStyle name="Comma 6" xfId="135" xr:uid="{A4EC312C-AD79-4577-9657-DDF37E4F96F4}"/>
    <cellStyle name="Comma 7" xfId="199" xr:uid="{8B62A29D-E340-4D2B-8A95-13FDC3977D06}"/>
    <cellStyle name="Hyperlink 2" xfId="6" xr:uid="{94039C28-1E82-4182-B1C4-E0DBC99A0D5F}"/>
    <cellStyle name="Įprastas" xfId="0" builtinId="0"/>
    <cellStyle name="Įprastas 2" xfId="58" xr:uid="{27BC399E-BFD9-418A-A467-EE25084522DC}"/>
    <cellStyle name="Įprastas 2 2" xfId="72" xr:uid="{5F75B764-D29D-41A1-9761-59E840501CDE}"/>
    <cellStyle name="Įprastas 2 2 2" xfId="89" xr:uid="{A5B5F0BA-9F45-46D0-87CD-C545FB0D320F}"/>
    <cellStyle name="Įprastas 2 2 2 2" xfId="117" xr:uid="{59D56EDE-7864-4F49-B8E8-01DB590D607A}"/>
    <cellStyle name="Įprastas 2 2 2 2 2" xfId="181" xr:uid="{7BB00368-953B-4438-9A0B-FB451FCF6EE5}"/>
    <cellStyle name="Įprastas 2 2 2 2 2 2" xfId="305" xr:uid="{468166F8-9B54-4E6C-932D-4F063B2C625B}"/>
    <cellStyle name="Įprastas 2 2 2 2 2 2 2" xfId="549" xr:uid="{F1D9BA6B-B147-4985-BCAF-3E2F38F7FAA2}"/>
    <cellStyle name="Įprastas 2 2 2 2 2 3" xfId="430" xr:uid="{A9A2E5C9-1974-4397-B5E8-28ED7BAAE413}"/>
    <cellStyle name="Įprastas 2 2 2 2 3" xfId="245" xr:uid="{56296DDF-6BE1-4B1C-85F1-9BF017358C16}"/>
    <cellStyle name="Įprastas 2 2 2 2 3 2" xfId="490" xr:uid="{564B358F-48DE-4CA4-B0A4-77F0600797EF}"/>
    <cellStyle name="Įprastas 2 2 2 2 4" xfId="371" xr:uid="{23A70AD0-2DB9-4F0F-819A-8134A553223A}"/>
    <cellStyle name="Įprastas 2 2 2 3" xfId="156" xr:uid="{CDB6C92F-B9F3-49E8-B53D-456CD989FC93}"/>
    <cellStyle name="Įprastas 2 2 2 3 2" xfId="281" xr:uid="{1A65691E-948C-43C9-A1FD-C7A483EA8A8D}"/>
    <cellStyle name="Įprastas 2 2 2 3 2 2" xfId="525" xr:uid="{21535CD1-0812-4E0E-AF05-2D74961C5FE2}"/>
    <cellStyle name="Įprastas 2 2 2 3 3" xfId="406" xr:uid="{AABB8BAF-3CC3-4E85-B179-34ADA8D901D5}"/>
    <cellStyle name="Įprastas 2 2 2 4" xfId="221" xr:uid="{5DEA1D59-F153-49A6-9DB3-987550A83C92}"/>
    <cellStyle name="Įprastas 2 2 2 4 2" xfId="466" xr:uid="{7B24EB8C-1F64-4DC3-8355-7004E98A48D5}"/>
    <cellStyle name="Įprastas 2 2 2 5" xfId="347" xr:uid="{1CDB3F8D-66FA-4FA7-98B4-BBBA32212FC7}"/>
    <cellStyle name="Įprastas 2 2 3" xfId="105" xr:uid="{EB771AFB-411A-4454-97B8-A0F1EE0F39D8}"/>
    <cellStyle name="Įprastas 2 2 3 2" xfId="169" xr:uid="{B4BEFB97-4FBC-462D-97FA-5EB61B3F5628}"/>
    <cellStyle name="Įprastas 2 2 3 2 2" xfId="293" xr:uid="{CBC6EAEE-1760-4609-827A-EABE506CF6BA}"/>
    <cellStyle name="Įprastas 2 2 3 2 2 2" xfId="537" xr:uid="{2EA25C2B-4BE0-42D2-9CA5-0AEEAB76A980}"/>
    <cellStyle name="Įprastas 2 2 3 2 3" xfId="418" xr:uid="{3B4E9392-BBBD-43D6-A186-7914C3156D01}"/>
    <cellStyle name="Įprastas 2 2 3 3" xfId="233" xr:uid="{643D8E13-35E9-41A6-A77F-8D8372265B73}"/>
    <cellStyle name="Įprastas 2 2 3 3 2" xfId="478" xr:uid="{585C579A-C83C-4155-B18D-DB0BB39B7160}"/>
    <cellStyle name="Įprastas 2 2 3 4" xfId="359" xr:uid="{CDC4ED3A-53B0-474C-A30C-4430E6204139}"/>
    <cellStyle name="Įprastas 2 2 4" xfId="130" xr:uid="{5AF55C5B-B6C3-434B-9D02-4BCCE0BBDD43}"/>
    <cellStyle name="Įprastas 2 2 4 2" xfId="193" xr:uid="{33ABBF20-3D8F-4D94-9DE8-D76902B0DC67}"/>
    <cellStyle name="Įprastas 2 2 4 2 2" xfId="317" xr:uid="{D7A69A4C-15AD-432A-9C5F-FC619F6FD8C9}"/>
    <cellStyle name="Įprastas 2 2 4 2 2 2" xfId="561" xr:uid="{A207D283-B63F-4615-9857-C78128DBC437}"/>
    <cellStyle name="Įprastas 2 2 4 2 3" xfId="442" xr:uid="{5611845D-5BFB-4903-A175-01F0E5E50A45}"/>
    <cellStyle name="Įprastas 2 2 4 3" xfId="257" xr:uid="{6C04A7A4-4A93-4333-9271-7AFE1932317E}"/>
    <cellStyle name="Įprastas 2 2 4 3 2" xfId="502" xr:uid="{BB417D92-6236-40F2-84DC-DEA34166D48B}"/>
    <cellStyle name="Įprastas 2 2 4 4" xfId="383" xr:uid="{8DBE4D64-B777-4449-B401-EA30771A05F1}"/>
    <cellStyle name="Įprastas 2 2 5" xfId="144" xr:uid="{EB06C160-D129-4E0D-8C9F-D9A6854DCE15}"/>
    <cellStyle name="Įprastas 2 2 5 2" xfId="269" xr:uid="{8E836735-81B9-4EBD-8A16-644E58E06475}"/>
    <cellStyle name="Įprastas 2 2 5 2 2" xfId="513" xr:uid="{96307299-0E49-4327-B6EF-D2FE3D873942}"/>
    <cellStyle name="Įprastas 2 2 5 3" xfId="394" xr:uid="{DC0EC21E-E02E-4BD4-945E-6B94B00DCE0F}"/>
    <cellStyle name="Įprastas 2 2 6" xfId="209" xr:uid="{9B1D8BF6-95B7-4356-9B31-0770EF3289D4}"/>
    <cellStyle name="Įprastas 2 2 6 2" xfId="454" xr:uid="{E6F17151-0137-4CB0-AD33-452CAD71D1B0}"/>
    <cellStyle name="Įprastas 2 2 7" xfId="335" xr:uid="{568DE034-1249-45A8-9BD0-76D547938646}"/>
    <cellStyle name="Įprastas 2 3" xfId="84" xr:uid="{864B2BDA-CE26-4A58-AA0D-3A5E7AC70B60}"/>
    <cellStyle name="Įprastas 2 3 2" xfId="112" xr:uid="{78355DB8-6450-43C9-89F2-4A1462046685}"/>
    <cellStyle name="Įprastas 2 3 2 2" xfId="176" xr:uid="{CB0438C6-F250-4094-8EE9-C6B231395054}"/>
    <cellStyle name="Įprastas 2 3 2 2 2" xfId="300" xr:uid="{3BB5649C-E4ED-4A9B-893F-A154C0E1B3C3}"/>
    <cellStyle name="Įprastas 2 3 2 2 2 2" xfId="544" xr:uid="{CEAF42B1-1217-4AF8-B465-4FB2E9DE9731}"/>
    <cellStyle name="Įprastas 2 3 2 2 3" xfId="425" xr:uid="{17CDB21F-0A52-4F28-ACB5-87C56E4D5DD8}"/>
    <cellStyle name="Įprastas 2 3 2 3" xfId="240" xr:uid="{04165F60-F8BF-4FB8-B19A-026DDDF0A1D9}"/>
    <cellStyle name="Įprastas 2 3 2 3 2" xfId="485" xr:uid="{8CBFB0AD-6F45-47F5-89C6-FBEDD64558F2}"/>
    <cellStyle name="Įprastas 2 3 2 4" xfId="366" xr:uid="{4523A952-8E7E-45BF-ACC1-F38AE69F8655}"/>
    <cellStyle name="Įprastas 2 3 3" xfId="151" xr:uid="{CBBAA3AB-2D52-4748-A1C8-1BACFA981E43}"/>
    <cellStyle name="Įprastas 2 3 3 2" xfId="276" xr:uid="{657F9C60-8C98-40F0-BB17-9910D3723CDD}"/>
    <cellStyle name="Įprastas 2 3 3 2 2" xfId="520" xr:uid="{9338B82D-27EB-47FD-ABAF-E2B4F202864B}"/>
    <cellStyle name="Įprastas 2 3 3 3" xfId="401" xr:uid="{B2CBFFE4-33A6-4561-AF99-872A46BEE44C}"/>
    <cellStyle name="Įprastas 2 3 4" xfId="216" xr:uid="{38676A30-4CB9-48D5-93FA-65B35EA6049A}"/>
    <cellStyle name="Įprastas 2 3 4 2" xfId="461" xr:uid="{6FC757C1-CF81-414B-905A-2DC16F849B30}"/>
    <cellStyle name="Įprastas 2 3 5" xfId="342" xr:uid="{9CAE5AA3-9DBF-4219-8DCE-5FD151903702}"/>
    <cellStyle name="Įprastas 2 4" xfId="100" xr:uid="{AA7CBB51-1DC6-4AFF-9E88-E8C6E801962B}"/>
    <cellStyle name="Įprastas 2 4 2" xfId="164" xr:uid="{35B0FA07-58D0-4DF0-BAE1-2C8FD5B14F8C}"/>
    <cellStyle name="Įprastas 2 4 2 2" xfId="288" xr:uid="{E04B2AF5-1856-4CB2-9CF6-5CBF1EE55B5B}"/>
    <cellStyle name="Įprastas 2 4 2 2 2" xfId="532" xr:uid="{616E5FC9-D9C1-454B-9A07-EEF16862EEE5}"/>
    <cellStyle name="Įprastas 2 4 2 3" xfId="413" xr:uid="{EA013E95-AD9E-4FE8-971F-08CCEE324D53}"/>
    <cellStyle name="Įprastas 2 4 3" xfId="228" xr:uid="{64893168-C6E7-4F78-919F-E2BF369185EF}"/>
    <cellStyle name="Įprastas 2 4 3 2" xfId="473" xr:uid="{DA3D6279-EDF3-4F87-B8D8-A5CC1A82E37D}"/>
    <cellStyle name="Įprastas 2 4 4" xfId="354" xr:uid="{8250C526-ABDC-4893-B50F-DC15EE4A11D2}"/>
    <cellStyle name="Įprastas 2 5" xfId="125" xr:uid="{5D028BA1-8CB3-4B5B-9EC7-C0F6AD612E39}"/>
    <cellStyle name="Įprastas 2 5 2" xfId="188" xr:uid="{E7C6266E-84E2-4151-BD02-E05DFE5A390F}"/>
    <cellStyle name="Įprastas 2 5 2 2" xfId="312" xr:uid="{EC8D2654-5C3B-4F54-8A1D-B586C5DB621C}"/>
    <cellStyle name="Įprastas 2 5 2 2 2" xfId="556" xr:uid="{10DB394F-AE03-4D4C-8275-2733CE0B1FE7}"/>
    <cellStyle name="Įprastas 2 5 2 3" xfId="437" xr:uid="{B5DB6FDB-F095-468C-A74A-3A6438D5EE2A}"/>
    <cellStyle name="Įprastas 2 5 3" xfId="252" xr:uid="{E526D969-F02F-450D-8EE4-9C879249351D}"/>
    <cellStyle name="Įprastas 2 5 3 2" xfId="497" xr:uid="{36A346D5-7CD2-4EF0-8424-B60A2B1C754F}"/>
    <cellStyle name="Įprastas 2 5 4" xfId="378" xr:uid="{D3E736DD-06B4-4B3E-9BD0-CE95BC1377F0}"/>
    <cellStyle name="Įprastas 2 6" xfId="139" xr:uid="{136E14B1-0332-4C7A-94DA-77BC3B1C80F6}"/>
    <cellStyle name="Įprastas 2 6 2" xfId="264" xr:uid="{B22A48D8-3411-491E-AE75-13567B1C6865}"/>
    <cellStyle name="Įprastas 2 6 2 2" xfId="508" xr:uid="{E9CBF056-6830-4EB2-83B8-B4DB99EEA39B}"/>
    <cellStyle name="Įprastas 2 6 3" xfId="389" xr:uid="{717FAC60-567B-40B3-A32B-E4E9F9C8054A}"/>
    <cellStyle name="Įprastas 2 7" xfId="204" xr:uid="{0CE4F0AC-1A8B-4716-AF17-5C2E4635EB4B}"/>
    <cellStyle name="Įprastas 2 7 2" xfId="449" xr:uid="{E6C5092B-183C-419A-BCB6-973CEF66A3CA}"/>
    <cellStyle name="Įprastas 2 8" xfId="330" xr:uid="{841CB800-9A98-4910-A36F-68C57C1CADA0}"/>
    <cellStyle name="Įprastas 3" xfId="571" xr:uid="{35E28FE5-5ECE-4CCD-8C33-DFF0752688D3}"/>
    <cellStyle name="Kablelis" xfId="573" builtinId="3"/>
    <cellStyle name="Kablelis 2" xfId="60" xr:uid="{5A89D00B-4A72-4EDB-85FF-D1A74627D532}"/>
    <cellStyle name="Kablelis 2 2" xfId="74" xr:uid="{A7071FFC-8F75-43CE-9FF3-93EC64381B09}"/>
    <cellStyle name="Kablelis 2 2 2" xfId="91" xr:uid="{546B6D65-0891-4643-BE43-44AA2AE10F8E}"/>
    <cellStyle name="Kablelis 2 2 2 2" xfId="119" xr:uid="{638D5D35-E875-43F3-84BF-B229844030FF}"/>
    <cellStyle name="Kablelis 2 2 2 2 2" xfId="183" xr:uid="{94C9D1C5-0AA0-4B3C-96BF-EB9D521EC572}"/>
    <cellStyle name="Kablelis 2 2 2 2 2 2" xfId="307" xr:uid="{573DD94C-E042-4C84-94B9-91D661D2BC3D}"/>
    <cellStyle name="Kablelis 2 2 2 2 2 2 2" xfId="551" xr:uid="{AB824A18-2A6A-4AD9-A26B-8648D99DAF72}"/>
    <cellStyle name="Kablelis 2 2 2 2 2 3" xfId="432" xr:uid="{3F5F856A-E518-456A-8CD4-F83FC8714B72}"/>
    <cellStyle name="Kablelis 2 2 2 2 3" xfId="247" xr:uid="{6D295BFE-B9C2-4829-848B-F1F165667C91}"/>
    <cellStyle name="Kablelis 2 2 2 2 3 2" xfId="492" xr:uid="{4ADFFEAB-85F1-4AF4-9F0E-87E9D64B482E}"/>
    <cellStyle name="Kablelis 2 2 2 2 4" xfId="373" xr:uid="{AA171549-0A24-4E64-949D-831915649D42}"/>
    <cellStyle name="Kablelis 2 2 2 3" xfId="158" xr:uid="{9D93D888-C40B-4433-AFD9-B949A6756C71}"/>
    <cellStyle name="Kablelis 2 2 2 3 2" xfId="283" xr:uid="{0D7A1A28-56FE-4FE9-9C69-01E72CDAC6EC}"/>
    <cellStyle name="Kablelis 2 2 2 3 2 2" xfId="527" xr:uid="{685B869D-0F97-4E17-90D4-04C4DD8F38FB}"/>
    <cellStyle name="Kablelis 2 2 2 3 3" xfId="408" xr:uid="{14A08437-9827-4F73-9F18-9BB443BDE673}"/>
    <cellStyle name="Kablelis 2 2 2 4" xfId="223" xr:uid="{DBBC7180-67FF-4F79-B702-A361F5AF19C5}"/>
    <cellStyle name="Kablelis 2 2 2 4 2" xfId="468" xr:uid="{F84DB614-280B-465C-A964-8B51501EB1C9}"/>
    <cellStyle name="Kablelis 2 2 2 5" xfId="349" xr:uid="{E6DCF8ED-C4DE-4210-88FF-9B7D8E664F81}"/>
    <cellStyle name="Kablelis 2 2 3" xfId="107" xr:uid="{BA5F283E-EFA1-4021-B622-82707BB4ED03}"/>
    <cellStyle name="Kablelis 2 2 3 2" xfId="171" xr:uid="{AAAD3144-BE8B-43BA-BE9E-1C7979FDB610}"/>
    <cellStyle name="Kablelis 2 2 3 2 2" xfId="295" xr:uid="{ED0B8503-47DA-45E1-BB2E-490F651C4FFD}"/>
    <cellStyle name="Kablelis 2 2 3 2 2 2" xfId="539" xr:uid="{BDF0ABCA-4111-4F61-8C4F-AECC5CB30DE6}"/>
    <cellStyle name="Kablelis 2 2 3 2 3" xfId="420" xr:uid="{0792FADA-19CE-4DD5-B2C5-DFF3D9B0978C}"/>
    <cellStyle name="Kablelis 2 2 3 3" xfId="235" xr:uid="{96346BAD-EB86-4DA9-A4B4-10D3D8783CE0}"/>
    <cellStyle name="Kablelis 2 2 3 3 2" xfId="480" xr:uid="{812696F5-511F-46A3-BD09-BCFCFC8DE550}"/>
    <cellStyle name="Kablelis 2 2 3 4" xfId="361" xr:uid="{CBD07EE7-D930-4C41-AE52-9C3F952C5F27}"/>
    <cellStyle name="Kablelis 2 2 4" xfId="132" xr:uid="{0EECAB1F-3ABB-4FBD-830C-35BCDCBDE23E}"/>
    <cellStyle name="Kablelis 2 2 4 2" xfId="195" xr:uid="{0D59B6BE-4270-43B2-8D9A-8F633572F182}"/>
    <cellStyle name="Kablelis 2 2 4 2 2" xfId="319" xr:uid="{039BBB81-ADB5-434E-947D-6A2F2E88BC63}"/>
    <cellStyle name="Kablelis 2 2 4 2 2 2" xfId="563" xr:uid="{A35B8614-7A01-4D09-9098-B46D3786D661}"/>
    <cellStyle name="Kablelis 2 2 4 2 3" xfId="444" xr:uid="{DC5E787D-32B0-4C3D-85B7-3F82B99DAFBE}"/>
    <cellStyle name="Kablelis 2 2 4 3" xfId="259" xr:uid="{84A3A0F9-4262-43B9-9DB9-8A93C29FF379}"/>
    <cellStyle name="Kablelis 2 2 4 3 2" xfId="504" xr:uid="{EEEA1BB8-4177-42C2-8DF9-917459E135AF}"/>
    <cellStyle name="Kablelis 2 2 4 4" xfId="385" xr:uid="{F86DF15A-1144-40D5-9A27-5F62EE012321}"/>
    <cellStyle name="Kablelis 2 2 5" xfId="146" xr:uid="{D4563BEC-CB3B-4893-8404-D9499E6D450D}"/>
    <cellStyle name="Kablelis 2 2 5 2" xfId="271" xr:uid="{2708B51B-B931-4661-A9B6-A8DC105180B4}"/>
    <cellStyle name="Kablelis 2 2 5 2 2" xfId="515" xr:uid="{9F340A96-8EAD-44B2-B2BA-4D842CDC717C}"/>
    <cellStyle name="Kablelis 2 2 5 3" xfId="396" xr:uid="{1248551B-AD77-4E4B-8861-66161CB92186}"/>
    <cellStyle name="Kablelis 2 2 6" xfId="211" xr:uid="{370F2D67-8558-43E1-83FC-463459D7EB41}"/>
    <cellStyle name="Kablelis 2 2 6 2" xfId="456" xr:uid="{6D39F187-F38F-4C15-AA1A-779365C5FC63}"/>
    <cellStyle name="Kablelis 2 2 7" xfId="337" xr:uid="{D2945EF2-AA5C-43CD-8A9C-8D6F53F1719C}"/>
    <cellStyle name="Kablelis 2 3" xfId="86" xr:uid="{BB29EE79-75DE-45E6-BDCC-D63CD3DC7705}"/>
    <cellStyle name="Kablelis 2 3 2" xfId="114" xr:uid="{C542245A-6FB2-4BA0-B81F-C7C3868140C0}"/>
    <cellStyle name="Kablelis 2 3 2 2" xfId="178" xr:uid="{3F817D78-A4C1-4200-A65D-EE55FAE6960E}"/>
    <cellStyle name="Kablelis 2 3 2 2 2" xfId="302" xr:uid="{8F58857D-9D78-4EE2-A69A-F61F9AD9D981}"/>
    <cellStyle name="Kablelis 2 3 2 2 2 2" xfId="546" xr:uid="{31167CB1-FCF1-4DB9-8CBE-E67310329E68}"/>
    <cellStyle name="Kablelis 2 3 2 2 3" xfId="427" xr:uid="{7302B9D9-D66D-441D-91E0-C932B94179AE}"/>
    <cellStyle name="Kablelis 2 3 2 3" xfId="242" xr:uid="{F3093B60-C46B-42C5-A4E2-0271140B01FF}"/>
    <cellStyle name="Kablelis 2 3 2 3 2" xfId="487" xr:uid="{76022007-8A2D-4EBC-98C1-8BD0C225794D}"/>
    <cellStyle name="Kablelis 2 3 2 4" xfId="368" xr:uid="{9CBF18F9-053F-4FEE-A7CC-3825473ACF5D}"/>
    <cellStyle name="Kablelis 2 3 3" xfId="153" xr:uid="{6605FCC0-3504-4D9C-BBB9-D97D43C4F21E}"/>
    <cellStyle name="Kablelis 2 3 3 2" xfId="278" xr:uid="{592DE0AA-2FAE-4FCA-AC25-5794CCEE1875}"/>
    <cellStyle name="Kablelis 2 3 3 2 2" xfId="522" xr:uid="{DF9D7A06-B66E-4441-986A-2DBD16ED0F39}"/>
    <cellStyle name="Kablelis 2 3 3 3" xfId="403" xr:uid="{4B372A53-87FC-4C6A-90B4-EB4FB32ABD71}"/>
    <cellStyle name="Kablelis 2 3 4" xfId="218" xr:uid="{E4A97EC0-277F-439A-A2FC-F0B8C7A48781}"/>
    <cellStyle name="Kablelis 2 3 4 2" xfId="463" xr:uid="{8CD6AF9E-0786-427E-A37A-446F55628C3A}"/>
    <cellStyle name="Kablelis 2 3 5" xfId="344" xr:uid="{24D8EA15-77BD-42F6-AE0B-F26501B1B4B6}"/>
    <cellStyle name="Kablelis 2 4" xfId="102" xr:uid="{30FCA56D-0DF0-41FE-BFCF-3304E81C8CF9}"/>
    <cellStyle name="Kablelis 2 4 2" xfId="166" xr:uid="{1F0E131C-4937-4C66-9E76-9729382333DC}"/>
    <cellStyle name="Kablelis 2 4 2 2" xfId="290" xr:uid="{75825F30-FE28-4C82-A4AE-608B6D0647F3}"/>
    <cellStyle name="Kablelis 2 4 2 2 2" xfId="534" xr:uid="{9391561B-7B6B-44AC-8146-349F819D24F6}"/>
    <cellStyle name="Kablelis 2 4 2 3" xfId="415" xr:uid="{78D97887-9C51-4AB6-A03D-73DA0875235C}"/>
    <cellStyle name="Kablelis 2 4 3" xfId="230" xr:uid="{CF0D14B0-5EE1-4694-A23A-607734982A71}"/>
    <cellStyle name="Kablelis 2 4 3 2" xfId="475" xr:uid="{3BE14C0C-49CC-4558-9BB3-1F3ADEDDC1B3}"/>
    <cellStyle name="Kablelis 2 4 4" xfId="356" xr:uid="{B943E53D-4D8E-430B-AAB5-9FCDC03FBF77}"/>
    <cellStyle name="Kablelis 2 5" xfId="127" xr:uid="{E79955F4-255F-4728-8837-66F967E4B87E}"/>
    <cellStyle name="Kablelis 2 5 2" xfId="190" xr:uid="{971AEC47-E6DA-44CF-964C-4B1C74CF7A05}"/>
    <cellStyle name="Kablelis 2 5 2 2" xfId="314" xr:uid="{91B18FDD-27A4-4D58-98D6-0A6842D5401C}"/>
    <cellStyle name="Kablelis 2 5 2 2 2" xfId="558" xr:uid="{F11E5D18-F51B-40E3-BA53-38A04ECCA96C}"/>
    <cellStyle name="Kablelis 2 5 2 3" xfId="439" xr:uid="{FDCB1072-A508-462B-9789-5D5079A03A61}"/>
    <cellStyle name="Kablelis 2 5 3" xfId="254" xr:uid="{F9431B3F-28FB-475F-9404-F104ABBC5B7B}"/>
    <cellStyle name="Kablelis 2 5 3 2" xfId="499" xr:uid="{35B6968E-9CEC-46DC-9AF8-245AB0C8191C}"/>
    <cellStyle name="Kablelis 2 5 4" xfId="380" xr:uid="{C4C1EC0A-A357-4884-8C73-D0BBB60A8350}"/>
    <cellStyle name="Kablelis 2 6" xfId="141" xr:uid="{8C638A52-7D5C-483D-820A-6659F0B526FF}"/>
    <cellStyle name="Kablelis 2 6 2" xfId="266" xr:uid="{79B7E57C-1ED5-426E-B625-BA54055C0578}"/>
    <cellStyle name="Kablelis 2 6 2 2" xfId="510" xr:uid="{37DA68C7-FBFA-4355-B16B-FB8C412B2E60}"/>
    <cellStyle name="Kablelis 2 6 3" xfId="391" xr:uid="{38936ADC-D15C-4FA5-8B3A-83A2DB0DC88C}"/>
    <cellStyle name="Kablelis 2 7" xfId="206" xr:uid="{18518E11-0AB5-4263-899D-905A12A95394}"/>
    <cellStyle name="Kablelis 2 7 2" xfId="451" xr:uid="{C293D5A3-8521-45CE-9F7B-A90AD4258947}"/>
    <cellStyle name="Kablelis 2 8" xfId="332" xr:uid="{85FDF0E7-53C5-4EAB-9209-860416CB9AE7}"/>
    <cellStyle name="Normal 10" xfId="7" xr:uid="{2F840288-9534-4C0A-8C8E-A256EF9B6C73}"/>
    <cellStyle name="Normal 10 2" xfId="8" xr:uid="{417E0AAE-5608-4ACB-B94F-9D5A0C9A8D60}"/>
    <cellStyle name="Normal 10 3" xfId="62" xr:uid="{81E0A469-6749-487B-A731-5707CA9D3FE8}"/>
    <cellStyle name="Normal 11" xfId="9" xr:uid="{C3ACDD24-08AB-414D-B08C-629468ED2D69}"/>
    <cellStyle name="Normal 11 2" xfId="10" xr:uid="{3A1BF9D7-12C9-49CB-A21B-941CC9A9B838}"/>
    <cellStyle name="Normal 12" xfId="75" xr:uid="{56E8336E-2DA7-4DFD-B83B-84B94464B3ED}"/>
    <cellStyle name="Normal 13" xfId="11" xr:uid="{5D7956BE-5478-466E-9CBC-3F4BA01B43BE}"/>
    <cellStyle name="Normal 13 2" xfId="12" xr:uid="{D1F9EB75-8A05-4568-9B9B-99C4D39152D2}"/>
    <cellStyle name="Normal 13 3" xfId="63" xr:uid="{A60F13E6-F732-4A1D-91CA-A1F28A65E3B6}"/>
    <cellStyle name="Normal 14" xfId="79" xr:uid="{C4B8AF8F-4FED-4920-AF0C-AFF7540D847C}"/>
    <cellStyle name="Normal 14 2" xfId="93" xr:uid="{E8F9CF67-C698-4E47-AB34-B2F99A8FC10F}"/>
    <cellStyle name="Normal 15" xfId="78" xr:uid="{BF18182D-F52B-4C4B-B5AD-F8584D70D3D1}"/>
    <cellStyle name="Normal 15 2" xfId="109" xr:uid="{E8014A11-7805-4250-8F70-9E68CFA38118}"/>
    <cellStyle name="Normal 15 2 2" xfId="173" xr:uid="{FC282962-6559-4CCC-A6D5-CE6D21742E10}"/>
    <cellStyle name="Normal 15 2 2 2" xfId="297" xr:uid="{652AD9CE-3800-46FB-A0EB-18E8E1E727A6}"/>
    <cellStyle name="Normal 15 2 2 2 2" xfId="541" xr:uid="{11703A73-4D19-41A9-ACAF-0152C3A45D4C}"/>
    <cellStyle name="Normal 15 2 2 3" xfId="422" xr:uid="{38E06D61-95A1-44FD-B2FE-EA12045E087D}"/>
    <cellStyle name="Normal 15 2 3" xfId="237" xr:uid="{5C40E2BA-3331-45D8-9104-71B6CACD4A11}"/>
    <cellStyle name="Normal 15 2 3 2" xfId="482" xr:uid="{5DAB5E3B-FFDC-4B60-AD75-88BF80DD3806}"/>
    <cellStyle name="Normal 15 2 4" xfId="363" xr:uid="{4A053029-A00D-4934-8C97-1571D69D06EB}"/>
    <cellStyle name="Normal 15 3" xfId="148" xr:uid="{1A7B7938-F01D-4E97-BA86-F35B3E277045}"/>
    <cellStyle name="Normal 15 3 2" xfId="273" xr:uid="{76DDD8F5-23EE-426E-A4CA-35C9E534F7F0}"/>
    <cellStyle name="Normal 15 3 2 2" xfId="517" xr:uid="{DFB41EEE-F765-4D19-9010-D636F2346C9E}"/>
    <cellStyle name="Normal 15 3 3" xfId="398" xr:uid="{95E33B32-2FDF-44D9-9431-0A3A6E967B1E}"/>
    <cellStyle name="Normal 15 4" xfId="213" xr:uid="{3E5B8698-0D5D-4D2E-BF43-2442DA51C4D2}"/>
    <cellStyle name="Normal 15 4 2" xfId="458" xr:uid="{FB1DA6FD-28E0-453A-90BE-9DEEB657063E}"/>
    <cellStyle name="Normal 15 5" xfId="339" xr:uid="{A83B8DBF-FCE1-4271-84B2-19051F5FDA71}"/>
    <cellStyle name="Normal 16" xfId="95" xr:uid="{E0C07A73-644A-49A8-A6C7-6644EA14C238}"/>
    <cellStyle name="Normal 16 2" xfId="161" xr:uid="{2A916BF3-C4EE-4006-A439-A9E15D1EB81A}"/>
    <cellStyle name="Normal 17" xfId="94" xr:uid="{3890244C-3CBD-4D6D-83D6-793F956F3FEE}"/>
    <cellStyle name="Normal 17 2" xfId="160" xr:uid="{8ED3F37D-E605-47AA-949B-BF2EE2904420}"/>
    <cellStyle name="Normal 17 2 2" xfId="285" xr:uid="{DFAA5AED-A914-42D4-874C-E85C863C3861}"/>
    <cellStyle name="Normal 17 2 2 2" xfId="529" xr:uid="{C25319DD-3E59-440F-91DE-549824351EFF}"/>
    <cellStyle name="Normal 17 2 3" xfId="410" xr:uid="{160E037F-A0E7-4901-BA44-ADDC812EF65D}"/>
    <cellStyle name="Normal 17 3" xfId="225" xr:uid="{AB55EDD1-418A-4976-823A-924577F2CA4B}"/>
    <cellStyle name="Normal 17 3 2" xfId="470" xr:uid="{90EA0579-9DFA-454E-849C-1013ACF993E2}"/>
    <cellStyle name="Normal 17 4" xfId="351" xr:uid="{82277B18-136A-45B2-9A03-4F99CF719B99}"/>
    <cellStyle name="Normal 18" xfId="121" xr:uid="{DBB5D38D-F945-46E9-8EBA-A77800E6135C}"/>
    <cellStyle name="Normal 18 2" xfId="185" xr:uid="{5AA13963-C790-4AEA-97E8-13FA5F31AA86}"/>
    <cellStyle name="Normal 18 2 2" xfId="309" xr:uid="{F27AA93A-3B67-4884-99EA-392CAEDD5E12}"/>
    <cellStyle name="Normal 18 2 2 2" xfId="553" xr:uid="{A95AC00B-5B3F-46E3-A3A6-A8F76A93F264}"/>
    <cellStyle name="Normal 18 2 3" xfId="434" xr:uid="{903C8518-7E60-426A-8760-4827AA61CBA5}"/>
    <cellStyle name="Normal 18 3" xfId="249" xr:uid="{58A56BE2-A99D-42A3-9BDE-264DF2B5C917}"/>
    <cellStyle name="Normal 18 3 2" xfId="494" xr:uid="{84E27A85-7F53-4CD6-834A-581EC91C94B5}"/>
    <cellStyle name="Normal 18 4" xfId="375" xr:uid="{BC3C3AB7-3229-4C87-91F2-1A63F077307B}"/>
    <cellStyle name="Normal 19" xfId="134" xr:uid="{D09A7EBE-92E9-47EE-A786-50A0CBCA273E}"/>
    <cellStyle name="Normal 19 2" xfId="261" xr:uid="{5D32CD66-6485-4636-81A4-155CAABE4E96}"/>
    <cellStyle name="Normal 2" xfId="13" xr:uid="{EE2E4143-C23A-421C-B9F3-76423CB5B823}"/>
    <cellStyle name="Normal 2 2" xfId="14" xr:uid="{AF1D5C34-9430-45DB-953F-18885EE07CA0}"/>
    <cellStyle name="Normal 2 2 2" xfId="15" xr:uid="{F0834570-1657-45CF-8121-04878090ADA2}"/>
    <cellStyle name="Normal 2 2 3" xfId="16" xr:uid="{8BDFAABB-C9F1-4D99-A928-90FEA78905AC}"/>
    <cellStyle name="Normal 2 2 4" xfId="17" xr:uid="{5EC5E84E-0619-458D-A8EA-8336BAA3F90F}"/>
    <cellStyle name="Normal 2 2 5" xfId="18" xr:uid="{0D27E36C-5D80-4D89-9C9F-1D659815AC81}"/>
    <cellStyle name="Normal 2 2 6" xfId="19" xr:uid="{EE5146A1-B949-401D-BE18-7B4D4C581A6C}"/>
    <cellStyle name="Normal 2 2 7" xfId="20" xr:uid="{0A751259-2775-42B5-9878-71E18FE969B9}"/>
    <cellStyle name="Normal 2 2 8" xfId="64" xr:uid="{5A3718ED-76AA-4E2A-8BCD-AA5C75DF0BBC}"/>
    <cellStyle name="Normal 2 3" xfId="21" xr:uid="{118AB493-3750-4442-9768-D19B0AB69064}"/>
    <cellStyle name="Normal 2 4" xfId="22" xr:uid="{F607D269-7ED7-4576-8756-D741C6805C68}"/>
    <cellStyle name="Normal 2 5" xfId="23" xr:uid="{F05DD5A2-E28B-41AE-95BE-7726A604EE8B}"/>
    <cellStyle name="Normal 2 5 2" xfId="65" xr:uid="{1B99FB14-273D-4448-9268-53F78FD42AD0}"/>
    <cellStyle name="Normal 2 6" xfId="24" xr:uid="{584892F8-C3F9-4AF4-88E6-FB9301D12162}"/>
    <cellStyle name="Normal 2 6 2" xfId="66" xr:uid="{FD507BA0-0708-4492-B983-0B8AC40BBA7A}"/>
    <cellStyle name="Normal 2 7" xfId="25" xr:uid="{038830B2-4FC8-4F38-867B-0F3F00403A12}"/>
    <cellStyle name="Normal 2 7 2" xfId="67" xr:uid="{D1AE0EE0-14BB-4A5F-9BC9-00AF4A816FA6}"/>
    <cellStyle name="Normal 2 8" xfId="77" xr:uid="{8E55FA8F-70CF-4116-8A25-C82B06810458}"/>
    <cellStyle name="Normal 20" xfId="133" xr:uid="{A49A19D0-7948-4B31-82E4-23EE222CAC4B}"/>
    <cellStyle name="Normal 20 2" xfId="260" xr:uid="{B84B66EF-3BB2-448F-B227-BD69E31D6064}"/>
    <cellStyle name="Normal 20 2 2" xfId="505" xr:uid="{7C773A7B-0F3C-4B6D-AD91-C451CC7CB660}"/>
    <cellStyle name="Normal 20 3" xfId="386" xr:uid="{0DC8583B-4BFB-4CD0-AB03-FB50F09276BF}"/>
    <cellStyle name="Normal 21" xfId="196" xr:uid="{C1C14555-89F3-455F-BA55-984758774BA9}"/>
    <cellStyle name="Normal 21 2" xfId="320" xr:uid="{E05150DC-4B8F-4338-A003-F09BC48C8DBB}"/>
    <cellStyle name="Normal 21 2 2" xfId="564" xr:uid="{7BD29F47-0635-41AC-B830-4832B5294B7B}"/>
    <cellStyle name="Normal 21 3" xfId="445" xr:uid="{AC66090C-367E-4100-ACA6-D9A30ABC9F42}"/>
    <cellStyle name="Normal 22" xfId="198" xr:uid="{4201046D-C8D5-4631-BBCF-E5BC634A61E2}"/>
    <cellStyle name="Normal 22 2" xfId="203" xr:uid="{156CF000-084B-402A-84EA-AF5EB7B70DF9}"/>
    <cellStyle name="Normal 22 3" xfId="321" xr:uid="{555455D0-C635-459A-81EE-1AA18341E3E0}"/>
    <cellStyle name="Normal 23" xfId="197" xr:uid="{CC7B823C-2ABD-427F-B0B6-1A11055D9762}"/>
    <cellStyle name="Normal 23 2" xfId="446" xr:uid="{BCBD22BB-2FA3-42A5-B62E-E6D3A7113F29}"/>
    <cellStyle name="Normal 24" xfId="322" xr:uid="{C8CF20E0-F2D3-46B3-872F-0E07E2924C8E}"/>
    <cellStyle name="Normal 24 2" xfId="565" xr:uid="{ABDCBB0B-5D2A-4954-808C-810788A1D517}"/>
    <cellStyle name="Normal 25" xfId="323" xr:uid="{D660436C-E6C0-4ED1-A40F-F712CFD3C8B7}"/>
    <cellStyle name="Normal 25 2" xfId="566" xr:uid="{2AEAC914-DB43-46D9-BA9A-C324B2DC46C7}"/>
    <cellStyle name="Normal 26" xfId="324" xr:uid="{CC888B09-CDF6-4ED0-8ADD-9E2095DC6F09}"/>
    <cellStyle name="Normal 26 2" xfId="567" xr:uid="{EAA2EDE7-4F66-4C15-B005-2A7ED3FD2D76}"/>
    <cellStyle name="Normal 27" xfId="326" xr:uid="{ED69C6F0-9385-487A-8AB0-69F806F6C3C4}"/>
    <cellStyle name="Normal 28" xfId="325" xr:uid="{80F03169-FFB0-4B74-8E72-C75E3F5B7FBB}"/>
    <cellStyle name="Normal 29" xfId="568" xr:uid="{2E7B0936-E7AF-4144-9FDF-D1284080EEAB}"/>
    <cellStyle name="Normal 3" xfId="26" xr:uid="{C3039EE2-6369-4F2E-AF17-2B81E22D6D33}"/>
    <cellStyle name="Normal 3 2" xfId="68" xr:uid="{30848A62-8B85-40CA-AC7F-3D171B7AC430}"/>
    <cellStyle name="Normal 3 2 2" xfId="87" xr:uid="{55431882-6583-457B-A1BE-1D7D14009C02}"/>
    <cellStyle name="Normal 3 2 2 2" xfId="115" xr:uid="{6AB98DD0-A570-4720-8129-CF515B1021BA}"/>
    <cellStyle name="Normal 3 2 2 2 2" xfId="179" xr:uid="{EB7853A5-33B4-4F96-BD76-1726978A9CC9}"/>
    <cellStyle name="Normal 3 2 2 2 2 2" xfId="303" xr:uid="{AFB82D55-D497-4984-8944-B0C206A06BAB}"/>
    <cellStyle name="Normal 3 2 2 2 2 2 2" xfId="547" xr:uid="{203DDE1E-626C-4F1D-884B-CA5809033423}"/>
    <cellStyle name="Normal 3 2 2 2 2 3" xfId="428" xr:uid="{E07C8AD5-F2AF-4349-BDB6-E374422E663A}"/>
    <cellStyle name="Normal 3 2 2 2 3" xfId="243" xr:uid="{6220147E-3B08-4DD5-9428-13865396BFC0}"/>
    <cellStyle name="Normal 3 2 2 2 3 2" xfId="488" xr:uid="{660D7A41-938F-4419-9DE9-15144C04200C}"/>
    <cellStyle name="Normal 3 2 2 2 4" xfId="369" xr:uid="{F98B72FB-F541-4C61-B197-2EDEE756A862}"/>
    <cellStyle name="Normal 3 2 2 3" xfId="154" xr:uid="{3813605A-EDED-4E2F-8B52-F4E15105717F}"/>
    <cellStyle name="Normal 3 2 2 3 2" xfId="279" xr:uid="{22BB20D3-003B-49E8-A8C3-D73993BF08BB}"/>
    <cellStyle name="Normal 3 2 2 3 2 2" xfId="523" xr:uid="{93B4232D-9805-49B7-BE55-5023A45ECEC7}"/>
    <cellStyle name="Normal 3 2 2 3 3" xfId="404" xr:uid="{58CD7FE4-FEA4-439E-9F3B-67C0E9640A39}"/>
    <cellStyle name="Normal 3 2 2 4" xfId="219" xr:uid="{D27F1311-1B08-4BFD-B748-67351E80D2AC}"/>
    <cellStyle name="Normal 3 2 2 4 2" xfId="464" xr:uid="{899A8227-73C8-43E1-BE15-FFC91ADF8FC3}"/>
    <cellStyle name="Normal 3 2 2 5" xfId="345" xr:uid="{B74EA16C-7F1F-4E61-A11A-05EA711E9116}"/>
    <cellStyle name="Normal 3 2 3" xfId="103" xr:uid="{61E48756-2B5E-4CBB-B9AD-87A2E8787BD5}"/>
    <cellStyle name="Normal 3 2 3 2" xfId="167" xr:uid="{F062261E-82A9-46FE-8865-71592DD801FB}"/>
    <cellStyle name="Normal 3 2 3 2 2" xfId="291" xr:uid="{09E72AB9-4A2F-45EA-951D-CFAD83443398}"/>
    <cellStyle name="Normal 3 2 3 2 2 2" xfId="535" xr:uid="{3E3157A3-6756-4ECF-BA33-918EC400DF7D}"/>
    <cellStyle name="Normal 3 2 3 2 3" xfId="416" xr:uid="{5B53D48F-5E06-45CE-ABDB-B6D11B0DFCB3}"/>
    <cellStyle name="Normal 3 2 3 3" xfId="231" xr:uid="{724371CF-55B9-4C4E-BE4D-60BDD13AFE31}"/>
    <cellStyle name="Normal 3 2 3 3 2" xfId="476" xr:uid="{37C8E1B5-8BDE-4C47-9214-B935A70332C0}"/>
    <cellStyle name="Normal 3 2 3 4" xfId="357" xr:uid="{76C264ED-A68C-4EFF-989E-216A96077B71}"/>
    <cellStyle name="Normal 3 2 4" xfId="128" xr:uid="{59EA03E9-6534-4766-806D-A2D275E387EE}"/>
    <cellStyle name="Normal 3 2 4 2" xfId="191" xr:uid="{E39A27AE-5E42-4B7D-B8AF-5F5C099C4AF9}"/>
    <cellStyle name="Normal 3 2 4 2 2" xfId="315" xr:uid="{1A11DD44-4C31-45C8-98D2-64B7DDD19767}"/>
    <cellStyle name="Normal 3 2 4 2 2 2" xfId="559" xr:uid="{E22EAD72-7BBB-4305-B628-54EF68B01C08}"/>
    <cellStyle name="Normal 3 2 4 2 3" xfId="440" xr:uid="{F40D4E61-D452-4A43-BADE-7B9BEA20F0AA}"/>
    <cellStyle name="Normal 3 2 4 3" xfId="255" xr:uid="{0DAE6D6E-079D-4676-84CC-EC3E1586BE44}"/>
    <cellStyle name="Normal 3 2 4 3 2" xfId="500" xr:uid="{C8DB3A14-3C60-4D22-BDEB-B71157142DA7}"/>
    <cellStyle name="Normal 3 2 4 4" xfId="381" xr:uid="{96CC0471-435B-470C-BB17-0AFADBC217FF}"/>
    <cellStyle name="Normal 3 2 5" xfId="142" xr:uid="{0AF3F575-9C42-4913-8ACF-D9B30FDE85CD}"/>
    <cellStyle name="Normal 3 2 5 2" xfId="267" xr:uid="{681E259C-9C98-42F1-A7AB-74F7DE97488E}"/>
    <cellStyle name="Normal 3 2 5 2 2" xfId="511" xr:uid="{3986093E-24D4-4BE1-B185-BB1681D58092}"/>
    <cellStyle name="Normal 3 2 5 3" xfId="392" xr:uid="{5CF302EA-A0DD-41FA-B122-5E43595A2376}"/>
    <cellStyle name="Normal 3 2 6" xfId="207" xr:uid="{287A288D-77D4-44F7-8592-8EA2195374A4}"/>
    <cellStyle name="Normal 3 2 6 2" xfId="452" xr:uid="{1D5F9E1A-B1C9-4B16-8403-99BEBEE27A60}"/>
    <cellStyle name="Normal 3 2 7" xfId="333" xr:uid="{D495D7B4-B251-4E80-A2F0-F7ED8E54186A}"/>
    <cellStyle name="Normal 3 3" xfId="81" xr:uid="{1D213480-D4DB-4AF8-AD04-C02F13080010}"/>
    <cellStyle name="Normal 3 3 2" xfId="110" xr:uid="{783DCAED-BBC4-42DF-A563-67DA765CF4D2}"/>
    <cellStyle name="Normal 3 3 2 2" xfId="174" xr:uid="{9795150E-4F88-49AF-8D34-B5DBF722FC19}"/>
    <cellStyle name="Normal 3 3 2 2 2" xfId="298" xr:uid="{F68C99D6-9FC8-4095-BEF8-80482B94FCB8}"/>
    <cellStyle name="Normal 3 3 2 2 2 2" xfId="542" xr:uid="{716B93C3-386F-4DAA-A5DB-4F96ECFCD7BE}"/>
    <cellStyle name="Normal 3 3 2 2 3" xfId="423" xr:uid="{0B2127BF-D93A-4666-BCC9-32085916B55A}"/>
    <cellStyle name="Normal 3 3 2 3" xfId="238" xr:uid="{D52E0705-03B7-4DF7-A7ED-6BAC8B34ACB3}"/>
    <cellStyle name="Normal 3 3 2 3 2" xfId="483" xr:uid="{1EEAD0DE-0D4C-47D7-ABF1-26F45E8E3028}"/>
    <cellStyle name="Normal 3 3 2 4" xfId="364" xr:uid="{B801EF8F-1C6A-4331-9CAA-3FE49407836D}"/>
    <cellStyle name="Normal 3 3 3" xfId="149" xr:uid="{9F38DB51-075A-4EAD-A430-F68E3BDC0657}"/>
    <cellStyle name="Normal 3 3 3 2" xfId="274" xr:uid="{294F1810-8E0D-46EC-99E3-E819A83316DC}"/>
    <cellStyle name="Normal 3 3 3 2 2" xfId="518" xr:uid="{EEA151CF-F2C0-4C3D-8FCE-056473BD7C2F}"/>
    <cellStyle name="Normal 3 3 3 3" xfId="399" xr:uid="{3468C0F6-086D-4F63-8991-EC5A91B005D5}"/>
    <cellStyle name="Normal 3 3 4" xfId="214" xr:uid="{35BC829C-A390-4B3D-BF18-723220B955D6}"/>
    <cellStyle name="Normal 3 3 4 2" xfId="459" xr:uid="{497E4BA0-B529-4FAC-929C-7738F87E08FC}"/>
    <cellStyle name="Normal 3 3 5" xfId="340" xr:uid="{44FC8D16-BAF5-4CC9-B353-C536E93DC479}"/>
    <cellStyle name="Normal 3 4" xfId="97" xr:uid="{C33E13F3-9F54-4B08-AC49-B090D9AB56F3}"/>
    <cellStyle name="Normal 3 4 2" xfId="162" xr:uid="{80EE16AA-8311-42AF-8308-FAB68457CD7B}"/>
    <cellStyle name="Normal 3 4 2 2" xfId="286" xr:uid="{48B88B0B-681A-4AF8-9F40-97BD1639556F}"/>
    <cellStyle name="Normal 3 4 2 2 2" xfId="530" xr:uid="{5B8A2A14-53C8-473A-886E-CB3B0FE4FB30}"/>
    <cellStyle name="Normal 3 4 2 3" xfId="411" xr:uid="{F16451FC-2411-453D-8470-C8153038FE57}"/>
    <cellStyle name="Normal 3 4 3" xfId="226" xr:uid="{F917ABB8-0CCB-4DFD-9195-F75C56E805D1}"/>
    <cellStyle name="Normal 3 4 3 2" xfId="471" xr:uid="{038051D3-B2E6-4EAF-8819-71978C88280E}"/>
    <cellStyle name="Normal 3 4 4" xfId="352" xr:uid="{EC11743A-4850-418B-BBCB-174224A7122A}"/>
    <cellStyle name="Normal 3 5" xfId="123" xr:uid="{99DED365-C437-4AB2-B327-DB442FA182F4}"/>
    <cellStyle name="Normal 3 5 2" xfId="186" xr:uid="{BC8F77A3-2EF4-4C70-992D-07C8B2171F7A}"/>
    <cellStyle name="Normal 3 5 2 2" xfId="310" xr:uid="{93A48926-8C8E-4290-8660-A82EAE57073E}"/>
    <cellStyle name="Normal 3 5 2 2 2" xfId="554" xr:uid="{BE99FA10-2CCC-4666-AB09-7E188A7B4E3C}"/>
    <cellStyle name="Normal 3 5 2 3" xfId="435" xr:uid="{AF1652D4-524B-42AC-B736-3CC0BA175F91}"/>
    <cellStyle name="Normal 3 5 3" xfId="250" xr:uid="{A6DF6611-F817-4451-B8ED-D86DD06B5712}"/>
    <cellStyle name="Normal 3 5 3 2" xfId="495" xr:uid="{E119A73A-B3E5-444B-A3AB-D820D400670E}"/>
    <cellStyle name="Normal 3 5 4" xfId="376" xr:uid="{259FA028-A73F-42F8-AB78-0BFBC3CEE758}"/>
    <cellStyle name="Normal 3 6" xfId="136" xr:uid="{7CCA4A15-CB22-4720-BD8A-7A6CB4E97D1D}"/>
    <cellStyle name="Normal 3 6 2" xfId="262" xr:uid="{F32FC30F-7518-43C7-917C-320A7BA1F68A}"/>
    <cellStyle name="Normal 3 6 2 2" xfId="506" xr:uid="{A96E01BD-5D6F-4312-861B-3E112F56E763}"/>
    <cellStyle name="Normal 3 6 3" xfId="387" xr:uid="{3D4D2D66-D0D3-4AEA-94BB-1DC17C254471}"/>
    <cellStyle name="Normal 3 7" xfId="200" xr:uid="{46A897D1-A19B-4CB3-8673-11E9B1AEDDE0}"/>
    <cellStyle name="Normal 3 7 2" xfId="447" xr:uid="{00A692B4-C3D4-41C5-B08B-7A8706EC8115}"/>
    <cellStyle name="Normal 3 8" xfId="327" xr:uid="{C702D087-DC89-469F-9F57-D69912C90ADB}"/>
    <cellStyle name="Normal 30" xfId="569" xr:uid="{B10F1B1B-EEA7-4DE6-AB6B-6E29FC3A9CE5}"/>
    <cellStyle name="Normal 31" xfId="570" xr:uid="{9B26B1A6-6BC6-48AD-9F2A-85B5FC2F98D1}"/>
    <cellStyle name="Normal 32" xfId="572" xr:uid="{53BCC5DC-E625-497D-9F20-D2374F2D53C9}"/>
    <cellStyle name="Normal 33" xfId="2" xr:uid="{FE946A54-31BD-497A-82A7-E2C75C5BA50D}"/>
    <cellStyle name="Normal 34" xfId="574" xr:uid="{6ED075DD-A65B-4670-9C32-051CFD28F688}"/>
    <cellStyle name="Normal 4" xfId="27" xr:uid="{633A09B2-A7E6-415A-BF51-D41D43874FE6}"/>
    <cellStyle name="Normal 5" xfId="28" xr:uid="{2FADABD9-656E-4E5E-9BAB-1B1A0641CBE7}"/>
    <cellStyle name="Normal 5 2" xfId="29" xr:uid="{7F54AE7A-F674-43B4-B793-139E2F02CF37}"/>
    <cellStyle name="Normal 5 3" xfId="30" xr:uid="{4C73A923-ABB2-4A3B-B9D9-4BC5ADD34719}"/>
    <cellStyle name="Normal 5 4" xfId="31" xr:uid="{8D32AED0-2ADC-4913-9145-0B616268C8CF}"/>
    <cellStyle name="Normal 5 5" xfId="32" xr:uid="{20DE8C40-C335-4E6B-9733-21C86B45DC2A}"/>
    <cellStyle name="Normal 6" xfId="33" xr:uid="{17B29115-40EC-4D76-83BE-07115A997923}"/>
    <cellStyle name="Normal 6 2" xfId="34" xr:uid="{1BDE706C-5EA6-49B1-9713-7DA0F7FFCE80}"/>
    <cellStyle name="Normal 6 3" xfId="35" xr:uid="{ED17CF77-36E7-4333-9555-160523E496F8}"/>
    <cellStyle name="Normal 6 4" xfId="36" xr:uid="{383C8ECD-E3B4-4664-A5B6-2199E4A91B1E}"/>
    <cellStyle name="Normal 6 5" xfId="37" xr:uid="{13E055D5-20C5-4B55-96BD-8C9749B06C7C}"/>
    <cellStyle name="Normal 7" xfId="76" xr:uid="{5A6363DE-A959-4F08-9067-F5527B629924}"/>
    <cellStyle name="Normal 7 10" xfId="338" xr:uid="{F0E0B64A-B133-4B32-B4B9-F2CA161782B3}"/>
    <cellStyle name="Normal 7 2" xfId="38" xr:uid="{E37CD624-6E3E-4F03-B064-5108BEF3AC48}"/>
    <cellStyle name="Normal 7 3" xfId="39" xr:uid="{75A253D1-E7F0-42A3-AAF8-55F6A3D419DE}"/>
    <cellStyle name="Normal 7 4" xfId="40" xr:uid="{62F7C98B-A196-4C83-B835-C36F34E5C49D}"/>
    <cellStyle name="Normal 7 5" xfId="92" xr:uid="{5EC61771-967F-4E05-AB2B-B75A0278E6BF}"/>
    <cellStyle name="Normal 7 5 2" xfId="120" xr:uid="{02904D78-4D54-4089-88A6-556A44DA44D0}"/>
    <cellStyle name="Normal 7 5 2 2" xfId="184" xr:uid="{DBAB81B2-03C5-4D19-A7D9-6B5DE45BCED2}"/>
    <cellStyle name="Normal 7 5 2 2 2" xfId="308" xr:uid="{DFBB7CFE-6743-4C08-A1F5-C95D122668D2}"/>
    <cellStyle name="Normal 7 5 2 2 2 2" xfId="552" xr:uid="{36E16544-75AB-4784-89B6-1EEC4E604B88}"/>
    <cellStyle name="Normal 7 5 2 2 3" xfId="433" xr:uid="{958B012B-7DC7-478A-9BBB-C031424309B2}"/>
    <cellStyle name="Normal 7 5 2 3" xfId="248" xr:uid="{65CAC380-6C14-4FC6-A224-96FADC4C1AA2}"/>
    <cellStyle name="Normal 7 5 2 3 2" xfId="493" xr:uid="{E29B5DC6-C703-4ED9-8FA7-824F1EFF4144}"/>
    <cellStyle name="Normal 7 5 2 4" xfId="374" xr:uid="{765B2C83-FD27-4C5F-912F-94EEF7D04B41}"/>
    <cellStyle name="Normal 7 5 3" xfId="159" xr:uid="{EBDC4052-78F3-4098-AD39-91C5FE497E9B}"/>
    <cellStyle name="Normal 7 5 3 2" xfId="284" xr:uid="{9879FCC4-D657-40E1-9C47-4976F31D504B}"/>
    <cellStyle name="Normal 7 5 3 2 2" xfId="528" xr:uid="{A26D681A-84FF-4CC1-A27C-122ABADAB81F}"/>
    <cellStyle name="Normal 7 5 3 3" xfId="409" xr:uid="{2819C3E3-58EA-40BA-BDF1-3BAA383B922E}"/>
    <cellStyle name="Normal 7 5 4" xfId="224" xr:uid="{8E352208-4C84-4ABB-805A-D386BBEEDA8C}"/>
    <cellStyle name="Normal 7 5 4 2" xfId="469" xr:uid="{22FED9A9-5023-4ED7-9B5A-7AA421848591}"/>
    <cellStyle name="Normal 7 5 5" xfId="350" xr:uid="{943BB53F-5088-4832-A886-E08144E46D6F}"/>
    <cellStyle name="Normal 7 6" xfId="108" xr:uid="{B56B6E0C-CA22-420C-80C1-3F76C3357BE0}"/>
    <cellStyle name="Normal 7 6 2" xfId="172" xr:uid="{61A559BD-860B-428F-86C5-4DE8EB2226D0}"/>
    <cellStyle name="Normal 7 6 2 2" xfId="296" xr:uid="{58AF3888-7B0D-456C-ADC3-053C77B00B23}"/>
    <cellStyle name="Normal 7 6 2 2 2" xfId="540" xr:uid="{91DC54E2-88AF-4349-952A-14DF622F05AC}"/>
    <cellStyle name="Normal 7 6 2 3" xfId="421" xr:uid="{5CD842D4-5C64-48F6-B05A-33700B52D12F}"/>
    <cellStyle name="Normal 7 6 3" xfId="236" xr:uid="{7D08DABA-6CE8-4039-8B9D-0880FB7316EC}"/>
    <cellStyle name="Normal 7 6 3 2" xfId="481" xr:uid="{7A98C59E-9355-4767-9BAA-B3A499344D52}"/>
    <cellStyle name="Normal 7 6 4" xfId="362" xr:uid="{4CFE750A-B91F-45C1-A461-C16AE2F63968}"/>
    <cellStyle name="Normal 7 7" xfId="122" xr:uid="{69B25DD3-8C37-4FA3-A5A8-F301533D15DF}"/>
    <cellStyle name="Normal 7 8" xfId="147" xr:uid="{A3146363-DFA1-48D4-A715-E6CCAECE95C7}"/>
    <cellStyle name="Normal 7 8 2" xfId="272" xr:uid="{B70F939D-B095-4FEB-A3A8-188528782E10}"/>
    <cellStyle name="Normal 7 8 2 2" xfId="516" xr:uid="{ACC057E0-2453-4C74-AF40-EE659AD8FDC5}"/>
    <cellStyle name="Normal 7 8 3" xfId="397" xr:uid="{F1198232-542F-4F11-A723-2EC8E2B21405}"/>
    <cellStyle name="Normal 7 9" xfId="212" xr:uid="{DB034564-98F7-4EC1-B486-EA4C7AEB75BD}"/>
    <cellStyle name="Normal 7 9 2" xfId="457" xr:uid="{EA060B1A-72C2-4C95-869A-37934BCE31BE}"/>
    <cellStyle name="Normal 8" xfId="41" xr:uid="{BA6D0EDF-4516-4957-A46D-3640DFB3EFD8}"/>
    <cellStyle name="Normal 8 2" xfId="42" xr:uid="{14CC56F8-E32C-4B15-9109-434AE26B2A80}"/>
    <cellStyle name="Normal 9" xfId="43" xr:uid="{5F4E9757-F3D4-416F-99ED-0ED85D326B82}"/>
    <cellStyle name="Normal 9 2" xfId="44" xr:uid="{C5121B29-45EA-4DD4-A06E-317F6DA20F10}"/>
    <cellStyle name="Normal 9 3" xfId="69" xr:uid="{FF5A63EB-86AF-465B-B08D-933C340A9EFC}"/>
    <cellStyle name="Paprastas 2" xfId="1" xr:uid="{8D8031AB-733F-47BE-8266-D303570A4773}"/>
    <cellStyle name="Paprastas 2 2" xfId="45" xr:uid="{8CEBEF6F-FE9B-4FF9-876F-EDCE0B2F6D33}"/>
    <cellStyle name="Paprastas 2 2 2" xfId="46" xr:uid="{93B7CB14-A9F6-46D5-A764-6813D13DD6F0}"/>
    <cellStyle name="Paprastas 2 2 3" xfId="47" xr:uid="{46A55238-1B68-4DF6-96D5-57F254016F8D}"/>
    <cellStyle name="Paprastas 2 2 4" xfId="48" xr:uid="{42B485D3-6E71-4471-9C72-CE8E6CC8C6C2}"/>
    <cellStyle name="Paprastas 2 2 5" xfId="49" xr:uid="{4179C2D0-8007-48C5-8508-6674033CC54E}"/>
    <cellStyle name="Paprastas 2 2 6" xfId="50" xr:uid="{A16C7BF2-32FC-4780-BA09-D1857BB40901}"/>
    <cellStyle name="Paprastas 2 2 7" xfId="51" xr:uid="{719AC0E1-FF01-4A94-A1F0-D66934B68C72}"/>
    <cellStyle name="Paprastas 2 2 8" xfId="52" xr:uid="{5D5DF418-A49D-44A6-95EC-BCDF6AC3AC6F}"/>
    <cellStyle name="Paprastas 2 2 9" xfId="71" xr:uid="{08625E26-2679-4325-A19D-B32543D8F8FD}"/>
    <cellStyle name="Paprastas 2 3" xfId="70" xr:uid="{7AD826CD-4CD4-4D22-BA1E-9F6FDF82A062}"/>
    <cellStyle name="Paprastas 2 3 2" xfId="88" xr:uid="{616508B1-B7A2-4ACD-BB24-0E0BD853788A}"/>
    <cellStyle name="Paprastas 2 3 2 2" xfId="116" xr:uid="{E5D6AA97-CDE9-4A47-8D9D-DD7A9F3B32C1}"/>
    <cellStyle name="Paprastas 2 3 2 2 2" xfId="180" xr:uid="{45F24F38-8011-4FC5-BF25-AFD39E2BAE38}"/>
    <cellStyle name="Paprastas 2 3 2 2 2 2" xfId="304" xr:uid="{F2D82904-DDE6-4291-A6C2-CDF7DFA9755C}"/>
    <cellStyle name="Paprastas 2 3 2 2 2 2 2" xfId="548" xr:uid="{5299EB10-FBE4-4325-8FB1-6DD1B56ABF37}"/>
    <cellStyle name="Paprastas 2 3 2 2 2 3" xfId="429" xr:uid="{A03BEF47-609C-4852-9196-5CD82493FD97}"/>
    <cellStyle name="Paprastas 2 3 2 2 3" xfId="244" xr:uid="{139861C6-537C-4077-87F7-E50A0E5F0B16}"/>
    <cellStyle name="Paprastas 2 3 2 2 3 2" xfId="489" xr:uid="{B7EE00D0-EF9E-4138-BBBB-B5766DCAABB6}"/>
    <cellStyle name="Paprastas 2 3 2 2 4" xfId="370" xr:uid="{A447273F-7271-4A89-933F-A9B40A56FD90}"/>
    <cellStyle name="Paprastas 2 3 2 3" xfId="155" xr:uid="{1B9B6697-E200-496D-AEAB-A83A26DB845A}"/>
    <cellStyle name="Paprastas 2 3 2 3 2" xfId="280" xr:uid="{12B49045-B5F6-45B1-AF04-A7902AB03928}"/>
    <cellStyle name="Paprastas 2 3 2 3 2 2" xfId="524" xr:uid="{CA2CBDB9-9796-4370-B8FE-96D9E9C563BD}"/>
    <cellStyle name="Paprastas 2 3 2 3 3" xfId="405" xr:uid="{504AD493-ADC9-46D7-83F3-CE682B6D3E50}"/>
    <cellStyle name="Paprastas 2 3 2 4" xfId="220" xr:uid="{95DF274A-DB29-4522-8184-CAC410EA3FB1}"/>
    <cellStyle name="Paprastas 2 3 2 4 2" xfId="465" xr:uid="{A7754489-53D9-4641-9648-30EA11F11EC6}"/>
    <cellStyle name="Paprastas 2 3 2 5" xfId="346" xr:uid="{F1354360-1B06-447E-8919-88A59A497038}"/>
    <cellStyle name="Paprastas 2 3 3" xfId="104" xr:uid="{DE29FAE5-1A2D-4921-9237-CF0DBAEB1F40}"/>
    <cellStyle name="Paprastas 2 3 3 2" xfId="168" xr:uid="{BFFF5E01-B8A8-4144-BE39-55157E81C879}"/>
    <cellStyle name="Paprastas 2 3 3 2 2" xfId="292" xr:uid="{6AD551EE-400F-4833-AEE4-D4CC11D8DBA8}"/>
    <cellStyle name="Paprastas 2 3 3 2 2 2" xfId="536" xr:uid="{F6D77FBC-94F0-4CC9-B7CD-7C03D40C141E}"/>
    <cellStyle name="Paprastas 2 3 3 2 3" xfId="417" xr:uid="{C84AA9DF-EBE8-49E9-9510-2AACF6EFB49A}"/>
    <cellStyle name="Paprastas 2 3 3 3" xfId="232" xr:uid="{F5C7A79F-E6CF-4112-8FB3-C628111D15FB}"/>
    <cellStyle name="Paprastas 2 3 3 3 2" xfId="477" xr:uid="{FDBFA38D-7C2C-4B36-A65F-BEEE7C96A829}"/>
    <cellStyle name="Paprastas 2 3 3 4" xfId="358" xr:uid="{AF43618C-71EA-4336-A75D-367E55B25492}"/>
    <cellStyle name="Paprastas 2 3 4" xfId="129" xr:uid="{B253EA27-4263-461A-9119-67D8B522171B}"/>
    <cellStyle name="Paprastas 2 3 4 2" xfId="192" xr:uid="{BB5EB5B2-AD01-49D1-810B-DD8CF59B166E}"/>
    <cellStyle name="Paprastas 2 3 4 2 2" xfId="316" xr:uid="{E68CED5D-95EF-4B21-9B0C-404EBFD637D7}"/>
    <cellStyle name="Paprastas 2 3 4 2 2 2" xfId="560" xr:uid="{707B3C4A-B805-479F-BCEB-5523141765FA}"/>
    <cellStyle name="Paprastas 2 3 4 2 3" xfId="441" xr:uid="{1649B3D0-DC4E-40C0-883A-FEEE46C6152E}"/>
    <cellStyle name="Paprastas 2 3 4 3" xfId="256" xr:uid="{B03758E9-E61C-4C54-B80C-6F064D362D6C}"/>
    <cellStyle name="Paprastas 2 3 4 3 2" xfId="501" xr:uid="{B57506D6-A097-4A87-B3B4-606578118135}"/>
    <cellStyle name="Paprastas 2 3 4 4" xfId="382" xr:uid="{A34EDE19-444E-462F-80EE-50C5EA26FCFE}"/>
    <cellStyle name="Paprastas 2 3 5" xfId="143" xr:uid="{1F9940F2-E0C4-4CF2-A824-DFFA5752882A}"/>
    <cellStyle name="Paprastas 2 3 5 2" xfId="268" xr:uid="{89ECDDA9-8D89-459F-BA62-FEE0101BC0EC}"/>
    <cellStyle name="Paprastas 2 3 5 2 2" xfId="512" xr:uid="{6E191326-D342-4E04-A2F2-C5391A61B3B5}"/>
    <cellStyle name="Paprastas 2 3 5 3" xfId="393" xr:uid="{3D4B12D6-C658-450D-ACA2-C6F3146CDCA9}"/>
    <cellStyle name="Paprastas 2 3 6" xfId="208" xr:uid="{C341F87C-4F88-4516-951C-2BD098553F61}"/>
    <cellStyle name="Paprastas 2 3 6 2" xfId="453" xr:uid="{8005AE64-4CFF-4D1D-8804-D411E0422ABD}"/>
    <cellStyle name="Paprastas 2 3 7" xfId="334" xr:uid="{5DCFF863-D011-4369-99FD-DA6EFB27C34D}"/>
    <cellStyle name="Paprastas 2 4" xfId="82" xr:uid="{7362E292-25EB-4CFF-ACD7-D59B1E041465}"/>
    <cellStyle name="Paprastas 2 4 2" xfId="111" xr:uid="{EA32F3D5-4371-4B76-B99C-D9968B0EE39A}"/>
    <cellStyle name="Paprastas 2 4 2 2" xfId="175" xr:uid="{34ECD6C4-C9BB-4DC3-ABE0-EE461A0F1FE5}"/>
    <cellStyle name="Paprastas 2 4 2 2 2" xfId="299" xr:uid="{E3F9ED35-3780-4382-AE21-DC06338A7EC3}"/>
    <cellStyle name="Paprastas 2 4 2 2 2 2" xfId="543" xr:uid="{2F484D83-1EC9-47BA-9B40-4A254DD8BC3B}"/>
    <cellStyle name="Paprastas 2 4 2 2 3" xfId="424" xr:uid="{379331D7-B951-4EBE-8C5D-AFF625CE93C9}"/>
    <cellStyle name="Paprastas 2 4 2 3" xfId="239" xr:uid="{65DA97CD-E2F3-45A4-B72E-965AE51CF184}"/>
    <cellStyle name="Paprastas 2 4 2 3 2" xfId="484" xr:uid="{E14F1E1F-0B15-4DB5-AC2E-B1F485D1E421}"/>
    <cellStyle name="Paprastas 2 4 2 4" xfId="365" xr:uid="{B218CED7-94EE-448D-AABD-A4C705FDE9C4}"/>
    <cellStyle name="Paprastas 2 4 3" xfId="150" xr:uid="{A8DA24F7-0ACB-4CDF-A22C-DDBC5AE035E7}"/>
    <cellStyle name="Paprastas 2 4 3 2" xfId="275" xr:uid="{69B9D640-1444-4221-848B-B0816CCC7B06}"/>
    <cellStyle name="Paprastas 2 4 3 2 2" xfId="519" xr:uid="{8E1490CB-BB34-4562-BFBF-7B51D6F5518A}"/>
    <cellStyle name="Paprastas 2 4 3 3" xfId="400" xr:uid="{DD69F1AE-DBF2-428A-A578-58601C77B615}"/>
    <cellStyle name="Paprastas 2 4 4" xfId="215" xr:uid="{7039AA4A-CDFB-4D35-B395-6E6F38E17EFC}"/>
    <cellStyle name="Paprastas 2 4 4 2" xfId="460" xr:uid="{5CC90C08-A0D5-4088-876E-21C845D03E8E}"/>
    <cellStyle name="Paprastas 2 4 5" xfId="341" xr:uid="{A6B2C0A0-9200-4F64-8ED0-6F0698C04F66}"/>
    <cellStyle name="Paprastas 2 5" xfId="98" xr:uid="{29923974-8F2D-4DD8-8D27-AE43B3D4F92F}"/>
    <cellStyle name="Paprastas 2 5 2" xfId="163" xr:uid="{421B0326-6780-4195-ADB9-F65392975A7C}"/>
    <cellStyle name="Paprastas 2 5 2 2" xfId="287" xr:uid="{0536FF32-7926-448F-9CEB-427D3E0C5E92}"/>
    <cellStyle name="Paprastas 2 5 2 2 2" xfId="531" xr:uid="{03A4260B-30C7-4E34-AF70-828D6F4399AD}"/>
    <cellStyle name="Paprastas 2 5 2 3" xfId="412" xr:uid="{31DA77FB-42DD-4C1B-91E6-480FFADD5399}"/>
    <cellStyle name="Paprastas 2 5 3" xfId="227" xr:uid="{77E10164-A7F8-40C5-9A70-2E6433A30D60}"/>
    <cellStyle name="Paprastas 2 5 3 2" xfId="472" xr:uid="{0F85879F-1C81-41BA-9B1A-281C6CE28EF9}"/>
    <cellStyle name="Paprastas 2 5 4" xfId="353" xr:uid="{47CEB5F7-0E68-4F1F-838C-D677F6C9C585}"/>
    <cellStyle name="Paprastas 2 6" xfId="124" xr:uid="{E8C7FBE7-5452-431A-BD13-A7F0CDD5B61F}"/>
    <cellStyle name="Paprastas 2 6 2" xfId="187" xr:uid="{97C10390-1216-4CE1-90F3-E099DEA5EE53}"/>
    <cellStyle name="Paprastas 2 6 2 2" xfId="311" xr:uid="{28535CD8-A2F5-4868-B79D-BDB2C80DDB8B}"/>
    <cellStyle name="Paprastas 2 6 2 2 2" xfId="555" xr:uid="{EDF3CC1E-4C8C-4125-B82F-9FACEE2AAA7C}"/>
    <cellStyle name="Paprastas 2 6 2 3" xfId="436" xr:uid="{EE254E20-9003-4EC1-BF4C-92A531B25FBF}"/>
    <cellStyle name="Paprastas 2 6 3" xfId="251" xr:uid="{A1624ACC-7E6B-4BC3-9420-CD695821BB9D}"/>
    <cellStyle name="Paprastas 2 6 3 2" xfId="496" xr:uid="{D904D903-8D58-4209-8010-93538483DF4C}"/>
    <cellStyle name="Paprastas 2 6 4" xfId="377" xr:uid="{D1A9491C-9C3E-4F31-86E6-BA18D3C941E3}"/>
    <cellStyle name="Paprastas 2 7" xfId="137" xr:uid="{4459E4D1-EDF3-42CE-9716-4A7E01638A9C}"/>
    <cellStyle name="Paprastas 2 7 2" xfId="263" xr:uid="{7743787C-13FE-424A-BED5-8DEF64C69B7B}"/>
    <cellStyle name="Paprastas 2 7 2 2" xfId="507" xr:uid="{9D87CF9A-B063-44C4-BD2C-90A72EA70DFD}"/>
    <cellStyle name="Paprastas 2 7 3" xfId="388" xr:uid="{DDCE188C-645C-4801-B357-2FEA5C7BC6B1}"/>
    <cellStyle name="Paprastas 2 8" xfId="201" xr:uid="{EA112866-6600-44EA-954F-4E1914FFED99}"/>
    <cellStyle name="Paprastas 2 8 2" xfId="448" xr:uid="{4B3AD82B-600A-4546-A56F-D314C2D3E639}"/>
    <cellStyle name="Paprastas 2 9" xfId="328" xr:uid="{7B2914FC-D8D7-4999-A9F3-48CBF5CDEFCF}"/>
    <cellStyle name="Paprastas 2_enteric" xfId="53" xr:uid="{DF75781C-644B-41A5-8FC8-95A4201DA970}"/>
    <cellStyle name="Percent 2" xfId="55" xr:uid="{97C13AC8-9987-464F-A1D7-D7FF80EF5625}"/>
    <cellStyle name="Percent 2 2" xfId="56" xr:uid="{9E75385F-4FE6-4481-9083-D5D05AB8A163}"/>
    <cellStyle name="Percent 3" xfId="57" xr:uid="{1071804C-E9F3-4E1C-A126-6947B63BC8E1}"/>
    <cellStyle name="Percent 4" xfId="83" xr:uid="{DA337991-66F9-4C06-A864-79A9AFB3D8EA}"/>
    <cellStyle name="Percent 5" xfId="99" xr:uid="{D025356D-034B-4F7E-A790-ED4DB45FA7EE}"/>
    <cellStyle name="Percent 6" xfId="138" xr:uid="{FD1D3925-8285-4789-A7DC-A940D6B6AE08}"/>
    <cellStyle name="Percent 7" xfId="202" xr:uid="{6809C75A-31DD-4E71-81C5-8B6E5408A401}"/>
    <cellStyle name="Percent 8" xfId="329" xr:uid="{2A6D57D9-8B77-45C7-9821-F4AF5715821D}"/>
    <cellStyle name="Percent 9" xfId="54" xr:uid="{C546C842-5ACC-41A5-B1F2-70F6CDD73D55}"/>
    <cellStyle name="Procentai 2" xfId="59" xr:uid="{B4CCE5E1-ED20-42F1-941E-4B6AA941B6FC}"/>
    <cellStyle name="Procentai 2 2" xfId="73" xr:uid="{9ECDEFB3-B979-484B-811F-D1F1904D7050}"/>
    <cellStyle name="Procentai 2 2 2" xfId="90" xr:uid="{17A5EBAB-C237-4A67-98E5-269C45ACBAD5}"/>
    <cellStyle name="Procentai 2 2 2 2" xfId="118" xr:uid="{52615D75-9CA9-4C35-9B5C-E36C167913C0}"/>
    <cellStyle name="Procentai 2 2 2 2 2" xfId="182" xr:uid="{34B56476-7DE4-467C-A7CA-B1D6F0D69E4C}"/>
    <cellStyle name="Procentai 2 2 2 2 2 2" xfId="306" xr:uid="{DCCCFC23-5229-4E42-B1A2-5D9799A928BB}"/>
    <cellStyle name="Procentai 2 2 2 2 2 2 2" xfId="550" xr:uid="{D1238454-3EE0-4625-BB32-7F660123CAF7}"/>
    <cellStyle name="Procentai 2 2 2 2 2 3" xfId="431" xr:uid="{FB862A9A-25D8-40BE-8358-FB9DD33E0C6A}"/>
    <cellStyle name="Procentai 2 2 2 2 3" xfId="246" xr:uid="{64EF01F1-12AE-41ED-8270-CB076CE8CB87}"/>
    <cellStyle name="Procentai 2 2 2 2 3 2" xfId="491" xr:uid="{1EFB1540-B9F7-4E23-A989-D716CA78D364}"/>
    <cellStyle name="Procentai 2 2 2 2 4" xfId="372" xr:uid="{04F36BAA-A243-4DBD-B0A4-41E75AA35B37}"/>
    <cellStyle name="Procentai 2 2 2 3" xfId="157" xr:uid="{7B46B010-DFEF-48EB-96A8-8E37DE85A261}"/>
    <cellStyle name="Procentai 2 2 2 3 2" xfId="282" xr:uid="{241E6597-2EC3-4420-AE0C-54E2437EA070}"/>
    <cellStyle name="Procentai 2 2 2 3 2 2" xfId="526" xr:uid="{EAB28506-20E1-4CB5-8F72-61D24444E52A}"/>
    <cellStyle name="Procentai 2 2 2 3 3" xfId="407" xr:uid="{187B4ED3-FA22-4EE3-BE8F-97EB8142FFE8}"/>
    <cellStyle name="Procentai 2 2 2 4" xfId="222" xr:uid="{D47BBC9B-4BFD-4E85-87BF-7D03F4213174}"/>
    <cellStyle name="Procentai 2 2 2 4 2" xfId="467" xr:uid="{904143E2-A2B0-499C-9B8E-5F7E4BAC35FC}"/>
    <cellStyle name="Procentai 2 2 2 5" xfId="348" xr:uid="{1D091171-3763-426B-9735-AE7121F946F8}"/>
    <cellStyle name="Procentai 2 2 3" xfId="106" xr:uid="{C8511CEB-A987-44B6-92C5-E13FDB4A3B31}"/>
    <cellStyle name="Procentai 2 2 3 2" xfId="170" xr:uid="{FD0C8288-09D5-4F07-B5B2-FDFD9EB360F3}"/>
    <cellStyle name="Procentai 2 2 3 2 2" xfId="294" xr:uid="{E7D0C970-D7C2-44DB-BA18-06EABF0C9AF7}"/>
    <cellStyle name="Procentai 2 2 3 2 2 2" xfId="538" xr:uid="{E424418E-F2B1-44A2-9946-F48A9F7E33DA}"/>
    <cellStyle name="Procentai 2 2 3 2 3" xfId="419" xr:uid="{ACC443B4-255E-4201-BF91-40E03DBB9C82}"/>
    <cellStyle name="Procentai 2 2 3 3" xfId="234" xr:uid="{F0AE4E09-7CEF-4863-BF26-3D8EE8DE6DB6}"/>
    <cellStyle name="Procentai 2 2 3 3 2" xfId="479" xr:uid="{5EFEAE4E-DAD4-4C42-A20D-C91F21C72B28}"/>
    <cellStyle name="Procentai 2 2 3 4" xfId="360" xr:uid="{22114913-ED7B-4B84-8575-6BC326A07BDC}"/>
    <cellStyle name="Procentai 2 2 4" xfId="131" xr:uid="{C7AC44B9-436B-4373-8A8B-2F87F20875C0}"/>
    <cellStyle name="Procentai 2 2 4 2" xfId="194" xr:uid="{FABAF3D4-BEAB-402C-9A4D-1BB2F8BC01D7}"/>
    <cellStyle name="Procentai 2 2 4 2 2" xfId="318" xr:uid="{019ACB0E-7FB1-4B81-97A9-AC9412A05CD2}"/>
    <cellStyle name="Procentai 2 2 4 2 2 2" xfId="562" xr:uid="{361DEF9B-6B41-4AD2-8430-E3C5B3643BDB}"/>
    <cellStyle name="Procentai 2 2 4 2 3" xfId="443" xr:uid="{7079019D-0645-4B3B-8EC3-4326B1A76DB1}"/>
    <cellStyle name="Procentai 2 2 4 3" xfId="258" xr:uid="{BF6FBD79-7C76-4BBC-B7A9-B3B406EF7072}"/>
    <cellStyle name="Procentai 2 2 4 3 2" xfId="503" xr:uid="{7795E9C0-C14A-40F4-B443-68487FFD01B2}"/>
    <cellStyle name="Procentai 2 2 4 4" xfId="384" xr:uid="{0FDD0E66-3188-4323-9149-D11A70F40A62}"/>
    <cellStyle name="Procentai 2 2 5" xfId="145" xr:uid="{AD517111-0952-4DB3-97E2-54B6C2C9D50F}"/>
    <cellStyle name="Procentai 2 2 5 2" xfId="270" xr:uid="{75AA14CB-5A39-4B19-920D-3C82288AF88A}"/>
    <cellStyle name="Procentai 2 2 5 2 2" xfId="514" xr:uid="{4370956C-AAE1-4611-9A3B-F563986E8C4E}"/>
    <cellStyle name="Procentai 2 2 5 3" xfId="395" xr:uid="{03E7C413-7EE0-4C89-AF00-B55A848C544B}"/>
    <cellStyle name="Procentai 2 2 6" xfId="210" xr:uid="{4507F6D1-2779-4343-A831-55F630AF6137}"/>
    <cellStyle name="Procentai 2 2 6 2" xfId="455" xr:uid="{AF75020F-DA39-4B6B-B58B-BAA5EDE7A4AB}"/>
    <cellStyle name="Procentai 2 2 7" xfId="336" xr:uid="{E0584ED5-F9DF-42AE-9D5F-8E109B9EFA8B}"/>
    <cellStyle name="Procentai 2 3" xfId="85" xr:uid="{A4D1955D-E84D-4238-8B10-55A86F063B25}"/>
    <cellStyle name="Procentai 2 3 2" xfId="113" xr:uid="{4573EF82-3BB4-42DE-921F-97995B1778FC}"/>
    <cellStyle name="Procentai 2 3 2 2" xfId="177" xr:uid="{8BECFFED-54D4-42B6-8642-8EA840C10F39}"/>
    <cellStyle name="Procentai 2 3 2 2 2" xfId="301" xr:uid="{B3D351D8-AB5C-4DEA-8459-5D2C94A6DDC0}"/>
    <cellStyle name="Procentai 2 3 2 2 2 2" xfId="545" xr:uid="{B1969353-1156-41E6-8A7B-0B62CCFA7AA8}"/>
    <cellStyle name="Procentai 2 3 2 2 3" xfId="426" xr:uid="{2CA6E33B-8AD5-463C-A652-85014DADDC88}"/>
    <cellStyle name="Procentai 2 3 2 3" xfId="241" xr:uid="{655A3438-C06C-4556-98A2-5CC459688268}"/>
    <cellStyle name="Procentai 2 3 2 3 2" xfId="486" xr:uid="{DCFB2D80-98AF-4D06-A92C-F59677150B57}"/>
    <cellStyle name="Procentai 2 3 2 4" xfId="367" xr:uid="{59632C7D-9DF5-4173-AF16-C31EFF06C785}"/>
    <cellStyle name="Procentai 2 3 3" xfId="152" xr:uid="{A95E455D-91AC-4114-9976-3021100BDB4C}"/>
    <cellStyle name="Procentai 2 3 3 2" xfId="277" xr:uid="{66FEFF1C-0D3E-4B4A-A761-119DC9587A1A}"/>
    <cellStyle name="Procentai 2 3 3 2 2" xfId="521" xr:uid="{BB315644-9A4F-4B2C-81A4-64C20051D345}"/>
    <cellStyle name="Procentai 2 3 3 3" xfId="402" xr:uid="{8020A20B-33C0-4864-BECA-481AD4515C7C}"/>
    <cellStyle name="Procentai 2 3 4" xfId="217" xr:uid="{4BD17222-1360-477A-A2B2-165FEFA40990}"/>
    <cellStyle name="Procentai 2 3 4 2" xfId="462" xr:uid="{E291E59C-8F43-4CFA-929E-6899584AF2AD}"/>
    <cellStyle name="Procentai 2 3 5" xfId="343" xr:uid="{FC6D426F-367D-4D5D-9608-2263765F1C6C}"/>
    <cellStyle name="Procentai 2 4" xfId="101" xr:uid="{71311623-C2F0-4326-9F29-38696722E862}"/>
    <cellStyle name="Procentai 2 4 2" xfId="165" xr:uid="{BB0364C5-1389-4C00-AE17-4E33B01B1C30}"/>
    <cellStyle name="Procentai 2 4 2 2" xfId="289" xr:uid="{AB574EF3-214D-42D8-A562-80E2CEEAD7D8}"/>
    <cellStyle name="Procentai 2 4 2 2 2" xfId="533" xr:uid="{67BF9332-E3A3-4159-83F1-8EECE6E82E0E}"/>
    <cellStyle name="Procentai 2 4 2 3" xfId="414" xr:uid="{3055E4B5-1322-481F-8F19-ECD9291296D7}"/>
    <cellStyle name="Procentai 2 4 3" xfId="229" xr:uid="{C7033418-DF10-42C2-BF4B-4A2702565926}"/>
    <cellStyle name="Procentai 2 4 3 2" xfId="474" xr:uid="{560F3356-A7D0-403D-B012-6CC174FBEB5F}"/>
    <cellStyle name="Procentai 2 4 4" xfId="355" xr:uid="{7E6637E1-36DA-485F-B35C-E2CA49D915AF}"/>
    <cellStyle name="Procentai 2 5" xfId="126" xr:uid="{C6990A82-B198-49C0-954E-034DEC05F068}"/>
    <cellStyle name="Procentai 2 5 2" xfId="189" xr:uid="{F7F35002-8F6D-4D63-B1DF-F2677033B71C}"/>
    <cellStyle name="Procentai 2 5 2 2" xfId="313" xr:uid="{85CE9D66-A493-4C38-8569-4362F62ED543}"/>
    <cellStyle name="Procentai 2 5 2 2 2" xfId="557" xr:uid="{97D93A30-C88A-46D8-98F7-C78E981287F9}"/>
    <cellStyle name="Procentai 2 5 2 3" xfId="438" xr:uid="{54788BBE-BC51-4269-873F-D47CB730AF0C}"/>
    <cellStyle name="Procentai 2 5 3" xfId="253" xr:uid="{E0385EA9-DD8A-49A3-B04E-B7EC666B9BD3}"/>
    <cellStyle name="Procentai 2 5 3 2" xfId="498" xr:uid="{BD8109C1-E4F0-48C3-A717-B6694898383F}"/>
    <cellStyle name="Procentai 2 5 4" xfId="379" xr:uid="{C2D5B611-982E-411B-82A6-12E1C19EA2EB}"/>
    <cellStyle name="Procentai 2 6" xfId="140" xr:uid="{C30A7482-1E53-45FC-9BC9-C686190503CF}"/>
    <cellStyle name="Procentai 2 6 2" xfId="265" xr:uid="{E62540A5-6B3E-47CE-82C3-147FB441B6E6}"/>
    <cellStyle name="Procentai 2 6 2 2" xfId="509" xr:uid="{079F410B-318B-43E3-BBBE-E33CAF7FFA4B}"/>
    <cellStyle name="Procentai 2 6 3" xfId="390" xr:uid="{45C9B6EE-5F18-4122-AF38-8DE98ECF1C72}"/>
    <cellStyle name="Procentai 2 7" xfId="205" xr:uid="{61B38C12-C4CF-44AD-BE27-5315F6FC7026}"/>
    <cellStyle name="Procentai 2 7 2" xfId="450" xr:uid="{50EC74B4-1C78-4C29-89E7-206FDF4B7360}"/>
    <cellStyle name="Procentai 2 8" xfId="331" xr:uid="{5B19FA52-1EF9-408F-809E-988BA9AD8F35}"/>
    <cellStyle name="Обычный_2++" xfId="61" xr:uid="{59834D9B-5824-47F4-89C9-28D71AFB444B}"/>
  </cellStyles>
  <dxfs count="1">
    <dxf>
      <font>
        <color rgb="FFFFFFFF"/>
      </font>
      <fill>
        <patternFill>
          <bgColor rgb="FF8FCEA5"/>
        </patternFill>
      </fill>
    </dxf>
  </dxfs>
  <tableStyles count="0" defaultTableStyle="TableStyleMedium2" defaultPivotStyle="PivotStyleLight16"/>
  <colors>
    <mruColors>
      <color rgb="FFB2B2B2"/>
      <color rgb="FFFFFFFF"/>
      <color rgb="FF8FCEA5"/>
      <color rgb="FF808080"/>
      <color rgb="FFD2EBDB"/>
      <color rgb="FFE2F2E8"/>
      <color rgb="FFD4EAE3"/>
      <color rgb="FF0DA378"/>
      <color rgb="FF9DE1AC"/>
      <color rgb="FFA5D8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5" Type="http://schemas.openxmlformats.org/officeDocument/2006/relationships/customXml" Target="../customXml/item3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580334635411625"/>
          <c:y val="5.3772931836998369E-2"/>
          <c:w val="0.80765771497105909"/>
          <c:h val="0.9219075792691175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9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C8F-469B-9E26-9DFA7B0205D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C8F-469B-9E26-9DFA7B0205D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C8F-469B-9E26-9DFA7B0205D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C8F-469B-9E26-9DFA7B0205DB}"/>
              </c:ext>
            </c:extLst>
          </c:dPt>
          <c:cat>
            <c:strRef>
              <c:f>Skaičiuoklė!$H$5:$L$5</c:f>
              <c:strCache>
                <c:ptCount val="5"/>
                <c:pt idx="0">
                  <c:v>Variantas 1</c:v>
                </c:pt>
                <c:pt idx="1">
                  <c:v>Variantas 2</c:v>
                </c:pt>
                <c:pt idx="2">
                  <c:v>Variantas 3</c:v>
                </c:pt>
                <c:pt idx="3">
                  <c:v>Variantas 4</c:v>
                </c:pt>
                <c:pt idx="4">
                  <c:v>Suma</c:v>
                </c:pt>
              </c:strCache>
            </c:strRef>
          </c:cat>
          <c:val>
            <c:numRef>
              <c:f>Skaičiuoklė!$H$24:$L$24</c:f>
              <c:numCache>
                <c:formatCode>0.0000</c:formatCode>
                <c:ptCount val="5"/>
                <c:pt idx="0">
                  <c:v>-14.0436432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-14.0436432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DCC-49F2-8D31-9646B2876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33826191"/>
        <c:axId val="1488444704"/>
      </c:barChart>
      <c:catAx>
        <c:axId val="633826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2">
                    <a:lumMod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8444704"/>
        <c:crossesAt val="1.0000000000000002E-3"/>
        <c:auto val="1"/>
        <c:lblAlgn val="ctr"/>
        <c:lblOffset val="100"/>
        <c:noMultiLvlLbl val="0"/>
      </c:catAx>
      <c:valAx>
        <c:axId val="1488444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accent3">
                        <a:lumMod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t-LT">
                    <a:solidFill>
                      <a:schemeClr val="accent3">
                        <a:lumMod val="25000"/>
                      </a:schemeClr>
                    </a:solidFill>
                  </a:rPr>
                  <a:t>oro teršalo</a:t>
                </a:r>
                <a:r>
                  <a:rPr lang="lt-LT" baseline="0">
                    <a:solidFill>
                      <a:schemeClr val="accent3">
                        <a:lumMod val="25000"/>
                      </a:schemeClr>
                    </a:solidFill>
                  </a:rPr>
                  <a:t> kiekio pokytis</a:t>
                </a:r>
                <a:r>
                  <a:rPr lang="lt-LT">
                    <a:solidFill>
                      <a:schemeClr val="accent3">
                        <a:lumMod val="25000"/>
                      </a:schemeClr>
                    </a:solidFill>
                  </a:rPr>
                  <a:t>,</a:t>
                </a:r>
                <a:r>
                  <a:rPr lang="lt-LT" baseline="0">
                    <a:solidFill>
                      <a:schemeClr val="accent3">
                        <a:lumMod val="25000"/>
                      </a:schemeClr>
                    </a:solidFill>
                  </a:rPr>
                  <a:t> kt</a:t>
                </a:r>
              </a:p>
            </c:rich>
          </c:tx>
          <c:layout>
            <c:manualLayout>
              <c:xMode val="edge"/>
              <c:yMode val="edge"/>
              <c:x val="0.12060533538303456"/>
              <c:y val="4.972832441434900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accent3">
                      <a:lumMod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bg2">
                    <a:lumMod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8261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13" Type="http://schemas.openxmlformats.org/officeDocument/2006/relationships/hyperlink" Target="#PRAD&#381;IA!A1"/><Relationship Id="rId3" Type="http://schemas.openxmlformats.org/officeDocument/2006/relationships/image" Target="../media/image3.png"/><Relationship Id="rId7" Type="http://schemas.openxmlformats.org/officeDocument/2006/relationships/hyperlink" Target="#Atnaujinimas!A1"/><Relationship Id="rId12" Type="http://schemas.openxmlformats.org/officeDocument/2006/relationships/image" Target="../media/image8.png"/><Relationship Id="rId17" Type="http://schemas.openxmlformats.org/officeDocument/2006/relationships/image" Target="../media/image10.png"/><Relationship Id="rId2" Type="http://schemas.openxmlformats.org/officeDocument/2006/relationships/image" Target="../media/image2.svg"/><Relationship Id="rId16" Type="http://schemas.openxmlformats.org/officeDocument/2006/relationships/hyperlink" Target="https://aaa.lrv.lt/lt/veiklos-sritys/teisekuros-poveikio-vertinimas/" TargetMode="External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11" Type="http://schemas.microsoft.com/office/2007/relationships/hdphoto" Target="../media/hdphoto1.wdp"/><Relationship Id="rId5" Type="http://schemas.openxmlformats.org/officeDocument/2006/relationships/hyperlink" Target="#Skai&#269;iuokl&#279;!A1"/><Relationship Id="rId15" Type="http://schemas.microsoft.com/office/2007/relationships/hdphoto" Target="../media/hdphoto2.wdp"/><Relationship Id="rId10" Type="http://schemas.openxmlformats.org/officeDocument/2006/relationships/image" Target="../media/image7.png"/><Relationship Id="rId4" Type="http://schemas.openxmlformats.org/officeDocument/2006/relationships/image" Target="../media/image4.svg"/><Relationship Id="rId9" Type="http://schemas.openxmlformats.org/officeDocument/2006/relationships/hyperlink" Target="#'Naudojimosi instrukcija'!A1"/><Relationship Id="rId14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Atnaujinimas!A1"/><Relationship Id="rId13" Type="http://schemas.openxmlformats.org/officeDocument/2006/relationships/image" Target="../media/image12.png"/><Relationship Id="rId3" Type="http://schemas.openxmlformats.org/officeDocument/2006/relationships/image" Target="../media/image3.png"/><Relationship Id="rId7" Type="http://schemas.openxmlformats.org/officeDocument/2006/relationships/image" Target="../media/image5.png"/><Relationship Id="rId12" Type="http://schemas.openxmlformats.org/officeDocument/2006/relationships/hyperlink" Target="#'Naudojimosi instrukcija'!A1"/><Relationship Id="rId2" Type="http://schemas.openxmlformats.org/officeDocument/2006/relationships/image" Target="../media/image2.svg"/><Relationship Id="rId16" Type="http://schemas.openxmlformats.org/officeDocument/2006/relationships/image" Target="../media/image10.png"/><Relationship Id="rId1" Type="http://schemas.openxmlformats.org/officeDocument/2006/relationships/image" Target="../media/image1.png"/><Relationship Id="rId6" Type="http://schemas.openxmlformats.org/officeDocument/2006/relationships/hyperlink" Target="#SKAI&#268;IUOKL&#278;!A1"/><Relationship Id="rId11" Type="http://schemas.openxmlformats.org/officeDocument/2006/relationships/image" Target="../media/image11.png"/><Relationship Id="rId5" Type="http://schemas.openxmlformats.org/officeDocument/2006/relationships/image" Target="../media/image8.png"/><Relationship Id="rId15" Type="http://schemas.openxmlformats.org/officeDocument/2006/relationships/hyperlink" Target="https://aaa.lrv.lt/lt/veiklos-sritys/teisekuros-poveikio-vertinimas/" TargetMode="External"/><Relationship Id="rId10" Type="http://schemas.openxmlformats.org/officeDocument/2006/relationships/hyperlink" Target="#PRAD&#381;IA!A1"/><Relationship Id="rId4" Type="http://schemas.openxmlformats.org/officeDocument/2006/relationships/image" Target="../media/image4.svg"/><Relationship Id="rId9" Type="http://schemas.openxmlformats.org/officeDocument/2006/relationships/image" Target="../media/image6.png"/><Relationship Id="rId14" Type="http://schemas.microsoft.com/office/2007/relationships/hdphoto" Target="../media/hdphoto3.wdp"/></Relationships>
</file>

<file path=xl/drawings/_rels/drawing3.xml.rels><?xml version="1.0" encoding="UTF-8" standalone="yes"?>
<Relationships xmlns="http://schemas.openxmlformats.org/package/2006/relationships"><Relationship Id="rId8" Type="http://schemas.microsoft.com/office/2007/relationships/hdphoto" Target="../media/hdphoto1.wdp"/><Relationship Id="rId13" Type="http://schemas.openxmlformats.org/officeDocument/2006/relationships/image" Target="../media/image1.png"/><Relationship Id="rId18" Type="http://schemas.openxmlformats.org/officeDocument/2006/relationships/image" Target="../media/image10.png"/><Relationship Id="rId3" Type="http://schemas.openxmlformats.org/officeDocument/2006/relationships/image" Target="../media/image8.png"/><Relationship Id="rId7" Type="http://schemas.openxmlformats.org/officeDocument/2006/relationships/image" Target="../media/image7.png"/><Relationship Id="rId12" Type="http://schemas.openxmlformats.org/officeDocument/2006/relationships/image" Target="../media/image6.png"/><Relationship Id="rId17" Type="http://schemas.openxmlformats.org/officeDocument/2006/relationships/hyperlink" Target="https://aaa.lrv.lt/lt/veiklos-sritys/teisekuros-poveikio-vertinimas/" TargetMode="External"/><Relationship Id="rId2" Type="http://schemas.openxmlformats.org/officeDocument/2006/relationships/image" Target="../media/image13.png"/><Relationship Id="rId16" Type="http://schemas.openxmlformats.org/officeDocument/2006/relationships/image" Target="../media/image4.svg"/><Relationship Id="rId1" Type="http://schemas.openxmlformats.org/officeDocument/2006/relationships/chart" Target="../charts/chart1.xml"/><Relationship Id="rId6" Type="http://schemas.openxmlformats.org/officeDocument/2006/relationships/hyperlink" Target="#'Naudojimosi instrukcija'!A1"/><Relationship Id="rId11" Type="http://schemas.openxmlformats.org/officeDocument/2006/relationships/hyperlink" Target="#Atnaujinimas!A1"/><Relationship Id="rId5" Type="http://schemas.openxmlformats.org/officeDocument/2006/relationships/image" Target="../media/image11.png"/><Relationship Id="rId15" Type="http://schemas.openxmlformats.org/officeDocument/2006/relationships/image" Target="../media/image3.png"/><Relationship Id="rId10" Type="http://schemas.microsoft.com/office/2007/relationships/hdphoto" Target="../media/hdphoto4.wdp"/><Relationship Id="rId4" Type="http://schemas.openxmlformats.org/officeDocument/2006/relationships/hyperlink" Target="#Prad&#382;ia!A1"/><Relationship Id="rId9" Type="http://schemas.openxmlformats.org/officeDocument/2006/relationships/image" Target="../media/image14.png"/><Relationship Id="rId14" Type="http://schemas.openxmlformats.org/officeDocument/2006/relationships/image" Target="../media/image2.sv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1.png"/><Relationship Id="rId13" Type="http://schemas.openxmlformats.org/officeDocument/2006/relationships/hyperlink" Target="#Atnaujinimas!A1"/><Relationship Id="rId3" Type="http://schemas.openxmlformats.org/officeDocument/2006/relationships/image" Target="../media/image3.png"/><Relationship Id="rId7" Type="http://schemas.openxmlformats.org/officeDocument/2006/relationships/hyperlink" Target="#PRAD&#381;IA!A1"/><Relationship Id="rId12" Type="http://schemas.openxmlformats.org/officeDocument/2006/relationships/image" Target="../media/image15.png"/><Relationship Id="rId17" Type="http://schemas.openxmlformats.org/officeDocument/2006/relationships/image" Target="../media/image10.png"/><Relationship Id="rId2" Type="http://schemas.openxmlformats.org/officeDocument/2006/relationships/image" Target="../media/image8.png"/><Relationship Id="rId16" Type="http://schemas.openxmlformats.org/officeDocument/2006/relationships/hyperlink" Target="https://aaa.lrv.lt/lt/veiklos-sritys/teisekuros-poveikio-vertinimas/" TargetMode="External"/><Relationship Id="rId1" Type="http://schemas.openxmlformats.org/officeDocument/2006/relationships/image" Target="../media/image13.png"/><Relationship Id="rId6" Type="http://schemas.openxmlformats.org/officeDocument/2006/relationships/image" Target="../media/image2.svg"/><Relationship Id="rId11" Type="http://schemas.openxmlformats.org/officeDocument/2006/relationships/hyperlink" Target="#'Naudojimosi instrukcija'!A1"/><Relationship Id="rId5" Type="http://schemas.openxmlformats.org/officeDocument/2006/relationships/image" Target="../media/image1.png"/><Relationship Id="rId15" Type="http://schemas.microsoft.com/office/2007/relationships/hdphoto" Target="../media/hdphoto5.wdp"/><Relationship Id="rId10" Type="http://schemas.openxmlformats.org/officeDocument/2006/relationships/image" Target="../media/image5.png"/><Relationship Id="rId4" Type="http://schemas.openxmlformats.org/officeDocument/2006/relationships/image" Target="../media/image4.svg"/><Relationship Id="rId9" Type="http://schemas.openxmlformats.org/officeDocument/2006/relationships/hyperlink" Target="#SKAI&#268;IUOKL&#278;!A1"/><Relationship Id="rId14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141942</xdr:colOff>
      <xdr:row>5</xdr:row>
      <xdr:rowOff>7470</xdr:rowOff>
    </xdr:from>
    <xdr:to>
      <xdr:col>2</xdr:col>
      <xdr:colOff>201707</xdr:colOff>
      <xdr:row>6</xdr:row>
      <xdr:rowOff>44824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B688223-ABCC-4CAA-B9B6-C9190A9190B4}"/>
            </a:ext>
          </a:extLst>
        </xdr:cNvPr>
        <xdr:cNvSpPr txBox="1"/>
      </xdr:nvSpPr>
      <xdr:spPr>
        <a:xfrm>
          <a:off x="141942" y="1004420"/>
          <a:ext cx="1342465" cy="22150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lt-LT" sz="1100"/>
        </a:p>
      </xdr:txBody>
    </xdr:sp>
    <xdr:clientData/>
  </xdr:twoCellAnchor>
  <xdr:twoCellAnchor>
    <xdr:from>
      <xdr:col>0</xdr:col>
      <xdr:colOff>171208</xdr:colOff>
      <xdr:row>0</xdr:row>
      <xdr:rowOff>148291</xdr:rowOff>
    </xdr:from>
    <xdr:to>
      <xdr:col>3</xdr:col>
      <xdr:colOff>141444</xdr:colOff>
      <xdr:row>54</xdr:row>
      <xdr:rowOff>54429</xdr:rowOff>
    </xdr:to>
    <xdr:sp macro="" textlink="">
      <xdr:nvSpPr>
        <xdr:cNvPr id="17" name="Stačiakampis: suapvalinti kampai 4">
          <a:extLst>
            <a:ext uri="{FF2B5EF4-FFF2-40B4-BE49-F238E27FC236}">
              <a16:creationId xmlns:a16="http://schemas.microsoft.com/office/drawing/2014/main" id="{1442C8AE-5584-4F72-A73F-AA52C3E39350}"/>
            </a:ext>
          </a:extLst>
        </xdr:cNvPr>
        <xdr:cNvSpPr/>
      </xdr:nvSpPr>
      <xdr:spPr>
        <a:xfrm>
          <a:off x="171208" y="148291"/>
          <a:ext cx="1894286" cy="10294738"/>
        </a:xfrm>
        <a:prstGeom prst="roundRect">
          <a:avLst>
            <a:gd name="adj" fmla="val 4546"/>
          </a:avLst>
        </a:prstGeom>
        <a:solidFill>
          <a:schemeClr val="accent5">
            <a:lumMod val="40000"/>
            <a:lumOff val="60000"/>
          </a:schemeClr>
        </a:solidFill>
        <a:ln>
          <a:solidFill>
            <a:schemeClr val="bg1">
              <a:lumMod val="20000"/>
              <a:lumOff val="80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1</xdr:col>
      <xdr:colOff>172585</xdr:colOff>
      <xdr:row>27</xdr:row>
      <xdr:rowOff>1487</xdr:rowOff>
    </xdr:from>
    <xdr:to>
      <xdr:col>2</xdr:col>
      <xdr:colOff>80806</xdr:colOff>
      <xdr:row>29</xdr:row>
      <xdr:rowOff>50463</xdr:rowOff>
    </xdr:to>
    <xdr:pic>
      <xdr:nvPicPr>
        <xdr:cNvPr id="18" name="Grafinis elementas 10" descr="Envelope outline">
          <a:extLst>
            <a:ext uri="{FF2B5EF4-FFF2-40B4-BE49-F238E27FC236}">
              <a16:creationId xmlns:a16="http://schemas.microsoft.com/office/drawing/2014/main" id="{0805EA42-0708-4CA5-86B4-E3ED6E2690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13935" y="5367237"/>
          <a:ext cx="549571" cy="417276"/>
        </a:xfrm>
        <a:prstGeom prst="rect">
          <a:avLst/>
        </a:prstGeom>
      </xdr:spPr>
    </xdr:pic>
    <xdr:clientData/>
  </xdr:twoCellAnchor>
  <xdr:twoCellAnchor>
    <xdr:from>
      <xdr:col>0</xdr:col>
      <xdr:colOff>580713</xdr:colOff>
      <xdr:row>29</xdr:row>
      <xdr:rowOff>76110</xdr:rowOff>
    </xdr:from>
    <xdr:to>
      <xdr:col>3</xdr:col>
      <xdr:colOff>118573</xdr:colOff>
      <xdr:row>30</xdr:row>
      <xdr:rowOff>151494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838790A-14CC-49E1-A322-DD0049B0EFE0}"/>
            </a:ext>
          </a:extLst>
        </xdr:cNvPr>
        <xdr:cNvSpPr txBox="1"/>
      </xdr:nvSpPr>
      <xdr:spPr>
        <a:xfrm>
          <a:off x="580713" y="5810160"/>
          <a:ext cx="1461910" cy="2595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rgbClr val="808080"/>
              </a:solidFill>
            </a:rPr>
            <a:t>aaa</a:t>
          </a:r>
          <a:r>
            <a:rPr lang="en-US" sz="1100">
              <a:solidFill>
                <a:srgbClr val="808080"/>
              </a:solidFill>
            </a:rPr>
            <a:t>@gamta.lt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>
    <xdr:from>
      <xdr:col>1</xdr:col>
      <xdr:colOff>332817</xdr:colOff>
      <xdr:row>33</xdr:row>
      <xdr:rowOff>101454</xdr:rowOff>
    </xdr:from>
    <xdr:to>
      <xdr:col>2</xdr:col>
      <xdr:colOff>92117</xdr:colOff>
      <xdr:row>35</xdr:row>
      <xdr:rowOff>95917</xdr:rowOff>
    </xdr:to>
    <xdr:pic>
      <xdr:nvPicPr>
        <xdr:cNvPr id="20" name="Grafinis elementas 12" descr="Receiver outline">
          <a:extLst>
            <a:ext uri="{FF2B5EF4-FFF2-40B4-BE49-F238E27FC236}">
              <a16:creationId xmlns:a16="http://schemas.microsoft.com/office/drawing/2014/main" id="{0A4ADAA5-334C-46A7-8B77-D0F2206AC0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974167" y="6572104"/>
          <a:ext cx="400650" cy="362763"/>
        </a:xfrm>
        <a:prstGeom prst="rect">
          <a:avLst/>
        </a:prstGeom>
      </xdr:spPr>
    </xdr:pic>
    <xdr:clientData/>
  </xdr:twoCellAnchor>
  <xdr:twoCellAnchor>
    <xdr:from>
      <xdr:col>0</xdr:col>
      <xdr:colOff>561199</xdr:colOff>
      <xdr:row>36</xdr:row>
      <xdr:rowOff>28986</xdr:rowOff>
    </xdr:from>
    <xdr:to>
      <xdr:col>3</xdr:col>
      <xdr:colOff>92810</xdr:colOff>
      <xdr:row>37</xdr:row>
      <xdr:rowOff>93840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E03BF33B-02DB-4EB0-922A-02B5A098C154}"/>
            </a:ext>
          </a:extLst>
        </xdr:cNvPr>
        <xdr:cNvSpPr txBox="1"/>
      </xdr:nvSpPr>
      <xdr:spPr>
        <a:xfrm>
          <a:off x="561199" y="7052086"/>
          <a:ext cx="1455661" cy="24900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>
              <a:solidFill>
                <a:srgbClr val="808080"/>
              </a:solidFill>
            </a:rPr>
            <a:t>+370 682 92 653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>
    <xdr:from>
      <xdr:col>0</xdr:col>
      <xdr:colOff>326572</xdr:colOff>
      <xdr:row>17</xdr:row>
      <xdr:rowOff>68035</xdr:rowOff>
    </xdr:from>
    <xdr:to>
      <xdr:col>3</xdr:col>
      <xdr:colOff>46182</xdr:colOff>
      <xdr:row>20</xdr:row>
      <xdr:rowOff>217713</xdr:rowOff>
    </xdr:to>
    <xdr:pic>
      <xdr:nvPicPr>
        <xdr:cNvPr id="11" name="Picture 3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6441689-05BC-4512-AABB-96869987F7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duotone>
            <a:schemeClr val="accent4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26572" y="3439308"/>
          <a:ext cx="1659246" cy="715405"/>
        </a:xfrm>
        <a:prstGeom prst="rect">
          <a:avLst/>
        </a:prstGeom>
      </xdr:spPr>
    </xdr:pic>
    <xdr:clientData/>
  </xdr:twoCellAnchor>
  <xdr:twoCellAnchor>
    <xdr:from>
      <xdr:col>0</xdr:col>
      <xdr:colOff>340178</xdr:colOff>
      <xdr:row>21</xdr:row>
      <xdr:rowOff>176893</xdr:rowOff>
    </xdr:from>
    <xdr:to>
      <xdr:col>3</xdr:col>
      <xdr:colOff>11546</xdr:colOff>
      <xdr:row>25</xdr:row>
      <xdr:rowOff>57727</xdr:rowOff>
    </xdr:to>
    <xdr:pic>
      <xdr:nvPicPr>
        <xdr:cNvPr id="12" name="Picture 7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D948E87-B114-4454-B7AA-370590197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duotone>
            <a:schemeClr val="accent4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40178" y="4344802"/>
          <a:ext cx="1611004" cy="665925"/>
        </a:xfrm>
        <a:prstGeom prst="rect">
          <a:avLst/>
        </a:prstGeom>
      </xdr:spPr>
    </xdr:pic>
    <xdr:clientData/>
  </xdr:twoCellAnchor>
  <xdr:twoCellAnchor editAs="oneCell">
    <xdr:from>
      <xdr:col>0</xdr:col>
      <xdr:colOff>340179</xdr:colOff>
      <xdr:row>12</xdr:row>
      <xdr:rowOff>136072</xdr:rowOff>
    </xdr:from>
    <xdr:to>
      <xdr:col>3</xdr:col>
      <xdr:colOff>52614</xdr:colOff>
      <xdr:row>15</xdr:row>
      <xdr:rowOff>222676</xdr:rowOff>
    </xdr:to>
    <xdr:pic>
      <xdr:nvPicPr>
        <xdr:cNvPr id="26" name="Picture 2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5815CDCD-029A-4685-B0C0-CD4EBA8B2D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duotone>
            <a:schemeClr val="accent4">
              <a:shade val="45000"/>
              <a:satMod val="135000"/>
            </a:schemeClr>
            <a:prstClr val="white"/>
          </a:duotone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colorTemperature colorTemp="4700"/>
                  </a14:imgEffect>
                  <a14:imgEffect>
                    <a14:saturation sat="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340179" y="2472872"/>
          <a:ext cx="1541235" cy="705729"/>
        </a:xfrm>
        <a:prstGeom prst="rect">
          <a:avLst/>
        </a:prstGeom>
      </xdr:spPr>
    </xdr:pic>
    <xdr:clientData/>
  </xdr:twoCellAnchor>
  <xdr:twoCellAnchor>
    <xdr:from>
      <xdr:col>0</xdr:col>
      <xdr:colOff>353785</xdr:colOff>
      <xdr:row>2</xdr:row>
      <xdr:rowOff>27215</xdr:rowOff>
    </xdr:from>
    <xdr:to>
      <xdr:col>2</xdr:col>
      <xdr:colOff>518003</xdr:colOff>
      <xdr:row>4</xdr:row>
      <xdr:rowOff>190477</xdr:rowOff>
    </xdr:to>
    <xdr:pic>
      <xdr:nvPicPr>
        <xdr:cNvPr id="27" name="Paveikslėlis 2">
          <a:extLst>
            <a:ext uri="{FF2B5EF4-FFF2-40B4-BE49-F238E27FC236}">
              <a16:creationId xmlns:a16="http://schemas.microsoft.com/office/drawing/2014/main" id="{EAAC72E6-6791-4219-BBFB-CBB6E61B0372}"/>
            </a:ext>
            <a:ext uri="{147F2762-F138-4A5C-976F-8EAC2B608ADB}">
              <a16:predDERef xmlns:a16="http://schemas.microsoft.com/office/drawing/2014/main" pred="{46023FA3-9223-450D-88ED-40320E00C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3785" y="408215"/>
          <a:ext cx="1446918" cy="588712"/>
        </a:xfrm>
        <a:prstGeom prst="rect">
          <a:avLst/>
        </a:prstGeom>
      </xdr:spPr>
    </xdr:pic>
    <xdr:clientData/>
  </xdr:twoCellAnchor>
  <xdr:twoCellAnchor editAs="oneCell">
    <xdr:from>
      <xdr:col>0</xdr:col>
      <xdr:colOff>326571</xdr:colOff>
      <xdr:row>7</xdr:row>
      <xdr:rowOff>149678</xdr:rowOff>
    </xdr:from>
    <xdr:to>
      <xdr:col>3</xdr:col>
      <xdr:colOff>49477</xdr:colOff>
      <xdr:row>11</xdr:row>
      <xdr:rowOff>66995</xdr:rowOff>
    </xdr:to>
    <xdr:pic>
      <xdr:nvPicPr>
        <xdr:cNvPr id="28" name="Picture 37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3895182B-3567-42DC-BB64-38F27F89DD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BEBA8EAE-BF5A-486C-A8C5-ECC9F3942E4B}">
              <a14:imgProps xmlns:a14="http://schemas.microsoft.com/office/drawing/2010/main">
                <a14:imgLayer r:embed="rId15">
                  <a14:imgEffect>
                    <a14:colorTemperature colorTemp="5900"/>
                  </a14:imgEffect>
                  <a14:imgEffect>
                    <a14:saturation sat="66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326571" y="1514928"/>
          <a:ext cx="1551706" cy="726942"/>
        </a:xfrm>
        <a:prstGeom prst="rect">
          <a:avLst/>
        </a:prstGeom>
      </xdr:spPr>
    </xdr:pic>
    <xdr:clientData/>
  </xdr:twoCellAnchor>
  <xdr:twoCellAnchor>
    <xdr:from>
      <xdr:col>4</xdr:col>
      <xdr:colOff>242456</xdr:colOff>
      <xdr:row>2</xdr:row>
      <xdr:rowOff>23092</xdr:rowOff>
    </xdr:from>
    <xdr:to>
      <xdr:col>15</xdr:col>
      <xdr:colOff>300183</xdr:colOff>
      <xdr:row>6</xdr:row>
      <xdr:rowOff>163244</xdr:rowOff>
    </xdr:to>
    <xdr:sp macro="" textlink="">
      <xdr:nvSpPr>
        <xdr:cNvPr id="436" name="TextBox 1">
          <a:extLst>
            <a:ext uri="{FF2B5EF4-FFF2-40B4-BE49-F238E27FC236}">
              <a16:creationId xmlns:a16="http://schemas.microsoft.com/office/drawing/2014/main" id="{F72A74D9-4677-457A-9F64-2759B669B1B8}"/>
            </a:ext>
            <a:ext uri="{147F2762-F138-4A5C-976F-8EAC2B608ADB}">
              <a16:predDERef xmlns:a16="http://schemas.microsoft.com/office/drawing/2014/main" pred="{8F25ABEF-DBB9-A147-2351-0D3B1C825F90}"/>
            </a:ext>
          </a:extLst>
        </xdr:cNvPr>
        <xdr:cNvSpPr txBox="1"/>
      </xdr:nvSpPr>
      <xdr:spPr>
        <a:xfrm>
          <a:off x="2828638" y="415637"/>
          <a:ext cx="6754090" cy="9483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lt-LT" sz="1600" b="1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GYVULIŲ POPULIACIJOS </a:t>
          </a:r>
          <a:r>
            <a:rPr lang="lt-LT" sz="16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REGULIAVIMO POVEIKIO </a:t>
          </a:r>
          <a:r>
            <a:rPr lang="en-US" sz="16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VERTINIMO </a:t>
          </a:r>
          <a:r>
            <a:rPr lang="lt-LT" sz="16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SKAIČIUOKLĖ: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lt-LT" sz="16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KOMPLEKSINIS SKAIČIAVIMO ĮRANKIS</a:t>
          </a:r>
          <a:endParaRPr lang="lt-LT" sz="160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endParaRPr lang="lt-LT" sz="140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r>
            <a:rPr lang="lt-LT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lt-LT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lt-LT" sz="1400" b="0" i="0">
            <a:ln>
              <a:noFill/>
            </a:ln>
            <a:solidFill>
              <a:schemeClr val="accent3">
                <a:lumMod val="25000"/>
              </a:schemeClr>
            </a:solidFill>
            <a:effectLst/>
          </a:endParaRPr>
        </a:p>
      </xdr:txBody>
    </xdr:sp>
    <xdr:clientData/>
  </xdr:twoCellAnchor>
  <xdr:twoCellAnchor>
    <xdr:from>
      <xdr:col>4</xdr:col>
      <xdr:colOff>305789</xdr:colOff>
      <xdr:row>34</xdr:row>
      <xdr:rowOff>40449</xdr:rowOff>
    </xdr:from>
    <xdr:to>
      <xdr:col>16</xdr:col>
      <xdr:colOff>88076</xdr:colOff>
      <xdr:row>40</xdr:row>
      <xdr:rowOff>61189</xdr:rowOff>
    </xdr:to>
    <xdr:sp macro="" textlink="">
      <xdr:nvSpPr>
        <xdr:cNvPr id="10" name="TextBox 3">
          <a:extLst>
            <a:ext uri="{FF2B5EF4-FFF2-40B4-BE49-F238E27FC236}">
              <a16:creationId xmlns:a16="http://schemas.microsoft.com/office/drawing/2014/main" id="{531F21D6-D5F4-4F70-B173-592706BDD4FA}"/>
            </a:ext>
          </a:extLst>
        </xdr:cNvPr>
        <xdr:cNvSpPr txBox="1"/>
      </xdr:nvSpPr>
      <xdr:spPr>
        <a:xfrm>
          <a:off x="2891971" y="6702176"/>
          <a:ext cx="7910287" cy="11752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800"/>
            </a:spcAft>
            <a:buClrTx/>
            <a:buSzTx/>
            <a:buFontTx/>
            <a:buNone/>
            <a:tabLst/>
            <a:defRPr/>
          </a:pPr>
          <a:r>
            <a:rPr kumimoji="0" lang="lt-LT" sz="16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PAGALBA IR ATSILIEPIMAI</a:t>
          </a:r>
          <a:endParaRPr kumimoji="0" lang="lt-LT" sz="1600" b="0" i="0" u="none" strike="noStrike" kern="0" cap="none" spc="0" normalizeH="0" baseline="0" noProof="0">
            <a:ln>
              <a:noFill/>
            </a:ln>
            <a:solidFill>
              <a:srgbClr val="F4FAF6">
                <a:lumMod val="25000"/>
              </a:srgbClr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Iškilus klausimams dėl skaičiuoklės naudojimo kviečiame kreiptis meniu juostoje nurodytais kontaktais.</a:t>
          </a:r>
        </a:p>
      </xdr:txBody>
    </xdr:sp>
    <xdr:clientData/>
  </xdr:twoCellAnchor>
  <xdr:twoCellAnchor>
    <xdr:from>
      <xdr:col>17</xdr:col>
      <xdr:colOff>81478</xdr:colOff>
      <xdr:row>8</xdr:row>
      <xdr:rowOff>184685</xdr:rowOff>
    </xdr:from>
    <xdr:to>
      <xdr:col>29</xdr:col>
      <xdr:colOff>209632</xdr:colOff>
      <xdr:row>52</xdr:row>
      <xdr:rowOff>111126</xdr:rowOff>
    </xdr:to>
    <xdr:sp macro="" textlink="">
      <xdr:nvSpPr>
        <xdr:cNvPr id="15" name="TextBox 25">
          <a:extLst>
            <a:ext uri="{FF2B5EF4-FFF2-40B4-BE49-F238E27FC236}">
              <a16:creationId xmlns:a16="http://schemas.microsoft.com/office/drawing/2014/main" id="{3BCB8421-424C-4575-9341-D1CEB8188B94}"/>
            </a:ext>
          </a:extLst>
        </xdr:cNvPr>
        <xdr:cNvSpPr txBox="1"/>
      </xdr:nvSpPr>
      <xdr:spPr>
        <a:xfrm>
          <a:off x="11289228" y="1756310"/>
          <a:ext cx="7748154" cy="8641816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400"/>
            </a:spcAft>
            <a:buClrTx/>
            <a:buSzTx/>
            <a:buFontTx/>
            <a:buNone/>
            <a:tabLst/>
            <a:defRPr/>
          </a:pPr>
          <a:endParaRPr lang="lt-LT" sz="1400" b="1" i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50000"/>
            </a:lnSpc>
            <a:spcBef>
              <a:spcPts val="1000"/>
            </a:spcBef>
            <a:spcAft>
              <a:spcPts val="1000"/>
            </a:spcAft>
            <a:buClrTx/>
            <a:buSzTx/>
            <a:buFontTx/>
            <a:buNone/>
            <a:tabLst/>
            <a:defRPr/>
          </a:pP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Bazinė gyvulių populiacija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– </a:t>
          </a:r>
          <a:r>
            <a:rPr lang="lt-LT" sz="1400" b="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gyvulių populiacija prieš numatomą teisinį šio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rodiklio reguliavimą;</a:t>
          </a:r>
          <a:endParaRPr kumimoji="0" lang="en-US" sz="1400" b="0" i="0" u="none" strike="noStrike" kern="0" cap="none" spc="0" normalizeH="0" baseline="0" noProof="0">
            <a:ln>
              <a:noFill/>
            </a:ln>
            <a:solidFill>
              <a:srgbClr val="F4FAF6">
                <a:lumMod val="25000"/>
              </a:srgbClr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algn="just">
            <a:lnSpc>
              <a:spcPct val="150000"/>
            </a:lnSpc>
          </a:pPr>
          <a:r>
            <a:rPr lang="lt-LT" sz="14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Times New Roman" panose="02020603050405020304" pitchFamily="18" charset="0"/>
            </a:rPr>
            <a:t>Bazinis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NH</a:t>
          </a:r>
          <a:r>
            <a:rPr kumimoji="0" lang="lt-LT" sz="1400" b="1" i="0" u="none" strike="noStrike" kern="0" cap="none" spc="0" normalizeH="0" baseline="-2500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3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lang="lt-LT" sz="14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Times New Roman" panose="02020603050405020304" pitchFamily="18" charset="0"/>
            </a:rPr>
            <a:t>kiekis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Times New Roman" panose="02020603050405020304" pitchFamily="18" charset="0"/>
            </a:rPr>
            <a:t>  –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NH</a:t>
          </a:r>
          <a:r>
            <a:rPr kumimoji="0" lang="lt-LT" sz="1400" b="0" i="0" u="none" strike="noStrike" kern="0" cap="none" spc="0" normalizeH="0" baseline="-2500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3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Times New Roman" panose="02020603050405020304" pitchFamily="18" charset="0"/>
              <a:cs typeface="+mn-cs"/>
            </a:rPr>
            <a:t>kiekis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Times New Roman" panose="02020603050405020304" pitchFamily="18" charset="0"/>
            </a:rPr>
            <a:t>, kuris susidarytų neįgyvendinus teisėkūros iniciatyvos. Atskaitos taškas, nuo kurio vertinamas teisėkūros iniciatyvos poveikis aplinkos oro kokybei;</a:t>
          </a:r>
          <a:endParaRPr kumimoji="0" lang="lt-LT" sz="1400" b="1" i="0" u="none" strike="noStrike" kern="0" cap="none" spc="0" normalizeH="0" baseline="0" noProof="0">
            <a:ln>
              <a:noFill/>
            </a:ln>
            <a:solidFill>
              <a:schemeClr val="accent3">
                <a:lumMod val="25000"/>
              </a:schemeClr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50000"/>
            </a:lnSpc>
            <a:spcBef>
              <a:spcPts val="1000"/>
            </a:spcBef>
            <a:spcAft>
              <a:spcPts val="1000"/>
            </a:spcAft>
            <a:buClrTx/>
            <a:buSzTx/>
            <a:buFontTx/>
            <a:buNone/>
            <a:tabLst/>
            <a:defRPr/>
          </a:pP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NH</a:t>
          </a:r>
          <a:r>
            <a:rPr kumimoji="0" lang="lt-LT" sz="1400" b="1" i="0" u="none" strike="noStrike" kern="0" cap="none" spc="0" normalizeH="0" baseline="-2500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3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 – amoniakas;</a:t>
          </a:r>
          <a:endParaRPr kumimoji="0" lang="lt-LT" sz="1400" b="1" i="0" u="none" strike="noStrike" kern="0" cap="none" spc="0" normalizeH="0" baseline="0" noProof="0">
            <a:ln>
              <a:noFill/>
            </a:ln>
            <a:solidFill>
              <a:schemeClr val="accent3">
                <a:lumMod val="25000"/>
              </a:schemeClr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50000"/>
            </a:lnSpc>
            <a:spcBef>
              <a:spcPts val="1000"/>
            </a:spcBef>
            <a:spcAft>
              <a:spcPts val="1000"/>
            </a:spcAft>
            <a:buClrTx/>
            <a:buSzTx/>
            <a:buFontTx/>
            <a:buNone/>
            <a:tabLst/>
            <a:defRPr/>
          </a:pPr>
          <a:r>
            <a:rPr lang="lt-LT" sz="1400" b="1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Poveikio vertinimas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– teisėkūros iniciatyvų poveikio aplinkos oro teršalų kiekių pokyčiams vertinimas;</a:t>
          </a:r>
          <a:endParaRPr lang="lt-LT" sz="1400" b="1" i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50000"/>
            </a:lnSpc>
            <a:spcBef>
              <a:spcPts val="1000"/>
            </a:spcBef>
            <a:spcAft>
              <a:spcPts val="1000"/>
            </a:spcAft>
            <a:buClrTx/>
            <a:buSzTx/>
            <a:buFontTx/>
            <a:buNone/>
            <a:tabLst/>
            <a:defRPr/>
          </a:pP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Projektinė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gyvulių populiacija</a:t>
          </a:r>
          <a:r>
            <a:rPr lang="lt-LT" sz="1400" b="1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–  </a:t>
          </a:r>
          <a:r>
            <a:rPr lang="lt-LT" sz="1400" b="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gyvulių populiacija</a:t>
          </a:r>
          <a:r>
            <a:rPr lang="lt-LT" sz="140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, jei numatomas teisinis šio rodiklio reguliavimas būtų įgyvendintas</a:t>
          </a:r>
          <a:r>
            <a:rPr lang="lt-LT" sz="1400" b="0" i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;</a:t>
          </a:r>
        </a:p>
        <a:p>
          <a:pPr marL="0" marR="0" lvl="0" indent="0" algn="just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Times New Roman" panose="02020603050405020304" pitchFamily="18" charset="0"/>
              <a:cs typeface="+mn-cs"/>
            </a:rPr>
            <a:t>Projektinis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NH</a:t>
          </a:r>
          <a:r>
            <a:rPr kumimoji="0" lang="lt-LT" sz="1400" b="1" i="0" u="none" strike="noStrike" kern="0" cap="none" spc="0" normalizeH="0" baseline="-2500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3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Times New Roman" panose="02020603050405020304" pitchFamily="18" charset="0"/>
              <a:cs typeface="+mn-cs"/>
            </a:rPr>
            <a:t>kiekis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Times New Roman" panose="02020603050405020304" pitchFamily="18" charset="0"/>
              <a:cs typeface="+mn-cs"/>
            </a:rPr>
            <a:t>  –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NH</a:t>
          </a:r>
          <a:r>
            <a:rPr kumimoji="0" lang="lt-LT" sz="1400" b="0" i="0" u="none" strike="noStrike" kern="0" cap="none" spc="0" normalizeH="0" baseline="-2500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3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Times New Roman" panose="02020603050405020304" pitchFamily="18" charset="0"/>
              <a:cs typeface="+mn-cs"/>
            </a:rPr>
            <a:t>kiekis, kuris susidarytų įgyvendinus teisėkūros iniciatyvą;</a:t>
          </a:r>
          <a:endParaRPr lang="lt-LT" sz="11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50000"/>
            </a:lnSpc>
            <a:spcBef>
              <a:spcPts val="1000"/>
            </a:spcBef>
            <a:spcAft>
              <a:spcPts val="1000"/>
            </a:spcAft>
            <a:buClrTx/>
            <a:buSzTx/>
            <a:buFontTx/>
            <a:buNone/>
            <a:tabLst/>
            <a:defRPr/>
          </a:pP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NH</a:t>
          </a:r>
          <a:r>
            <a:rPr kumimoji="0" lang="lt-LT" sz="1400" b="1" i="0" u="none" strike="noStrike" kern="0" cap="none" spc="0" normalizeH="0" baseline="-2500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3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kiekio pokytis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–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skirtumas tarp bazinio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NH</a:t>
          </a:r>
          <a:r>
            <a:rPr kumimoji="0" lang="lt-LT" sz="1400" b="0" i="0" u="none" strike="noStrike" kern="0" cap="none" spc="0" normalizeH="0" baseline="-2500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3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kiekio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ir projektinio  NH</a:t>
          </a:r>
          <a:r>
            <a:rPr kumimoji="0" lang="lt-LT" sz="1400" b="0" i="0" u="none" strike="noStrike" kern="0" cap="none" spc="0" normalizeH="0" baseline="-2500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3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kiekio,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susidar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ęs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per teisėkūros iniciatyvos taikymo laikotarpį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;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endParaRPr kumimoji="0" lang="lt-LT" sz="1400" b="1" i="0" u="none" strike="noStrike" kern="0" cap="none" spc="0" normalizeH="0" baseline="0" noProof="0">
            <a:ln>
              <a:noFill/>
            </a:ln>
            <a:solidFill>
              <a:schemeClr val="accent3">
                <a:lumMod val="25000"/>
              </a:schemeClr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1000"/>
            </a:spcBef>
            <a:spcAft>
              <a:spcPts val="1000"/>
            </a:spcAft>
            <a:buClrTx/>
            <a:buSzTx/>
            <a:buFontTx/>
            <a:buNone/>
            <a:tabLst/>
            <a:defRPr/>
          </a:pP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Variantas (1-4)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 –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specifinėmis prielaidomis ir parametrų duomenimis paremtas teisėkūros iniciatyvos poveikio NH</a:t>
          </a:r>
          <a:r>
            <a:rPr kumimoji="0" lang="lt-LT" sz="1400" b="0" i="0" u="none" strike="noStrike" kern="0" cap="none" spc="0" normalizeH="0" baseline="-2500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3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kiekio pokyčiams analizės variantas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</a:t>
          </a:r>
          <a:endParaRPr kumimoji="0" lang="lt-LT" sz="1400" b="0" i="0" u="none" strike="noStrike" kern="0" cap="none" spc="0" normalizeH="0" baseline="0" noProof="0">
            <a:ln>
              <a:noFill/>
            </a:ln>
            <a:solidFill>
              <a:schemeClr val="accent3">
                <a:lumMod val="25000"/>
              </a:schemeClr>
            </a:solidFill>
            <a:effectLst/>
            <a:uLnTx/>
            <a:uFillTx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276268</xdr:colOff>
      <xdr:row>43</xdr:row>
      <xdr:rowOff>87375</xdr:rowOff>
    </xdr:from>
    <xdr:to>
      <xdr:col>16</xdr:col>
      <xdr:colOff>148612</xdr:colOff>
      <xdr:row>52</xdr:row>
      <xdr:rowOff>185017</xdr:rowOff>
    </xdr:to>
    <xdr:sp macro="" textlink="">
      <xdr:nvSpPr>
        <xdr:cNvPr id="866" name="TextBox 5">
          <a:extLst>
            <a:ext uri="{FF2B5EF4-FFF2-40B4-BE49-F238E27FC236}">
              <a16:creationId xmlns:a16="http://schemas.microsoft.com/office/drawing/2014/main" id="{B253DE18-A3EE-4EB3-9E52-89FF6B33E523}"/>
            </a:ext>
          </a:extLst>
        </xdr:cNvPr>
        <xdr:cNvSpPr txBox="1"/>
      </xdr:nvSpPr>
      <xdr:spPr>
        <a:xfrm>
          <a:off x="2816268" y="8659875"/>
          <a:ext cx="7905094" cy="18121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lt-LT" sz="16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SKAIČIUOKLĖS AUTORINIŲ TEISIŲ APSAUGA</a:t>
          </a:r>
        </a:p>
      </xdr:txBody>
    </xdr:sp>
    <xdr:clientData/>
  </xdr:twoCellAnchor>
  <xdr:twoCellAnchor>
    <xdr:from>
      <xdr:col>4</xdr:col>
      <xdr:colOff>251362</xdr:colOff>
      <xdr:row>46</xdr:row>
      <xdr:rowOff>121513</xdr:rowOff>
    </xdr:from>
    <xdr:to>
      <xdr:col>16</xdr:col>
      <xdr:colOff>50309</xdr:colOff>
      <xdr:row>54</xdr:row>
      <xdr:rowOff>120566</xdr:rowOff>
    </xdr:to>
    <xdr:sp macro="" textlink="">
      <xdr:nvSpPr>
        <xdr:cNvPr id="867" name="TextBox 31">
          <a:extLst>
            <a:ext uri="{FF2B5EF4-FFF2-40B4-BE49-F238E27FC236}">
              <a16:creationId xmlns:a16="http://schemas.microsoft.com/office/drawing/2014/main" id="{B6A8EB7C-62EA-45BC-9FA2-7E90AEA77687}"/>
            </a:ext>
          </a:extLst>
        </xdr:cNvPr>
        <xdr:cNvSpPr txBox="1"/>
      </xdr:nvSpPr>
      <xdr:spPr>
        <a:xfrm>
          <a:off x="2791362" y="9265513"/>
          <a:ext cx="7831697" cy="15230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Rekomenduojami citavimo būdai:</a:t>
          </a: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Aplinkos apsaugos agent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ūra (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metai).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Gyvuli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ų populiacijos reguliavimo poveikio vertinimo skaičiuoklė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. Vilnius</a:t>
          </a:r>
          <a:endParaRPr kumimoji="0" lang="lt-LT" sz="1400" b="0" i="0" u="none" strike="noStrike" kern="0" cap="none" spc="0" normalizeH="0" baseline="0" noProof="0">
            <a:ln>
              <a:noFill/>
            </a:ln>
            <a:solidFill>
              <a:srgbClr val="F4FAF6">
                <a:lumMod val="25000"/>
              </a:srgbClr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©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Aplinkos apsaugos agentūra</a:t>
          </a:r>
        </a:p>
      </xdr:txBody>
    </xdr:sp>
    <xdr:clientData/>
  </xdr:twoCellAnchor>
  <xdr:twoCellAnchor>
    <xdr:from>
      <xdr:col>4</xdr:col>
      <xdr:colOff>280264</xdr:colOff>
      <xdr:row>8</xdr:row>
      <xdr:rowOff>100030</xdr:rowOff>
    </xdr:from>
    <xdr:to>
      <xdr:col>16</xdr:col>
      <xdr:colOff>102464</xdr:colOff>
      <xdr:row>20</xdr:row>
      <xdr:rowOff>222250</xdr:rowOff>
    </xdr:to>
    <xdr:sp macro="" textlink="">
      <xdr:nvSpPr>
        <xdr:cNvPr id="7" name="TextBox 7">
          <a:extLst>
            <a:ext uri="{FF2B5EF4-FFF2-40B4-BE49-F238E27FC236}">
              <a16:creationId xmlns:a16="http://schemas.microsoft.com/office/drawing/2014/main" id="{833AF2EE-5026-44B9-AFCE-3836C9560B2A}"/>
            </a:ext>
          </a:extLst>
        </xdr:cNvPr>
        <xdr:cNvSpPr txBox="1"/>
      </xdr:nvSpPr>
      <xdr:spPr>
        <a:xfrm>
          <a:off x="2820264" y="1671655"/>
          <a:ext cx="7854950" cy="2551095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800"/>
            </a:spcAft>
            <a:buClrTx/>
            <a:buSzTx/>
            <a:buFontTx/>
            <a:buNone/>
            <a:tabLst/>
            <a:defRPr/>
          </a:pPr>
          <a:r>
            <a:rPr kumimoji="0" lang="lt-LT" sz="16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ĮVADAS </a:t>
          </a:r>
          <a:endParaRPr kumimoji="0" lang="lt-LT" sz="1600" b="0" i="0" u="none" strike="noStrike" kern="0" cap="none" spc="0" normalizeH="0" baseline="0" noProof="0">
            <a:ln>
              <a:noFill/>
            </a:ln>
            <a:solidFill>
              <a:srgbClr val="F4FAF6">
                <a:lumMod val="25000"/>
              </a:srgbClr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Skaičiuoklė - tai inovatyvus Microsoft Excel pagrindu sukurtas įrankis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,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padedantis nustatyti teisėkūros iniciatyvų poveikį aplinkos oro teršalų kiekio pokyčiams.</a:t>
          </a:r>
          <a:endParaRPr kumimoji="0" lang="lt-LT" sz="1100" b="0" i="0" u="none" strike="noStrike" kern="0" cap="none" spc="0" normalizeH="0" baseline="0" noProof="0">
            <a:ln>
              <a:noFill/>
            </a:ln>
            <a:solidFill>
              <a:srgbClr val="80808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>
    <xdr:from>
      <xdr:col>4</xdr:col>
      <xdr:colOff>317624</xdr:colOff>
      <xdr:row>17</xdr:row>
      <xdr:rowOff>83032</xdr:rowOff>
    </xdr:from>
    <xdr:to>
      <xdr:col>16</xdr:col>
      <xdr:colOff>118961</xdr:colOff>
      <xdr:row>31</xdr:row>
      <xdr:rowOff>16039</xdr:rowOff>
    </xdr:to>
    <xdr:sp macro="" textlink="">
      <xdr:nvSpPr>
        <xdr:cNvPr id="6" name="TextBox 8">
          <a:extLst>
            <a:ext uri="{FF2B5EF4-FFF2-40B4-BE49-F238E27FC236}">
              <a16:creationId xmlns:a16="http://schemas.microsoft.com/office/drawing/2014/main" id="{5AB0C875-88C2-413A-93F0-54AA1C553474}"/>
            </a:ext>
          </a:extLst>
        </xdr:cNvPr>
        <xdr:cNvSpPr txBox="1"/>
      </xdr:nvSpPr>
      <xdr:spPr>
        <a:xfrm>
          <a:off x="2903806" y="3454305"/>
          <a:ext cx="7929337" cy="26692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800"/>
            </a:spcAft>
            <a:buClrTx/>
            <a:buSzTx/>
            <a:buFontTx/>
            <a:buNone/>
            <a:tabLst/>
            <a:defRPr/>
          </a:pPr>
          <a:r>
            <a:rPr kumimoji="0" lang="en-US" sz="16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NAVIGACIJA</a:t>
          </a:r>
          <a:endParaRPr kumimoji="0" lang="lt-LT" sz="1600" b="0" i="0" u="none" strike="noStrike" kern="0" cap="none" spc="0" normalizeH="0" baseline="0" noProof="0">
            <a:ln>
              <a:noFill/>
            </a:ln>
            <a:solidFill>
              <a:srgbClr val="F4FAF6">
                <a:lumMod val="25000"/>
              </a:srgbClr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Pradžia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: įvadinis skyrius, supažindinantis su skaičiuoklės tikslais, struktūra, terminologija, kontaktinė informacija. </a:t>
          </a: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Naudojimo instrukcija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: pateikiama informacija, kaip efektyviai naudoti skaičiuoklę – atlikti duomenų įvestis, gauti ir interpretuoti rezultatus. </a:t>
          </a: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Skaičiuoklė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: pateikiama interaktyvi skaičiavimo platforma, leidžianti atlikti kiekybinį poveikio vertinimą.</a:t>
          </a: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lt-LT" sz="14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Atnaujinimas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: pateikiama visa istorija apie skaičiuoklės atnaujinimus. Skaičiuoklė nuolat tobulinama. </a:t>
          </a:r>
        </a:p>
      </xdr:txBody>
    </xdr:sp>
    <xdr:clientData/>
  </xdr:twoCellAnchor>
  <xdr:twoCellAnchor>
    <xdr:from>
      <xdr:col>17</xdr:col>
      <xdr:colOff>151328</xdr:colOff>
      <xdr:row>9</xdr:row>
      <xdr:rowOff>17275</xdr:rowOff>
    </xdr:from>
    <xdr:to>
      <xdr:col>29</xdr:col>
      <xdr:colOff>139781</xdr:colOff>
      <xdr:row>11</xdr:row>
      <xdr:rowOff>4431</xdr:rowOff>
    </xdr:to>
    <xdr:sp macro="" textlink="">
      <xdr:nvSpPr>
        <xdr:cNvPr id="14" name="TextBox 9">
          <a:extLst>
            <a:ext uri="{FF2B5EF4-FFF2-40B4-BE49-F238E27FC236}">
              <a16:creationId xmlns:a16="http://schemas.microsoft.com/office/drawing/2014/main" id="{01875EF2-A880-420A-B9EC-2C3E11DEC193}"/>
            </a:ext>
          </a:extLst>
        </xdr:cNvPr>
        <xdr:cNvSpPr txBox="1"/>
      </xdr:nvSpPr>
      <xdr:spPr>
        <a:xfrm>
          <a:off x="11512055" y="1818366"/>
          <a:ext cx="7746999" cy="356610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 cmpd="sng">
          <a:solidFill>
            <a:schemeClr val="bg1">
              <a:lumMod val="20000"/>
              <a:lumOff val="80000"/>
            </a:schemeClr>
          </a:solidFill>
        </a:ln>
        <a:effectLst/>
      </xdr:spPr>
      <xdr:txBody>
        <a:bodyPr vertOverflow="clip" horzOverflow="clip" wrap="square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6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NAUDOJAMI TERMINAI</a:t>
          </a:r>
          <a:endParaRPr kumimoji="0" lang="lt-LT" sz="1600" b="1" i="0" u="none" strike="noStrike" kern="0" cap="none" spc="0" normalizeH="0" baseline="0" noProof="0">
            <a:ln>
              <a:noFill/>
            </a:ln>
            <a:solidFill>
              <a:srgbClr val="F4FAF6">
                <a:lumMod val="25000"/>
              </a:srgbClr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381000</xdr:colOff>
      <xdr:row>45</xdr:row>
      <xdr:rowOff>100782</xdr:rowOff>
    </xdr:from>
    <xdr:to>
      <xdr:col>3</xdr:col>
      <xdr:colOff>158819</xdr:colOff>
      <xdr:row>49</xdr:row>
      <xdr:rowOff>40406</xdr:rowOff>
    </xdr:to>
    <xdr:sp macro="" textlink="">
      <xdr:nvSpPr>
        <xdr:cNvPr id="8" name="TextBox 1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A0DA7C94-82AF-4FAF-BB4B-69851B6E40F0}"/>
            </a:ext>
          </a:extLst>
        </xdr:cNvPr>
        <xdr:cNvSpPr txBox="1"/>
      </xdr:nvSpPr>
      <xdr:spPr>
        <a:xfrm>
          <a:off x="381000" y="8840691"/>
          <a:ext cx="1717455" cy="6785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rgbClr val="808080"/>
              </a:solidFill>
            </a:rPr>
            <a:t>https://aaa.lrv.lt/lt/veiklos-sritys/teisekuros-poveikio-vertinimas/</a:t>
          </a:r>
        </a:p>
      </xdr:txBody>
    </xdr:sp>
    <xdr:clientData/>
  </xdr:twoCellAnchor>
  <xdr:twoCellAnchor editAs="oneCell">
    <xdr:from>
      <xdr:col>1</xdr:col>
      <xdr:colOff>56575</xdr:colOff>
      <xdr:row>40</xdr:row>
      <xdr:rowOff>80817</xdr:rowOff>
    </xdr:from>
    <xdr:to>
      <xdr:col>2</xdr:col>
      <xdr:colOff>224849</xdr:colOff>
      <xdr:row>45</xdr:row>
      <xdr:rowOff>3147</xdr:rowOff>
    </xdr:to>
    <xdr:pic>
      <xdr:nvPicPr>
        <xdr:cNvPr id="9" name="Paveikslėlis 3">
          <a:extLst>
            <a:ext uri="{FF2B5EF4-FFF2-40B4-BE49-F238E27FC236}">
              <a16:creationId xmlns:a16="http://schemas.microsoft.com/office/drawing/2014/main" id="{87F95B5D-DFC8-4A56-9DE4-2C53450694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6071" b="683"/>
        <a:stretch/>
      </xdr:blipFill>
      <xdr:spPr>
        <a:xfrm>
          <a:off x="703120" y="7897090"/>
          <a:ext cx="809624" cy="8430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176893</xdr:colOff>
      <xdr:row>0</xdr:row>
      <xdr:rowOff>149677</xdr:rowOff>
    </xdr:from>
    <xdr:to>
      <xdr:col>3</xdr:col>
      <xdr:colOff>147129</xdr:colOff>
      <xdr:row>79</xdr:row>
      <xdr:rowOff>34635</xdr:rowOff>
    </xdr:to>
    <xdr:sp macro="" textlink="">
      <xdr:nvSpPr>
        <xdr:cNvPr id="28" name="Stačiakampis: suapvalinti kampai 4">
          <a:extLst>
            <a:ext uri="{FF2B5EF4-FFF2-40B4-BE49-F238E27FC236}">
              <a16:creationId xmlns:a16="http://schemas.microsoft.com/office/drawing/2014/main" id="{775C2611-F4F3-4118-85D9-79A94F33F89B}"/>
            </a:ext>
          </a:extLst>
        </xdr:cNvPr>
        <xdr:cNvSpPr/>
      </xdr:nvSpPr>
      <xdr:spPr>
        <a:xfrm>
          <a:off x="176893" y="149677"/>
          <a:ext cx="1909872" cy="14478413"/>
        </a:xfrm>
        <a:prstGeom prst="roundRect">
          <a:avLst>
            <a:gd name="adj" fmla="val 4546"/>
          </a:avLst>
        </a:prstGeom>
        <a:solidFill>
          <a:schemeClr val="accent5">
            <a:lumMod val="40000"/>
            <a:lumOff val="60000"/>
          </a:schemeClr>
        </a:solidFill>
        <a:ln>
          <a:solidFill>
            <a:schemeClr val="bg1">
              <a:lumMod val="20000"/>
              <a:lumOff val="80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1</xdr:col>
      <xdr:colOff>191877</xdr:colOff>
      <xdr:row>29</xdr:row>
      <xdr:rowOff>30089</xdr:rowOff>
    </xdr:from>
    <xdr:to>
      <xdr:col>2</xdr:col>
      <xdr:colOff>100098</xdr:colOff>
      <xdr:row>31</xdr:row>
      <xdr:rowOff>79065</xdr:rowOff>
    </xdr:to>
    <xdr:pic>
      <xdr:nvPicPr>
        <xdr:cNvPr id="6" name="Grafinis elementas 10" descr="Envelope outline">
          <a:extLst>
            <a:ext uri="{FF2B5EF4-FFF2-40B4-BE49-F238E27FC236}">
              <a16:creationId xmlns:a16="http://schemas.microsoft.com/office/drawing/2014/main" id="{5ADCEC38-344C-42B6-897D-B145997CC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3227" y="5370439"/>
          <a:ext cx="549571" cy="417276"/>
        </a:xfrm>
        <a:prstGeom prst="rect">
          <a:avLst/>
        </a:prstGeom>
      </xdr:spPr>
    </xdr:pic>
    <xdr:clientData/>
  </xdr:twoCellAnchor>
  <xdr:twoCellAnchor>
    <xdr:from>
      <xdr:col>0</xdr:col>
      <xdr:colOff>586398</xdr:colOff>
      <xdr:row>31</xdr:row>
      <xdr:rowOff>118319</xdr:rowOff>
    </xdr:from>
    <xdr:to>
      <xdr:col>3</xdr:col>
      <xdr:colOff>124258</xdr:colOff>
      <xdr:row>33</xdr:row>
      <xdr:rowOff>3203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5AE92F27-1F6C-47A0-BE63-4F2F21D28BC5}"/>
            </a:ext>
          </a:extLst>
        </xdr:cNvPr>
        <xdr:cNvSpPr txBox="1"/>
      </xdr:nvSpPr>
      <xdr:spPr>
        <a:xfrm>
          <a:off x="586398" y="5826969"/>
          <a:ext cx="1461910" cy="2531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rgbClr val="808080"/>
              </a:solidFill>
            </a:rPr>
            <a:t>aaa</a:t>
          </a:r>
          <a:r>
            <a:rPr lang="en-US" sz="1100">
              <a:solidFill>
                <a:srgbClr val="808080"/>
              </a:solidFill>
            </a:rPr>
            <a:t>@gamta.lt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>
    <xdr:from>
      <xdr:col>1</xdr:col>
      <xdr:colOff>270466</xdr:colOff>
      <xdr:row>35</xdr:row>
      <xdr:rowOff>48413</xdr:rowOff>
    </xdr:from>
    <xdr:to>
      <xdr:col>2</xdr:col>
      <xdr:colOff>29766</xdr:colOff>
      <xdr:row>37</xdr:row>
      <xdr:rowOff>42876</xdr:rowOff>
    </xdr:to>
    <xdr:pic>
      <xdr:nvPicPr>
        <xdr:cNvPr id="8" name="Grafinis elementas 12" descr="Receiver outline">
          <a:extLst>
            <a:ext uri="{FF2B5EF4-FFF2-40B4-BE49-F238E27FC236}">
              <a16:creationId xmlns:a16="http://schemas.microsoft.com/office/drawing/2014/main" id="{7F4FC854-ACC1-4B26-9CDF-6350D1F737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911816" y="6493663"/>
          <a:ext cx="400650" cy="362763"/>
        </a:xfrm>
        <a:prstGeom prst="rect">
          <a:avLst/>
        </a:prstGeom>
      </xdr:spPr>
    </xdr:pic>
    <xdr:clientData/>
  </xdr:twoCellAnchor>
  <xdr:twoCellAnchor>
    <xdr:from>
      <xdr:col>0</xdr:col>
      <xdr:colOff>498848</xdr:colOff>
      <xdr:row>37</xdr:row>
      <xdr:rowOff>166445</xdr:rowOff>
    </xdr:from>
    <xdr:to>
      <xdr:col>3</xdr:col>
      <xdr:colOff>30459</xdr:colOff>
      <xdr:row>39</xdr:row>
      <xdr:rowOff>40799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A41D0DF2-1930-4DB7-BD18-D8D424217D39}"/>
            </a:ext>
          </a:extLst>
        </xdr:cNvPr>
        <xdr:cNvSpPr txBox="1"/>
      </xdr:nvSpPr>
      <xdr:spPr>
        <a:xfrm>
          <a:off x="498848" y="6979995"/>
          <a:ext cx="1455661" cy="24265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>
              <a:solidFill>
                <a:srgbClr val="808080"/>
              </a:solidFill>
            </a:rPr>
            <a:t>+370 682 92 653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>
    <xdr:from>
      <xdr:col>0</xdr:col>
      <xdr:colOff>373078</xdr:colOff>
      <xdr:row>2</xdr:row>
      <xdr:rowOff>28603</xdr:rowOff>
    </xdr:from>
    <xdr:to>
      <xdr:col>2</xdr:col>
      <xdr:colOff>521988</xdr:colOff>
      <xdr:row>5</xdr:row>
      <xdr:rowOff>54093</xdr:rowOff>
    </xdr:to>
    <xdr:pic>
      <xdr:nvPicPr>
        <xdr:cNvPr id="12" name="Paveikslėlis 2">
          <a:extLst>
            <a:ext uri="{FF2B5EF4-FFF2-40B4-BE49-F238E27FC236}">
              <a16:creationId xmlns:a16="http://schemas.microsoft.com/office/drawing/2014/main" id="{F5E943C4-9B82-4E5B-B752-0E871B60BF31}"/>
            </a:ext>
            <a:ext uri="{147F2762-F138-4A5C-976F-8EAC2B608ADB}">
              <a16:predDERef xmlns:a16="http://schemas.microsoft.com/office/drawing/2014/main" pred="{46023FA3-9223-450D-88ED-40320E00C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078" y="396903"/>
          <a:ext cx="1431610" cy="577940"/>
        </a:xfrm>
        <a:prstGeom prst="rect">
          <a:avLst/>
        </a:prstGeom>
      </xdr:spPr>
    </xdr:pic>
    <xdr:clientData/>
  </xdr:twoCellAnchor>
  <xdr:twoCellAnchor>
    <xdr:from>
      <xdr:col>0</xdr:col>
      <xdr:colOff>359471</xdr:colOff>
      <xdr:row>18</xdr:row>
      <xdr:rowOff>110243</xdr:rowOff>
    </xdr:from>
    <xdr:to>
      <xdr:col>3</xdr:col>
      <xdr:colOff>4323</xdr:colOff>
      <xdr:row>22</xdr:row>
      <xdr:rowOff>83028</xdr:rowOff>
    </xdr:to>
    <xdr:pic>
      <xdr:nvPicPr>
        <xdr:cNvPr id="13" name="Picture 3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758B777-4FA9-4583-B506-4D524D4EC9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duotone>
            <a:schemeClr val="accent4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59471" y="3424943"/>
          <a:ext cx="1568902" cy="709385"/>
        </a:xfrm>
        <a:prstGeom prst="rect">
          <a:avLst/>
        </a:prstGeom>
      </xdr:spPr>
    </xdr:pic>
    <xdr:clientData/>
  </xdr:twoCellAnchor>
  <xdr:twoCellAnchor>
    <xdr:from>
      <xdr:col>0</xdr:col>
      <xdr:colOff>340179</xdr:colOff>
      <xdr:row>23</xdr:row>
      <xdr:rowOff>96638</xdr:rowOff>
    </xdr:from>
    <xdr:to>
      <xdr:col>3</xdr:col>
      <xdr:colOff>0</xdr:colOff>
      <xdr:row>27</xdr:row>
      <xdr:rowOff>96137</xdr:rowOff>
    </xdr:to>
    <xdr:pic>
      <xdr:nvPicPr>
        <xdr:cNvPr id="14" name="Picture 72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B6D961F-3276-4D35-8F6E-0645EA99BB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duotone>
            <a:schemeClr val="accent4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40179" y="4332088"/>
          <a:ext cx="1583871" cy="736099"/>
        </a:xfrm>
        <a:prstGeom prst="rect">
          <a:avLst/>
        </a:prstGeom>
      </xdr:spPr>
    </xdr:pic>
    <xdr:clientData/>
  </xdr:twoCellAnchor>
  <xdr:twoCellAnchor>
    <xdr:from>
      <xdr:col>0</xdr:col>
      <xdr:colOff>340178</xdr:colOff>
      <xdr:row>8</xdr:row>
      <xdr:rowOff>0</xdr:rowOff>
    </xdr:from>
    <xdr:to>
      <xdr:col>2</xdr:col>
      <xdr:colOff>594779</xdr:colOff>
      <xdr:row>11</xdr:row>
      <xdr:rowOff>144577</xdr:rowOff>
    </xdr:to>
    <xdr:pic>
      <xdr:nvPicPr>
        <xdr:cNvPr id="15" name="Picture 69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EFA30A0-C884-46E4-BCED-A48E66B1DA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duotone>
            <a:schemeClr val="accent4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40178" y="1473200"/>
          <a:ext cx="1537301" cy="697027"/>
        </a:xfrm>
        <a:prstGeom prst="rect">
          <a:avLst/>
        </a:prstGeom>
      </xdr:spPr>
    </xdr:pic>
    <xdr:clientData/>
  </xdr:twoCellAnchor>
  <xdr:twoCellAnchor editAs="oneCell">
    <xdr:from>
      <xdr:col>0</xdr:col>
      <xdr:colOff>340179</xdr:colOff>
      <xdr:row>13</xdr:row>
      <xdr:rowOff>13607</xdr:rowOff>
    </xdr:from>
    <xdr:to>
      <xdr:col>2</xdr:col>
      <xdr:colOff>609185</xdr:colOff>
      <xdr:row>16</xdr:row>
      <xdr:rowOff>178773</xdr:rowOff>
    </xdr:to>
    <xdr:pic>
      <xdr:nvPicPr>
        <xdr:cNvPr id="16" name="Picture 20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8DD51EE1-7589-48AE-B66C-952F7657C2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>
          <a:extLst>
            <a:ext uri="{BEBA8EAE-BF5A-486C-A8C5-ECC9F3942E4B}">
              <a14:imgProps xmlns:a14="http://schemas.microsoft.com/office/drawing/2010/main">
                <a14:imgLayer r:embed="rId14">
                  <a14:imgEffect>
                    <a14:colorTemperature colorTemp="5900"/>
                  </a14:imgEffect>
                  <a14:imgEffect>
                    <a14:saturation sat="66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340179" y="2407557"/>
          <a:ext cx="1551706" cy="736666"/>
        </a:xfrm>
        <a:prstGeom prst="rect">
          <a:avLst/>
        </a:prstGeom>
      </xdr:spPr>
    </xdr:pic>
    <xdr:clientData/>
  </xdr:twoCellAnchor>
  <xdr:twoCellAnchor>
    <xdr:from>
      <xdr:col>4</xdr:col>
      <xdr:colOff>81272</xdr:colOff>
      <xdr:row>2</xdr:row>
      <xdr:rowOff>11544</xdr:rowOff>
    </xdr:from>
    <xdr:to>
      <xdr:col>15</xdr:col>
      <xdr:colOff>144318</xdr:colOff>
      <xdr:row>4</xdr:row>
      <xdr:rowOff>77293</xdr:rowOff>
    </xdr:to>
    <xdr:sp macro="" textlink="">
      <xdr:nvSpPr>
        <xdr:cNvPr id="20" name="TextBox 16">
          <a:extLst>
            <a:ext uri="{FF2B5EF4-FFF2-40B4-BE49-F238E27FC236}">
              <a16:creationId xmlns:a16="http://schemas.microsoft.com/office/drawing/2014/main" id="{08DC70B2-4777-43DF-8C21-2F64B4E393F0}"/>
            </a:ext>
          </a:extLst>
        </xdr:cNvPr>
        <xdr:cNvSpPr txBox="1"/>
      </xdr:nvSpPr>
      <xdr:spPr>
        <a:xfrm>
          <a:off x="2667454" y="380999"/>
          <a:ext cx="7175046" cy="4352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lt-LT" sz="1600" b="1" baseline="0">
              <a:ln>
                <a:noFill/>
              </a:ln>
              <a:solidFill>
                <a:schemeClr val="bg2">
                  <a:lumMod val="25000"/>
                </a:schemeClr>
              </a:solidFill>
              <a:effectLst/>
            </a:rPr>
            <a:t> </a:t>
          </a:r>
          <a:r>
            <a:rPr lang="en-US" sz="1600" b="1" baseline="0">
              <a:ln>
                <a:noFill/>
              </a:ln>
              <a:solidFill>
                <a:schemeClr val="bg2">
                  <a:lumMod val="25000"/>
                </a:schemeClr>
              </a:solidFill>
              <a:effectLst/>
            </a:rPr>
            <a:t>SKAI</a:t>
          </a:r>
          <a:r>
            <a:rPr lang="lt-LT" sz="1600" b="1" baseline="0">
              <a:ln>
                <a:noFill/>
              </a:ln>
              <a:solidFill>
                <a:schemeClr val="bg2">
                  <a:lumMod val="25000"/>
                </a:schemeClr>
              </a:solidFill>
              <a:effectLst/>
            </a:rPr>
            <a:t>ČIUOKLĖS NAUDOJIMO INSTRUKCIJA</a:t>
          </a:r>
          <a:endParaRPr lang="lt-LT" sz="1600" b="1">
            <a:ln>
              <a:noFill/>
            </a:ln>
            <a:solidFill>
              <a:schemeClr val="bg2">
                <a:lumMod val="25000"/>
              </a:schemeClr>
            </a:solidFill>
            <a:effectLst/>
          </a:endParaRPr>
        </a:p>
      </xdr:txBody>
    </xdr:sp>
    <xdr:clientData/>
  </xdr:twoCellAnchor>
  <xdr:twoCellAnchor>
    <xdr:from>
      <xdr:col>4</xdr:col>
      <xdr:colOff>11547</xdr:colOff>
      <xdr:row>8</xdr:row>
      <xdr:rowOff>48200</xdr:rowOff>
    </xdr:from>
    <xdr:to>
      <xdr:col>23</xdr:col>
      <xdr:colOff>427638</xdr:colOff>
      <xdr:row>85</xdr:row>
      <xdr:rowOff>168851</xdr:rowOff>
    </xdr:to>
    <xdr:sp macro="" textlink="">
      <xdr:nvSpPr>
        <xdr:cNvPr id="2" name="TextBox 28">
          <a:extLst>
            <a:ext uri="{FF2B5EF4-FFF2-40B4-BE49-F238E27FC236}">
              <a16:creationId xmlns:a16="http://schemas.microsoft.com/office/drawing/2014/main" id="{5D460FB5-8B28-41C9-89A9-7BFED0BA0819}"/>
            </a:ext>
          </a:extLst>
        </xdr:cNvPr>
        <xdr:cNvSpPr txBox="1"/>
      </xdr:nvSpPr>
      <xdr:spPr>
        <a:xfrm>
          <a:off x="2597729" y="1526018"/>
          <a:ext cx="12700454" cy="14344651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eaLnBrk="1" fontAlgn="auto" latinLnBrk="0" hangingPunct="1"/>
          <a:r>
            <a:rPr lang="en-US" sz="16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1. </a:t>
          </a:r>
          <a:r>
            <a:rPr lang="lt-LT" sz="16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Pradiniai veiksmai</a:t>
          </a:r>
        </a:p>
        <a:p>
          <a:pPr eaLnBrk="1" fontAlgn="auto" latinLnBrk="0" hangingPunct="1"/>
          <a:endParaRPr lang="lt-LT" sz="1400">
            <a:effectLst/>
          </a:endParaRPr>
        </a:p>
        <a:p>
          <a:pPr marL="171450" indent="-171450" eaLnBrk="1" fontAlgn="auto" latinLnBrk="0" hangingPunct="1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Prieš pradėdami naudotis skaičiuokle, atidžiai perskaitykite "Pradžios" lapo informaciją ir </a:t>
          </a:r>
          <a:r>
            <a:rPr lang="lt-LT" sz="1400" b="0" i="0" u="none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metodologinį dokumentą (žr. https://aaa.lrv.lt/lt/veiklos-sritys/teisekuros-poveikio-vertinimas/)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, kad geriau suprastumėte naudojamas sąvokas ir aplinkos oro teršalų kiekių pokyčių skaičiavimo principus. </a:t>
          </a:r>
        </a:p>
        <a:p>
          <a:pPr marL="171450" indent="-171450" eaLnBrk="1" fontAlgn="auto" latinLnBrk="0" hangingPunct="1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Lape „Skaičiuoklė“ susipažinkite su lentelės apačioje esančiais sutartiniais žymėjimais ir pastabomis, kad lengviau suprastumėte skaičiuoklės turinį.</a:t>
          </a:r>
          <a:endParaRPr lang="lt-LT" sz="1400">
            <a:solidFill>
              <a:schemeClr val="accent3">
                <a:lumMod val="25000"/>
              </a:schemeClr>
            </a:solidFill>
            <a:effectLst/>
          </a:endParaRPr>
        </a:p>
        <a:p>
          <a:pPr marL="171450" indent="-171450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Atidžiai laikykitės toliau pateiktų instrukcijoje pateiktų nurodymų, kad užtikrintumėte teisingą duomenų įvedimą ir rezultatų gavimą.</a:t>
          </a:r>
        </a:p>
        <a:p>
          <a:pPr>
            <a:lnSpc>
              <a:spcPct val="150000"/>
            </a:lnSpc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Tx/>
            <a:buNone/>
            <a:tabLst/>
            <a:defRPr/>
          </a:pPr>
          <a:r>
            <a:rPr kumimoji="0" lang="lt-LT" sz="16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2. Duomenų įvedimas 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Įveskite teisėkūros iniciatyvos parametrų -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laiko, reguliuojamo veiklos rodiklio ir objekto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- specifinius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duomenis į </a:t>
          </a:r>
          <a:r>
            <a:rPr lang="en-US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analiz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ės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variantų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laukelius. Šių duomenų įvedimas yra privalomas, norint nustatyti teisėkūros iniciatyvos poveikį NH</a:t>
          </a:r>
          <a:r>
            <a:rPr lang="en-US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3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kiekio pokyčiui. Jei pateiktų analizės variantų nepakanka, atsisiųskite naują skaičiavimo įrankį arba susikurkite lapo "Skaičiuoklė" kopiją.</a:t>
          </a:r>
          <a:endParaRPr kumimoji="0" lang="lt-LT" sz="1400" b="0" i="0" u="none" strike="noStrike" kern="100" cap="none" spc="0" normalizeH="0" baseline="0" noProof="0">
            <a:ln>
              <a:noFill/>
            </a:ln>
            <a:solidFill>
              <a:schemeClr val="accent3">
                <a:lumMod val="25000"/>
              </a:schemeClr>
            </a:solidFill>
            <a:effectLst/>
            <a:uLnTx/>
            <a:uFillTx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Bet kuriuo metu galite keisti arba papildyti duomenis, neatsižvelgiant į duomenų įvedimo seką.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Skaičiuoklėje pateikti įvesties duomenys yra </a:t>
          </a:r>
          <a:r>
            <a:rPr kumimoji="0" lang="lt-LT" sz="14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pavyzdiniai</a:t>
          </a: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ir turi būti keičiami pagal pasirinktus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teisėkūros iniciatyvos tikslus</a:t>
          </a: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.</a:t>
          </a: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Tx/>
            <a:buNone/>
            <a:tabLst/>
            <a:defRPr/>
          </a:pPr>
          <a:r>
            <a:rPr kumimoji="0" lang="en-US" sz="14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2.1. </a:t>
          </a:r>
          <a:r>
            <a:rPr kumimoji="0" lang="lt-LT" sz="14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Laiko parametrų įvedimas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Teisėkūros iniciatyvos taikymo laikotarpis, m: įveskite reikšmę. Galima įvestis nuo 1 metų. </a:t>
          </a: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Tx/>
            <a:buNone/>
            <a:tabLst/>
            <a:defRPr/>
          </a:pPr>
          <a:r>
            <a:rPr kumimoji="0" lang="en-US" sz="14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2.2. </a:t>
          </a:r>
          <a:r>
            <a:rPr kumimoji="0" lang="lt-LT" sz="1400" b="1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Reguliuojamo veiklos rodiklio parametrų įvedimas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Bazinė gyvulių populiacija, vnt.</a:t>
          </a: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: įveskite reikšmę.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+mn-lt"/>
              <a:ea typeface="+mn-ea"/>
              <a:cs typeface="+mn-cs"/>
            </a:rPr>
            <a:t>Įvesties palengvinimui lape "Skaičiuoklė" pateikta lentelė "Vidutinė metinė gyvulių populiacija". </a:t>
          </a: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kumimoji="0" lang="lt-LT" sz="1400" b="0" i="0" u="none" strike="noStrike" kern="100" cap="none" spc="0" normalizeH="0" baseline="0" noProof="0">
              <a:ln>
                <a:noFill/>
              </a:ln>
              <a:solidFill>
                <a:schemeClr val="accent3">
                  <a:lumMod val="25000"/>
                </a:schemeClr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Projektinė gyvulių populiacija, vnt.: įveskite reikšmę. </a:t>
          </a:r>
        </a:p>
        <a:p>
          <a:pPr eaLnBrk="1" fontAlgn="auto" latinLnBrk="0" hangingPunct="1">
            <a:lnSpc>
              <a:spcPct val="150000"/>
            </a:lnSpc>
          </a:pPr>
          <a:r>
            <a:rPr lang="en-US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2.3.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Objekto parametrų įvedimas</a:t>
          </a:r>
          <a:endParaRPr lang="lt-LT" sz="1400">
            <a:solidFill>
              <a:schemeClr val="accent3">
                <a:lumMod val="25000"/>
              </a:schemeClr>
            </a:solidFill>
            <a:effectLst/>
            <a:latin typeface="+mn-lt"/>
          </a:endParaRPr>
        </a:p>
        <a:p>
          <a:pPr marL="285750" indent="-285750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Gyvulių rūšis: pasirinkite reikalingas parinktis iš pateikiamų išplečiamųjų sąrašų. </a:t>
          </a:r>
          <a:endParaRPr kumimoji="0" lang="lt-LT" sz="1400" b="0" i="0" u="none" strike="noStrike" kern="100" cap="none" spc="0" normalizeH="0" baseline="0" noProof="0">
            <a:ln>
              <a:noFill/>
            </a:ln>
            <a:solidFill>
              <a:schemeClr val="accent3">
                <a:lumMod val="25000"/>
              </a:schemeClr>
            </a:solidFill>
            <a:effectLst/>
            <a:uLnTx/>
            <a:uFillTx/>
            <a:latin typeface="+mn-lt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lt-LT" sz="1400" b="0" i="0" baseline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500"/>
            </a:spcAft>
            <a:buClrTx/>
            <a:buSzTx/>
            <a:buFontTx/>
            <a:buNone/>
            <a:tabLst/>
            <a:defRPr/>
          </a:pPr>
          <a:endParaRPr lang="lt-LT" sz="1400" b="0" i="0" baseline="0">
            <a:solidFill>
              <a:schemeClr val="accent3">
                <a:lumMod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eaLnBrk="1" fontAlgn="auto" latinLnBrk="0" hangingPunct="1"/>
          <a:r>
            <a:rPr lang="en-US" sz="16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3. </a:t>
          </a:r>
          <a:r>
            <a:rPr lang="lt-LT" sz="16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Rezultatai ir jų interpretacija</a:t>
          </a:r>
        </a:p>
        <a:p>
          <a:pPr eaLnBrk="1" fontAlgn="auto" latinLnBrk="0" hangingPunct="1"/>
          <a:endParaRPr kumimoji="0" lang="lt-LT" sz="1400" b="0" i="0" u="none" strike="noStrike" kern="100" cap="none" spc="0" normalizeH="0" baseline="0" noProof="0">
            <a:ln>
              <a:noFill/>
            </a:ln>
            <a:solidFill>
              <a:schemeClr val="accent3">
                <a:lumMod val="25000"/>
              </a:schemeClr>
            </a:solidFill>
            <a:effectLst/>
            <a:uLnTx/>
            <a:uFillTx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285750" marR="0" lvl="0" indent="-28440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Pagal pateiktus įvesties duomenis, skaičiuoklė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automatiškai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apskaičiuoja 1) kiekvieno analizuojamo varianto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NH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3</a:t>
          </a:r>
          <a:r>
            <a:rPr lang="lt-LT" sz="140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kiekio pokytį, 2) visų analizuotų variantų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NH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3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kiekio pokyčių sumą.  </a:t>
          </a:r>
        </a:p>
        <a:p>
          <a:pPr marL="285750" marR="0" lvl="0" indent="-28440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Skaičiuoklės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rezultatai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yra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apytiksliai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</a:t>
          </a:r>
          <a:endParaRPr lang="lt-LT" sz="1400">
            <a:solidFill>
              <a:schemeClr val="accent3">
                <a:lumMod val="25000"/>
              </a:schemeClr>
            </a:solidFill>
            <a:effectLst/>
          </a:endParaRPr>
        </a:p>
        <a:p>
          <a:pPr marL="171450" indent="-284400" eaLnBrk="1" fontAlgn="auto" latinLnBrk="0" hangingPunct="1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Šalia skaičiuoklės esantis grafikas vizualiai parodo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NH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3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kiekio pokyčių pasiskirstymą analizuotuose variantuose. </a:t>
          </a:r>
          <a:endParaRPr lang="lt-LT" sz="1400">
            <a:solidFill>
              <a:schemeClr val="accent3">
                <a:lumMod val="25000"/>
              </a:schemeClr>
            </a:solidFill>
            <a:effectLst/>
          </a:endParaRPr>
        </a:p>
        <a:p>
          <a:pPr marL="285750" indent="-285750" eaLnBrk="1" fontAlgn="auto" latinLnBrk="0" hangingPunct="1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Teigiama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NH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3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kiekio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pokyčio reikšmė</a:t>
          </a:r>
          <a:r>
            <a:rPr lang="en-US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n-US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&gt;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0 kt /metus)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rodo, kad analizuojama teisėkūros iniciatyva </a:t>
          </a:r>
          <a:r>
            <a:rPr kumimoji="0" lang="lt-LT" sz="1400" b="1" i="0" u="sng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NH</a:t>
          </a:r>
          <a:r>
            <a:rPr kumimoji="0" lang="en-US" sz="1400" b="1" i="0" u="sng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3</a:t>
          </a:r>
          <a:r>
            <a:rPr lang="lt-LT" sz="1400" b="1" i="0" u="sng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kiekį mažina </a:t>
          </a:r>
          <a:r>
            <a:rPr lang="lt-LT" sz="1400" b="0" i="0" u="none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(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t.y. apskaičiuotas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NH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3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kiekis susidaręs iš projektinio veiklos rodiklio yra mažesnis nei susidaręs iš bazinio veiklos rodiklio ). Daroma prielaida, kad teisėkūros iniciatyvos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poveikis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aplinkos oro kokybei yra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teigiamas. </a:t>
          </a:r>
          <a:endParaRPr lang="lt-LT" sz="1400" b="1">
            <a:solidFill>
              <a:schemeClr val="accent3">
                <a:lumMod val="25000"/>
              </a:schemeClr>
            </a:solidFill>
            <a:effectLst/>
          </a:endParaRP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lang="en-US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N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eigiama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NH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3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kiekio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pokyčio</a:t>
          </a:r>
          <a:r>
            <a:rPr lang="en-US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reikšmė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(&lt; </a:t>
          </a:r>
          <a:r>
            <a:rPr lang="en-US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0 kt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/metus)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rodo, kad analizuojama teisėkūros iniciatyva </a:t>
          </a:r>
          <a:r>
            <a:rPr kumimoji="0" lang="lt-LT" sz="1400" b="1" i="0" u="sng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NH</a:t>
          </a:r>
          <a:r>
            <a:rPr kumimoji="0" lang="en-US" sz="1400" b="1" i="0" u="sng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3</a:t>
          </a:r>
          <a:r>
            <a:rPr lang="lt-LT" sz="1400" b="1" i="0" u="sng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kiekį didina </a:t>
          </a:r>
          <a:r>
            <a:rPr lang="lt-LT" sz="1400" b="0" i="0" u="none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( t.y. apskaičiuotas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NH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3</a:t>
          </a:r>
          <a:r>
            <a:rPr lang="lt-LT" sz="1400" b="0" i="0" u="none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kiekis susidaręs iš projektinio veiklos rodiklio yra didesnis nei iš bazinio veiklos rodiklio )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 Daroma prielaida, kad teisėkūros iniciatyvos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poveikis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aplinkos oro kokybei yra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neigiamas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 </a:t>
          </a:r>
          <a:endParaRPr lang="lt-LT" sz="1400">
            <a:solidFill>
              <a:schemeClr val="accent3">
                <a:lumMod val="25000"/>
              </a:schemeClr>
            </a:solidFill>
            <a:effectLst/>
          </a:endParaRPr>
        </a:p>
        <a:p>
          <a:pPr marL="285750" marR="0" lvl="0" indent="-28575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 typeface="Courier New" panose="02070309020205020404" pitchFamily="49" charset="0"/>
            <a:buChar char="o"/>
            <a:tabLst/>
            <a:defRPr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Jei </a:t>
          </a:r>
          <a:r>
            <a:rPr kumimoji="0" lang="lt-LT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NH</a:t>
          </a:r>
          <a:r>
            <a:rPr kumimoji="0" lang="en-US" sz="1400" b="0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3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kiekio pokyčių reikšmės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viršija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"</a:t>
          </a:r>
          <a:r>
            <a:rPr lang="en-US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Teis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ėkūros poveikio aplinkai ir klimato kaitai (ex ante) vertinimo tvarkos aprašo" </a:t>
          </a:r>
          <a:r>
            <a:rPr lang="lt-LT" sz="1400">
              <a:solidFill>
                <a:schemeClr val="accent3">
                  <a:lumMod val="25000"/>
                </a:schemeClr>
              </a:solidFill>
            </a:rPr>
            <a:t>priede nustatytą </a:t>
          </a:r>
          <a:r>
            <a:rPr lang="lt-LT" sz="1400" b="1">
              <a:solidFill>
                <a:schemeClr val="accent3">
                  <a:lumMod val="25000"/>
                </a:schemeClr>
              </a:solidFill>
            </a:rPr>
            <a:t>ribinę vertę</a:t>
          </a:r>
        </a:p>
        <a:p>
          <a:pPr marL="285750" indent="-285750" eaLnBrk="1" fontAlgn="auto" latinLnBrk="0" hangingPunct="1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400" b="1" i="0" u="none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(0,01 kt/metus)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, laikoma, kad teisėkūros iniciatyvos poveikis aplinkos oro kokybei yra </a:t>
          </a:r>
          <a:r>
            <a:rPr lang="lt-LT" sz="1400" b="1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reikšmingai neigiamas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pPr marL="285750" indent="-285750" eaLnBrk="1" fontAlgn="auto" latinLnBrk="0" hangingPunct="1">
            <a:lnSpc>
              <a:spcPct val="150000"/>
            </a:lnSpc>
            <a:buFont typeface="Courier New" panose="02070309020205020404" pitchFamily="49" charset="0"/>
            <a:buChar char="o"/>
          </a:pP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Reikšmingai neigiamam teisėkūros iniciatyvos poveikio identifikavimui, </a:t>
          </a:r>
          <a:r>
            <a:rPr lang="en-US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atitinkami 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skaičiuoklė</a:t>
          </a:r>
          <a:r>
            <a:rPr lang="en-US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s laukeliai</a:t>
          </a:r>
          <a:r>
            <a:rPr lang="lt-LT" sz="1400" b="0" i="0" baseline="0">
              <a:solidFill>
                <a:schemeClr val="accent3">
                  <a:lumMod val="25000"/>
                </a:schemeClr>
              </a:solidFill>
              <a:effectLst/>
              <a:latin typeface="+mn-lt"/>
              <a:ea typeface="+mn-ea"/>
              <a:cs typeface="+mn-cs"/>
            </a:rPr>
            <a:t> automatiškai nuspalvinami tamsiai žalia spalva.</a:t>
          </a:r>
        </a:p>
      </xdr:txBody>
    </xdr:sp>
    <xdr:clientData/>
  </xdr:twoCellAnchor>
  <xdr:twoCellAnchor>
    <xdr:from>
      <xdr:col>0</xdr:col>
      <xdr:colOff>381000</xdr:colOff>
      <xdr:row>48</xdr:row>
      <xdr:rowOff>31510</xdr:rowOff>
    </xdr:from>
    <xdr:to>
      <xdr:col>3</xdr:col>
      <xdr:colOff>158819</xdr:colOff>
      <xdr:row>51</xdr:row>
      <xdr:rowOff>155861</xdr:rowOff>
    </xdr:to>
    <xdr:sp macro="" textlink="">
      <xdr:nvSpPr>
        <xdr:cNvPr id="32" name="TextBox 18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FF31567A-C9EB-4CA5-A07D-5092AA4CD9EF}"/>
            </a:ext>
          </a:extLst>
        </xdr:cNvPr>
        <xdr:cNvSpPr txBox="1"/>
      </xdr:nvSpPr>
      <xdr:spPr>
        <a:xfrm>
          <a:off x="381000" y="8898419"/>
          <a:ext cx="1717455" cy="6785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rgbClr val="808080"/>
              </a:solidFill>
            </a:rPr>
            <a:t>https://aaa.lrv.lt/lt/veiklos-sritys/teisekuros-poveikio-vertinimas/</a:t>
          </a:r>
        </a:p>
      </xdr:txBody>
    </xdr:sp>
    <xdr:clientData/>
  </xdr:twoCellAnchor>
  <xdr:twoCellAnchor editAs="oneCell">
    <xdr:from>
      <xdr:col>1</xdr:col>
      <xdr:colOff>56575</xdr:colOff>
      <xdr:row>43</xdr:row>
      <xdr:rowOff>11545</xdr:rowOff>
    </xdr:from>
    <xdr:to>
      <xdr:col>2</xdr:col>
      <xdr:colOff>224849</xdr:colOff>
      <xdr:row>47</xdr:row>
      <xdr:rowOff>118025</xdr:rowOff>
    </xdr:to>
    <xdr:pic>
      <xdr:nvPicPr>
        <xdr:cNvPr id="33" name="Paveikslėlis 19">
          <a:extLst>
            <a:ext uri="{FF2B5EF4-FFF2-40B4-BE49-F238E27FC236}">
              <a16:creationId xmlns:a16="http://schemas.microsoft.com/office/drawing/2014/main" id="{F309109A-0669-4402-B3E8-7A626692205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6071" b="683"/>
        <a:stretch/>
      </xdr:blipFill>
      <xdr:spPr>
        <a:xfrm>
          <a:off x="703120" y="7954818"/>
          <a:ext cx="809624" cy="8430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553534</xdr:colOff>
      <xdr:row>16</xdr:row>
      <xdr:rowOff>13665</xdr:rowOff>
    </xdr:from>
    <xdr:to>
      <xdr:col>3</xdr:col>
      <xdr:colOff>209558</xdr:colOff>
      <xdr:row>17</xdr:row>
      <xdr:rowOff>0</xdr:rowOff>
    </xdr:to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62E28BAB-55A2-404A-BDD3-FBDAB50AF24B}"/>
            </a:ext>
          </a:extLst>
        </xdr:cNvPr>
        <xdr:cNvSpPr txBox="1"/>
      </xdr:nvSpPr>
      <xdr:spPr>
        <a:xfrm>
          <a:off x="553534" y="8216616"/>
          <a:ext cx="1436106" cy="4915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>
    <xdr:from>
      <xdr:col>13</xdr:col>
      <xdr:colOff>492962</xdr:colOff>
      <xdr:row>1</xdr:row>
      <xdr:rowOff>133684</xdr:rowOff>
    </xdr:from>
    <xdr:to>
      <xdr:col>20</xdr:col>
      <xdr:colOff>359278</xdr:colOff>
      <xdr:row>3</xdr:row>
      <xdr:rowOff>167105</xdr:rowOff>
    </xdr:to>
    <xdr:sp macro="" textlink="">
      <xdr:nvSpPr>
        <xdr:cNvPr id="28" name="Rectangle 14">
          <a:extLst>
            <a:ext uri="{FF2B5EF4-FFF2-40B4-BE49-F238E27FC236}">
              <a16:creationId xmlns:a16="http://schemas.microsoft.com/office/drawing/2014/main" id="{284CC717-58DE-48DC-A072-2551658749E3}"/>
            </a:ext>
            <a:ext uri="{147F2762-F138-4A5C-976F-8EAC2B608ADB}">
              <a16:predDERef xmlns:a16="http://schemas.microsoft.com/office/drawing/2014/main" pred="{B2071CD9-9611-4886-94F1-977B41C3AA66}"/>
            </a:ext>
          </a:extLst>
        </xdr:cNvPr>
        <xdr:cNvSpPr/>
      </xdr:nvSpPr>
      <xdr:spPr>
        <a:xfrm>
          <a:off x="15448883" y="300789"/>
          <a:ext cx="3968750" cy="409408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lt-LT" sz="1100" b="1" baseline="0">
              <a:solidFill>
                <a:srgbClr val="FFFFFF"/>
              </a:solidFill>
            </a:rPr>
            <a:t> O</a:t>
          </a:r>
          <a:r>
            <a:rPr lang="en-US" sz="1100" b="1">
              <a:solidFill>
                <a:srgbClr val="FFFFFF"/>
              </a:solidFill>
            </a:rPr>
            <a:t>ro ter</a:t>
          </a:r>
          <a:r>
            <a:rPr lang="lt-LT" sz="1100" b="1">
              <a:solidFill>
                <a:srgbClr val="FFFFFF"/>
              </a:solidFill>
            </a:rPr>
            <a:t>šal</a:t>
          </a:r>
          <a:r>
            <a:rPr lang="en-US" sz="1100" b="1">
              <a:solidFill>
                <a:srgbClr val="FFFFFF"/>
              </a:solidFill>
            </a:rPr>
            <a:t>o</a:t>
          </a:r>
          <a:r>
            <a:rPr lang="lt-LT" sz="1100" b="1" baseline="0">
              <a:solidFill>
                <a:srgbClr val="FFFFFF"/>
              </a:solidFill>
            </a:rPr>
            <a:t> </a:t>
          </a:r>
          <a:r>
            <a:rPr lang="en-US" sz="1100" b="1" baseline="0">
              <a:solidFill>
                <a:srgbClr val="FFFFFF"/>
              </a:solidFill>
            </a:rPr>
            <a:t>NH3 kiekio  poky</a:t>
          </a:r>
          <a:r>
            <a:rPr lang="lt-LT" sz="1100" b="1" baseline="0">
              <a:solidFill>
                <a:srgbClr val="FFFFFF"/>
              </a:solidFill>
            </a:rPr>
            <a:t>čio pasiskirstymas </a:t>
          </a:r>
          <a:endParaRPr lang="en-US" sz="1100" b="1" baseline="0">
            <a:solidFill>
              <a:srgbClr val="FFFFFF"/>
            </a:solidFill>
          </a:endParaRPr>
        </a:p>
      </xdr:txBody>
    </xdr:sp>
    <xdr:clientData/>
  </xdr:twoCellAnchor>
  <xdr:twoCellAnchor>
    <xdr:from>
      <xdr:col>13</xdr:col>
      <xdr:colOff>338817</xdr:colOff>
      <xdr:row>1</xdr:row>
      <xdr:rowOff>0</xdr:rowOff>
    </xdr:from>
    <xdr:to>
      <xdr:col>21</xdr:col>
      <xdr:colOff>50130</xdr:colOff>
      <xdr:row>25</xdr:row>
      <xdr:rowOff>36285</xdr:rowOff>
    </xdr:to>
    <xdr:sp macro="" textlink="">
      <xdr:nvSpPr>
        <xdr:cNvPr id="30" name="Stačiakampis 22">
          <a:extLst>
            <a:ext uri="{FF2B5EF4-FFF2-40B4-BE49-F238E27FC236}">
              <a16:creationId xmlns:a16="http://schemas.microsoft.com/office/drawing/2014/main" id="{C94B1801-C212-45E1-BF97-F5FEBC0C95A9}"/>
            </a:ext>
          </a:extLst>
        </xdr:cNvPr>
        <xdr:cNvSpPr/>
      </xdr:nvSpPr>
      <xdr:spPr>
        <a:xfrm>
          <a:off x="15125246" y="163286"/>
          <a:ext cx="4555455" cy="2766785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13</xdr:col>
      <xdr:colOff>476251</xdr:colOff>
      <xdr:row>3</xdr:row>
      <xdr:rowOff>206877</xdr:rowOff>
    </xdr:from>
    <xdr:to>
      <xdr:col>20</xdr:col>
      <xdr:colOff>395873</xdr:colOff>
      <xdr:row>24</xdr:row>
      <xdr:rowOff>86728</xdr:rowOff>
    </xdr:to>
    <xdr:graphicFrame macro="">
      <xdr:nvGraphicFramePr>
        <xdr:cNvPr id="31" name="Chart 13">
          <a:extLst>
            <a:ext uri="{FF2B5EF4-FFF2-40B4-BE49-F238E27FC236}">
              <a16:creationId xmlns:a16="http://schemas.microsoft.com/office/drawing/2014/main" id="{30BACF74-FB00-41F4-B4A1-C33A1F74A41D}"/>
            </a:ext>
            <a:ext uri="{147F2762-F138-4A5C-976F-8EAC2B608ADB}">
              <a16:predDERef xmlns:a16="http://schemas.microsoft.com/office/drawing/2014/main" pred="{C94B1801-C212-45E1-BF97-F5FEBC0C95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3</xdr:col>
      <xdr:colOff>163286</xdr:colOff>
      <xdr:row>128</xdr:row>
      <xdr:rowOff>118835</xdr:rowOff>
    </xdr:to>
    <xdr:grpSp>
      <xdr:nvGrpSpPr>
        <xdr:cNvPr id="51" name="Grupė 2">
          <a:extLst>
            <a:ext uri="{FF2B5EF4-FFF2-40B4-BE49-F238E27FC236}">
              <a16:creationId xmlns:a16="http://schemas.microsoft.com/office/drawing/2014/main" id="{E15A0C3C-4E0E-DA54-F9C4-3EDAE9925158}"/>
            </a:ext>
          </a:extLst>
        </xdr:cNvPr>
        <xdr:cNvGrpSpPr/>
      </xdr:nvGrpSpPr>
      <xdr:grpSpPr>
        <a:xfrm>
          <a:off x="0" y="0"/>
          <a:ext cx="1945383" cy="13904480"/>
          <a:chOff x="0" y="0"/>
          <a:chExt cx="1932215" cy="13680621"/>
        </a:xfrm>
      </xdr:grpSpPr>
      <xdr:pic>
        <xdr:nvPicPr>
          <xdr:cNvPr id="53" name="Picture 19">
            <a:extLst>
              <a:ext uri="{FF2B5EF4-FFF2-40B4-BE49-F238E27FC236}">
                <a16:creationId xmlns:a16="http://schemas.microsoft.com/office/drawing/2014/main" id="{51296F5A-BE68-4CED-AC8C-720D81902A5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0"/>
            <a:ext cx="1932215" cy="13680621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54" name="TextBox 7">
            <a:extLst>
              <a:ext uri="{FF2B5EF4-FFF2-40B4-BE49-F238E27FC236}">
                <a16:creationId xmlns:a16="http://schemas.microsoft.com/office/drawing/2014/main" id="{773ACE88-08EE-4863-86A6-8DA47251F7D6}"/>
              </a:ext>
            </a:extLst>
          </xdr:cNvPr>
          <xdr:cNvSpPr txBox="1"/>
        </xdr:nvSpPr>
        <xdr:spPr>
          <a:xfrm>
            <a:off x="414110" y="7343701"/>
            <a:ext cx="1433035" cy="52087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lt-LT">
                <a:solidFill>
                  <a:srgbClr val="808080"/>
                </a:solidFill>
              </a:rPr>
              <a:t>+370 682 92 653</a:t>
            </a:r>
            <a:endParaRPr lang="lt-LT" sz="1100">
              <a:solidFill>
                <a:srgbClr val="808080"/>
              </a:solidFill>
            </a:endParaRPr>
          </a:p>
        </xdr:txBody>
      </xdr:sp>
      <xdr:sp macro="" textlink="">
        <xdr:nvSpPr>
          <xdr:cNvPr id="55" name="TextBox 9">
            <a:extLst>
              <a:ext uri="{FF2B5EF4-FFF2-40B4-BE49-F238E27FC236}">
                <a16:creationId xmlns:a16="http://schemas.microsoft.com/office/drawing/2014/main" id="{B0C32C36-7937-4075-AB20-2E94280A37FE}"/>
              </a:ext>
            </a:extLst>
          </xdr:cNvPr>
          <xdr:cNvSpPr txBox="1"/>
        </xdr:nvSpPr>
        <xdr:spPr>
          <a:xfrm>
            <a:off x="462644" y="5708649"/>
            <a:ext cx="1427931" cy="26559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lt-LT" sz="1100">
                <a:solidFill>
                  <a:srgbClr val="808080"/>
                </a:solidFill>
              </a:rPr>
              <a:t>aaa</a:t>
            </a:r>
            <a:r>
              <a:rPr lang="en-US" sz="1100">
                <a:solidFill>
                  <a:srgbClr val="808080"/>
                </a:solidFill>
              </a:rPr>
              <a:t>@gamta.lt</a:t>
            </a:r>
            <a:endParaRPr lang="lt-LT" sz="1100">
              <a:solidFill>
                <a:srgbClr val="808080"/>
              </a:solidFill>
            </a:endParaRPr>
          </a:p>
        </xdr:txBody>
      </xdr:sp>
      <xdr:pic>
        <xdr:nvPicPr>
          <xdr:cNvPr id="56" name="Paveikslėlis 2">
            <a:extLst>
              <a:ext uri="{FF2B5EF4-FFF2-40B4-BE49-F238E27FC236}">
                <a16:creationId xmlns:a16="http://schemas.microsoft.com/office/drawing/2014/main" id="{D6EC3F21-1644-47B1-8FF1-C6A28AD07140}"/>
              </a:ext>
              <a:ext uri="{147F2762-F138-4A5C-976F-8EAC2B608ADB}">
                <a16:predDERef xmlns:a16="http://schemas.microsoft.com/office/drawing/2014/main" pred="{46023FA3-9223-450D-88ED-40320E00CA5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17715" y="247826"/>
            <a:ext cx="1479578" cy="582186"/>
          </a:xfrm>
          <a:prstGeom prst="rect">
            <a:avLst/>
          </a:prstGeom>
        </xdr:spPr>
      </xdr:pic>
      <xdr:pic>
        <xdr:nvPicPr>
          <xdr:cNvPr id="57" name="Picture 69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1528C157-D670-4EE8-B92C-CD1DF14F56C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4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4928" y="1333499"/>
            <a:ext cx="1569493" cy="756899"/>
          </a:xfrm>
          <a:prstGeom prst="rect">
            <a:avLst/>
          </a:prstGeom>
        </xdr:spPr>
      </xdr:pic>
      <xdr:pic>
        <xdr:nvPicPr>
          <xdr:cNvPr id="58" name="Picture 35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71251FF0-BDEE-42C1-B465-7B90B345348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>
            <a:duotone>
              <a:schemeClr val="accent4">
                <a:shade val="45000"/>
                <a:satMod val="135000"/>
              </a:schemeClr>
              <a:prstClr val="white"/>
            </a:duotone>
            <a:extLst>
              <a:ext uri="{BEBA8EAE-BF5A-486C-A8C5-ECC9F3942E4B}">
                <a14:imgProps xmlns:a14="http://schemas.microsoft.com/office/drawing/2010/main">
                  <a14:imgLayer r:embed="rId8">
                    <a14:imgEffect>
                      <a14:colorTemperature colorTemp="4700"/>
                    </a14:imgEffect>
                    <a14:imgEffect>
                      <a14:saturation sat="0"/>
                    </a14:imgEffect>
                  </a14:imgLayer>
                </a14:imgProps>
              </a:ext>
            </a:extLst>
          </a:blip>
          <a:stretch>
            <a:fillRect/>
          </a:stretch>
        </xdr:blipFill>
        <xdr:spPr>
          <a:xfrm>
            <a:off x="244928" y="2285999"/>
            <a:ext cx="1564822" cy="708905"/>
          </a:xfrm>
          <a:prstGeom prst="rect">
            <a:avLst/>
          </a:prstGeom>
        </xdr:spPr>
      </xdr:pic>
      <xdr:pic>
        <xdr:nvPicPr>
          <xdr:cNvPr id="59" name="Picture 36">
            <a:extLst>
              <a:ext uri="{FF2B5EF4-FFF2-40B4-BE49-F238E27FC236}">
                <a16:creationId xmlns:a16="http://schemas.microsoft.com/office/drawing/2014/main" id="{586A0DE8-05B1-4F99-BDEE-9DF96853B54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>
            <a:extLst>
              <a:ext uri="{BEBA8EAE-BF5A-486C-A8C5-ECC9F3942E4B}">
                <a14:imgProps xmlns:a14="http://schemas.microsoft.com/office/drawing/2010/main">
                  <a14:imgLayer r:embed="rId10">
                    <a14:imgEffect>
                      <a14:colorTemperature colorTemp="5900"/>
                    </a14:imgEffect>
                    <a14:imgEffect>
                      <a14:saturation sat="66000"/>
                    </a14:imgEffect>
                  </a14:imgLayer>
                </a14:imgProps>
              </a:ext>
            </a:extLst>
          </a:blip>
          <a:stretch>
            <a:fillRect/>
          </a:stretch>
        </xdr:blipFill>
        <xdr:spPr>
          <a:xfrm>
            <a:off x="244928" y="3206749"/>
            <a:ext cx="1566030" cy="712108"/>
          </a:xfrm>
          <a:prstGeom prst="rect">
            <a:avLst/>
          </a:prstGeom>
        </xdr:spPr>
      </xdr:pic>
      <xdr:pic>
        <xdr:nvPicPr>
          <xdr:cNvPr id="60" name="Picture 72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3C10A0B3-9BCB-46F8-8B5B-A38B017E79B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2">
            <a:duotone>
              <a:schemeClr val="accent4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4928" y="4113892"/>
            <a:ext cx="1530788" cy="692900"/>
          </a:xfrm>
          <a:prstGeom prst="rect">
            <a:avLst/>
          </a:prstGeom>
        </xdr:spPr>
      </xdr:pic>
      <xdr:pic>
        <xdr:nvPicPr>
          <xdr:cNvPr id="61" name="Grafinis elementas 10" descr="Envelope outline">
            <a:extLst>
              <a:ext uri="{FF2B5EF4-FFF2-40B4-BE49-F238E27FC236}">
                <a16:creationId xmlns:a16="http://schemas.microsoft.com/office/drawing/2014/main" id="{6CFFA10F-7FE7-4501-A915-B514C31E1FD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3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4"/>
              </a:ext>
            </a:extLst>
          </a:blip>
          <a:stretch>
            <a:fillRect/>
          </a:stretch>
        </xdr:blipFill>
        <xdr:spPr>
          <a:xfrm>
            <a:off x="680357" y="5379357"/>
            <a:ext cx="552293" cy="411834"/>
          </a:xfrm>
          <a:prstGeom prst="rect">
            <a:avLst/>
          </a:prstGeom>
        </xdr:spPr>
      </xdr:pic>
      <xdr:pic>
        <xdr:nvPicPr>
          <xdr:cNvPr id="63" name="Grafinis elementas 27" descr="Receiver outline">
            <a:extLst>
              <a:ext uri="{FF2B5EF4-FFF2-40B4-BE49-F238E27FC236}">
                <a16:creationId xmlns:a16="http://schemas.microsoft.com/office/drawing/2014/main" id="{B2DD9316-860F-442A-BEDC-DBB07334324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6"/>
              </a:ext>
            </a:extLst>
          </a:blip>
          <a:stretch>
            <a:fillRect/>
          </a:stretch>
        </xdr:blipFill>
        <xdr:spPr>
          <a:xfrm>
            <a:off x="752929" y="6894286"/>
            <a:ext cx="354857" cy="428190"/>
          </a:xfrm>
          <a:prstGeom prst="rect">
            <a:avLst/>
          </a:prstGeom>
        </xdr:spPr>
      </xdr:pic>
    </xdr:grpSp>
    <xdr:clientData/>
  </xdr:twoCellAnchor>
  <xdr:oneCellAnchor>
    <xdr:from>
      <xdr:col>10</xdr:col>
      <xdr:colOff>546434</xdr:colOff>
      <xdr:row>26</xdr:row>
      <xdr:rowOff>111006</xdr:rowOff>
    </xdr:from>
    <xdr:ext cx="1741714" cy="242276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8D5A3A36-191E-497D-9712-261B699491FB}"/>
            </a:ext>
          </a:extLst>
        </xdr:cNvPr>
        <xdr:cNvSpPr txBox="1"/>
      </xdr:nvSpPr>
      <xdr:spPr>
        <a:xfrm>
          <a:off x="11057355" y="3444756"/>
          <a:ext cx="1741714" cy="2422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lt-LT" sz="900">
            <a:solidFill>
              <a:schemeClr val="bg2">
                <a:lumMod val="50000"/>
              </a:schemeClr>
            </a:solidFill>
          </a:endParaRPr>
        </a:p>
      </xdr:txBody>
    </xdr:sp>
    <xdr:clientData/>
  </xdr:oneCellAnchor>
  <xdr:twoCellAnchor>
    <xdr:from>
      <xdr:col>7</xdr:col>
      <xdr:colOff>1076</xdr:colOff>
      <xdr:row>74</xdr:row>
      <xdr:rowOff>140335</xdr:rowOff>
    </xdr:from>
    <xdr:to>
      <xdr:col>7</xdr:col>
      <xdr:colOff>549098</xdr:colOff>
      <xdr:row>75</xdr:row>
      <xdr:rowOff>156404</xdr:rowOff>
    </xdr:to>
    <xdr:sp macro="" textlink="">
      <xdr:nvSpPr>
        <xdr:cNvPr id="35" name="Stačiakampis 34">
          <a:extLst>
            <a:ext uri="{FF2B5EF4-FFF2-40B4-BE49-F238E27FC236}">
              <a16:creationId xmlns:a16="http://schemas.microsoft.com/office/drawing/2014/main" id="{5544F913-E383-4AFB-B369-509A084ECF89}"/>
            </a:ext>
            <a:ext uri="{147F2762-F138-4A5C-976F-8EAC2B608ADB}">
              <a16:predDERef xmlns:a16="http://schemas.microsoft.com/office/drawing/2014/main" pred="{823352CD-5CF4-4069-9A9C-B3635C699E4F}"/>
            </a:ext>
          </a:extLst>
        </xdr:cNvPr>
        <xdr:cNvSpPr/>
      </xdr:nvSpPr>
      <xdr:spPr>
        <a:xfrm>
          <a:off x="8506901" y="5064760"/>
          <a:ext cx="548022" cy="177994"/>
        </a:xfrm>
        <a:prstGeom prst="rect">
          <a:avLst/>
        </a:prstGeom>
        <a:solidFill>
          <a:schemeClr val="tx1"/>
        </a:solidFill>
        <a:ln>
          <a:solidFill>
            <a:srgbClr val="B2B2B2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7</xdr:col>
      <xdr:colOff>788508</xdr:colOff>
      <xdr:row>29</xdr:row>
      <xdr:rowOff>113463</xdr:rowOff>
    </xdr:from>
    <xdr:to>
      <xdr:col>10</xdr:col>
      <xdr:colOff>525432</xdr:colOff>
      <xdr:row>31</xdr:row>
      <xdr:rowOff>133558</xdr:rowOff>
    </xdr:to>
    <xdr:sp macro="" textlink="">
      <xdr:nvSpPr>
        <xdr:cNvPr id="44" name="TextBox 35">
          <a:extLst>
            <a:ext uri="{FF2B5EF4-FFF2-40B4-BE49-F238E27FC236}">
              <a16:creationId xmlns:a16="http://schemas.microsoft.com/office/drawing/2014/main" id="{5696B027-9D6A-4DAE-A0E9-D7D11E2FD859}"/>
            </a:ext>
          </a:extLst>
        </xdr:cNvPr>
        <xdr:cNvSpPr txBox="1"/>
      </xdr:nvSpPr>
      <xdr:spPr>
        <a:xfrm>
          <a:off x="8416863" y="4098924"/>
          <a:ext cx="2794951" cy="354305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chemeClr val="accent3">
                  <a:lumMod val="25000"/>
                </a:schemeClr>
              </a:solidFill>
            </a:rPr>
            <a:t>Duomenų</a:t>
          </a:r>
          <a:r>
            <a:rPr lang="lt-LT" sz="1100" baseline="0">
              <a:solidFill>
                <a:schemeClr val="accent3">
                  <a:lumMod val="25000"/>
                </a:schemeClr>
              </a:solidFill>
            </a:rPr>
            <a:t> įvesties laukelis</a:t>
          </a:r>
          <a:r>
            <a:rPr lang="en-US" sz="1100" baseline="0">
              <a:solidFill>
                <a:schemeClr val="accent3">
                  <a:lumMod val="25000"/>
                </a:schemeClr>
              </a:solidFill>
            </a:rPr>
            <a:t> </a:t>
          </a:r>
          <a:endParaRPr lang="lt-LT" sz="1100" b="1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7</xdr:col>
      <xdr:colOff>778039</xdr:colOff>
      <xdr:row>31</xdr:row>
      <xdr:rowOff>76754</xdr:rowOff>
    </xdr:from>
    <xdr:to>
      <xdr:col>10</xdr:col>
      <xdr:colOff>467295</xdr:colOff>
      <xdr:row>33</xdr:row>
      <xdr:rowOff>126625</xdr:rowOff>
    </xdr:to>
    <xdr:sp macro="" textlink="">
      <xdr:nvSpPr>
        <xdr:cNvPr id="45" name="TextBox 36">
          <a:extLst>
            <a:ext uri="{FF2B5EF4-FFF2-40B4-BE49-F238E27FC236}">
              <a16:creationId xmlns:a16="http://schemas.microsoft.com/office/drawing/2014/main" id="{44B35F79-4A7F-4819-A033-916A3CC000C3}"/>
            </a:ext>
          </a:extLst>
        </xdr:cNvPr>
        <xdr:cNvSpPr txBox="1"/>
      </xdr:nvSpPr>
      <xdr:spPr>
        <a:xfrm>
          <a:off x="8406394" y="4396425"/>
          <a:ext cx="2747283" cy="384082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chemeClr val="accent3">
                  <a:lumMod val="25000"/>
                </a:schemeClr>
              </a:solidFill>
              <a:latin typeface="+mn-lt"/>
            </a:rPr>
            <a:t>Duomenų</a:t>
          </a:r>
          <a:r>
            <a:rPr lang="lt-LT" sz="1100" baseline="0">
              <a:solidFill>
                <a:schemeClr val="accent3">
                  <a:lumMod val="25000"/>
                </a:schemeClr>
              </a:solidFill>
              <a:latin typeface="+mn-lt"/>
            </a:rPr>
            <a:t> pasirinkimo iš sąrašo  laukelis</a:t>
          </a:r>
          <a:endParaRPr lang="lt-LT" sz="1100" b="1">
            <a:solidFill>
              <a:schemeClr val="accent3">
                <a:lumMod val="25000"/>
              </a:schemeClr>
            </a:solidFill>
            <a:latin typeface="+mn-lt"/>
          </a:endParaRPr>
        </a:p>
      </xdr:txBody>
    </xdr:sp>
    <xdr:clientData/>
  </xdr:twoCellAnchor>
  <xdr:twoCellAnchor>
    <xdr:from>
      <xdr:col>7</xdr:col>
      <xdr:colOff>796839</xdr:colOff>
      <xdr:row>33</xdr:row>
      <xdr:rowOff>104807</xdr:rowOff>
    </xdr:from>
    <xdr:to>
      <xdr:col>10</xdr:col>
      <xdr:colOff>298606</xdr:colOff>
      <xdr:row>74</xdr:row>
      <xdr:rowOff>135669</xdr:rowOff>
    </xdr:to>
    <xdr:sp macro="" textlink="">
      <xdr:nvSpPr>
        <xdr:cNvPr id="46" name="TextBox 37">
          <a:extLst>
            <a:ext uri="{FF2B5EF4-FFF2-40B4-BE49-F238E27FC236}">
              <a16:creationId xmlns:a16="http://schemas.microsoft.com/office/drawing/2014/main" id="{4FFE21D7-436C-4289-9073-C9E2E5C85028}"/>
            </a:ext>
            <a:ext uri="{147F2762-F138-4A5C-976F-8EAC2B608ADB}">
              <a16:predDERef xmlns:a16="http://schemas.microsoft.com/office/drawing/2014/main" pred="{44B35F79-4A7F-4819-A033-916A3CC000C3}"/>
            </a:ext>
          </a:extLst>
        </xdr:cNvPr>
        <xdr:cNvSpPr txBox="1"/>
      </xdr:nvSpPr>
      <xdr:spPr>
        <a:xfrm>
          <a:off x="8425194" y="4758689"/>
          <a:ext cx="2559794" cy="365072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chemeClr val="accent3">
                  <a:lumMod val="25000"/>
                </a:schemeClr>
              </a:solidFill>
            </a:rPr>
            <a:t>Neredaguojamas</a:t>
          </a:r>
          <a:r>
            <a:rPr lang="lt-LT" sz="1100" baseline="0">
              <a:solidFill>
                <a:schemeClr val="accent3">
                  <a:lumMod val="25000"/>
                </a:schemeClr>
              </a:solidFill>
            </a:rPr>
            <a:t>  laukelis</a:t>
          </a:r>
          <a:endParaRPr lang="lt-LT" sz="1100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7</xdr:col>
      <xdr:colOff>775775</xdr:colOff>
      <xdr:row>74</xdr:row>
      <xdr:rowOff>124722</xdr:rowOff>
    </xdr:from>
    <xdr:to>
      <xdr:col>11</xdr:col>
      <xdr:colOff>200525</xdr:colOff>
      <xdr:row>78</xdr:row>
      <xdr:rowOff>57207</xdr:rowOff>
    </xdr:to>
    <xdr:sp macro="" textlink="">
      <xdr:nvSpPr>
        <xdr:cNvPr id="47" name="TextBox 38">
          <a:extLst>
            <a:ext uri="{FF2B5EF4-FFF2-40B4-BE49-F238E27FC236}">
              <a16:creationId xmlns:a16="http://schemas.microsoft.com/office/drawing/2014/main" id="{D995EC14-BC2A-44D6-95C1-78A341CC74E4}"/>
            </a:ext>
          </a:extLst>
        </xdr:cNvPr>
        <xdr:cNvSpPr txBox="1"/>
      </xdr:nvSpPr>
      <xdr:spPr>
        <a:xfrm>
          <a:off x="8404130" y="5112814"/>
          <a:ext cx="3502119" cy="600906"/>
        </a:xfrm>
        <a:prstGeom prst="rect">
          <a:avLst/>
        </a:prstGeom>
        <a:solidFill>
          <a:schemeClr val="accent3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chemeClr val="accent3">
                  <a:lumMod val="25000"/>
                </a:schemeClr>
              </a:solidFill>
            </a:rPr>
            <a:t>Reikšmingai</a:t>
          </a:r>
          <a:r>
            <a:rPr lang="lt-LT" sz="1100" baseline="0">
              <a:solidFill>
                <a:schemeClr val="accent3">
                  <a:lumMod val="25000"/>
                </a:schemeClr>
              </a:solidFill>
            </a:rPr>
            <a:t> neigiamo TI  poveikio identifikavimo laukelis</a:t>
          </a:r>
          <a:endParaRPr lang="lt-LT" sz="1100">
            <a:solidFill>
              <a:schemeClr val="accent3">
                <a:lumMod val="25000"/>
              </a:schemeClr>
            </a:solidFill>
          </a:endParaRPr>
        </a:p>
      </xdr:txBody>
    </xdr:sp>
    <xdr:clientData/>
  </xdr:twoCellAnchor>
  <xdr:twoCellAnchor>
    <xdr:from>
      <xdr:col>7</xdr:col>
      <xdr:colOff>0</xdr:colOff>
      <xdr:row>29</xdr:row>
      <xdr:rowOff>142175</xdr:rowOff>
    </xdr:from>
    <xdr:to>
      <xdr:col>7</xdr:col>
      <xdr:colOff>530392</xdr:colOff>
      <xdr:row>31</xdr:row>
      <xdr:rowOff>0</xdr:rowOff>
    </xdr:to>
    <xdr:sp macro="" textlink="">
      <xdr:nvSpPr>
        <xdr:cNvPr id="49" name="Stačiakampis 39">
          <a:extLst>
            <a:ext uri="{FF2B5EF4-FFF2-40B4-BE49-F238E27FC236}">
              <a16:creationId xmlns:a16="http://schemas.microsoft.com/office/drawing/2014/main" id="{8D3D77DA-9AD1-42B9-8751-CB4EBFBE9012}"/>
            </a:ext>
            <a:ext uri="{147F2762-F138-4A5C-976F-8EAC2B608ADB}">
              <a16:predDERef xmlns:a16="http://schemas.microsoft.com/office/drawing/2014/main" pred="{D995EC14-BC2A-44D6-95C1-78A341CC74E4}"/>
            </a:ext>
          </a:extLst>
        </xdr:cNvPr>
        <xdr:cNvSpPr/>
      </xdr:nvSpPr>
      <xdr:spPr>
        <a:xfrm>
          <a:off x="8924636" y="4102266"/>
          <a:ext cx="530392" cy="181098"/>
        </a:xfrm>
        <a:prstGeom prst="rect">
          <a:avLst/>
        </a:prstGeom>
        <a:ln>
          <a:solidFill>
            <a:srgbClr val="B2B2B2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7</xdr:col>
      <xdr:colOff>4657</xdr:colOff>
      <xdr:row>31</xdr:row>
      <xdr:rowOff>147999</xdr:rowOff>
    </xdr:from>
    <xdr:to>
      <xdr:col>7</xdr:col>
      <xdr:colOff>546328</xdr:colOff>
      <xdr:row>32</xdr:row>
      <xdr:rowOff>164494</xdr:rowOff>
    </xdr:to>
    <xdr:sp macro="" textlink="">
      <xdr:nvSpPr>
        <xdr:cNvPr id="41" name="Stačiakampis 40">
          <a:extLst>
            <a:ext uri="{FF2B5EF4-FFF2-40B4-BE49-F238E27FC236}">
              <a16:creationId xmlns:a16="http://schemas.microsoft.com/office/drawing/2014/main" id="{51D87185-3039-4670-929B-686328B3DC3A}"/>
            </a:ext>
          </a:extLst>
        </xdr:cNvPr>
        <xdr:cNvSpPr/>
      </xdr:nvSpPr>
      <xdr:spPr>
        <a:xfrm>
          <a:off x="7633012" y="4467670"/>
          <a:ext cx="541671" cy="183600"/>
        </a:xfrm>
        <a:prstGeom prst="rect">
          <a:avLst/>
        </a:prstGeom>
        <a:solidFill>
          <a:schemeClr val="accent6"/>
        </a:solidFill>
        <a:ln>
          <a:solidFill>
            <a:srgbClr val="B2B2B2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lt-LT" sz="1100"/>
        </a:p>
      </xdr:txBody>
    </xdr:sp>
    <xdr:clientData/>
  </xdr:twoCellAnchor>
  <xdr:twoCellAnchor>
    <xdr:from>
      <xdr:col>7</xdr:col>
      <xdr:colOff>11547</xdr:colOff>
      <xdr:row>33</xdr:row>
      <xdr:rowOff>144043</xdr:rowOff>
    </xdr:from>
    <xdr:to>
      <xdr:col>7</xdr:col>
      <xdr:colOff>530475</xdr:colOff>
      <xdr:row>74</xdr:row>
      <xdr:rowOff>23091</xdr:rowOff>
    </xdr:to>
    <xdr:sp macro="" textlink="">
      <xdr:nvSpPr>
        <xdr:cNvPr id="50" name="Stačiakampis 43">
          <a:extLst>
            <a:ext uri="{FF2B5EF4-FFF2-40B4-BE49-F238E27FC236}">
              <a16:creationId xmlns:a16="http://schemas.microsoft.com/office/drawing/2014/main" id="{FFAEA025-E0AA-4203-BD6E-41AD069948C3}"/>
            </a:ext>
            <a:ext uri="{147F2762-F138-4A5C-976F-8EAC2B608ADB}">
              <a16:predDERef xmlns:a16="http://schemas.microsoft.com/office/drawing/2014/main" pred="{51D87185-3039-4670-929B-686328B3DC3A}"/>
            </a:ext>
          </a:extLst>
        </xdr:cNvPr>
        <xdr:cNvSpPr/>
      </xdr:nvSpPr>
      <xdr:spPr>
        <a:xfrm>
          <a:off x="8936183" y="4750679"/>
          <a:ext cx="518928" cy="202321"/>
        </a:xfrm>
        <a:prstGeom prst="rect">
          <a:avLst/>
        </a:prstGeom>
        <a:solidFill>
          <a:srgbClr val="FFFFFF"/>
        </a:solidFill>
        <a:ln w="12700" cap="flat" cmpd="sng" algn="ctr">
          <a:solidFill>
            <a:srgbClr val="B2B2B2"/>
          </a:solidFill>
          <a:prstDash val="sysDash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lt-LT" sz="1100" b="0" i="0" u="none" strike="noStrike" kern="0" cap="none" spc="0" normalizeH="0" baseline="0" noProof="0">
            <a:ln>
              <a:noFill/>
            </a:ln>
            <a:solidFill>
              <a:srgbClr val="44C8F5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0</xdr:colOff>
      <xdr:row>2</xdr:row>
      <xdr:rowOff>0</xdr:rowOff>
    </xdr:from>
    <xdr:to>
      <xdr:col>11</xdr:col>
      <xdr:colOff>1197429</xdr:colOff>
      <xdr:row>3</xdr:row>
      <xdr:rowOff>224104</xdr:rowOff>
    </xdr:to>
    <xdr:sp macro="" textlink="">
      <xdr:nvSpPr>
        <xdr:cNvPr id="24" name="TextBox 9">
          <a:extLst>
            <a:ext uri="{FF2B5EF4-FFF2-40B4-BE49-F238E27FC236}">
              <a16:creationId xmlns:a16="http://schemas.microsoft.com/office/drawing/2014/main" id="{A72F6CE0-2CC3-4A1A-A8CB-1884E18E27C2}"/>
            </a:ext>
          </a:extLst>
        </xdr:cNvPr>
        <xdr:cNvSpPr txBox="1"/>
      </xdr:nvSpPr>
      <xdr:spPr>
        <a:xfrm>
          <a:off x="3302000" y="362857"/>
          <a:ext cx="11321143" cy="405533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 cmpd="sng">
          <a:solidFill>
            <a:schemeClr val="bg1">
              <a:lumMod val="20000"/>
              <a:lumOff val="80000"/>
            </a:schemeClr>
          </a:solidFill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lt-LT" sz="11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GYVULIŲ POPULIACIJOS REGULIAVIMO POVEIKIO </a:t>
          </a:r>
          <a:r>
            <a:rPr kumimoji="0" lang="en-US" sz="11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VERTINIMO </a:t>
          </a:r>
          <a:r>
            <a:rPr kumimoji="0" lang="lt-LT" sz="11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SKAIČIUOKLĖ</a:t>
          </a:r>
          <a:endParaRPr kumimoji="0" lang="lt-LT" sz="1100" b="1" i="0" u="none" strike="noStrike" kern="0" cap="none" spc="0" normalizeH="0" baseline="0" noProof="0">
            <a:ln>
              <a:noFill/>
            </a:ln>
            <a:solidFill>
              <a:srgbClr val="F4FAF6">
                <a:lumMod val="25000"/>
              </a:srgbClr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481026</xdr:colOff>
      <xdr:row>1</xdr:row>
      <xdr:rowOff>155646</xdr:rowOff>
    </xdr:from>
    <xdr:to>
      <xdr:col>20</xdr:col>
      <xdr:colOff>390071</xdr:colOff>
      <xdr:row>3</xdr:row>
      <xdr:rowOff>179024</xdr:rowOff>
    </xdr:to>
    <xdr:sp macro="" textlink="">
      <xdr:nvSpPr>
        <xdr:cNvPr id="29" name="Rectangle 2">
          <a:extLst>
            <a:ext uri="{FF2B5EF4-FFF2-40B4-BE49-F238E27FC236}">
              <a16:creationId xmlns:a16="http://schemas.microsoft.com/office/drawing/2014/main" id="{4B8B6C6E-1FD7-455B-BB04-E989910A85DA}"/>
            </a:ext>
            <a:ext uri="{147F2762-F138-4A5C-976F-8EAC2B608ADB}">
              <a16:predDERef xmlns:a16="http://schemas.microsoft.com/office/drawing/2014/main" pred="{1EFF3FA5-0A16-4126-8476-E82BFDE329B6}"/>
            </a:ext>
          </a:extLst>
        </xdr:cNvPr>
        <xdr:cNvSpPr/>
      </xdr:nvSpPr>
      <xdr:spPr>
        <a:xfrm>
          <a:off x="15267455" y="318932"/>
          <a:ext cx="4208902" cy="404378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en-US" sz="1100" b="1">
              <a:solidFill>
                <a:schemeClr val="accent3">
                  <a:lumMod val="25000"/>
                </a:schemeClr>
              </a:solidFill>
              <a:latin typeface="+mn-lt"/>
              <a:ea typeface="+mn-lt"/>
              <a:cs typeface="+mn-lt"/>
            </a:rPr>
            <a:t>O</a:t>
          </a:r>
          <a:r>
            <a:rPr lang="lt-LT" sz="1100" b="1">
              <a:solidFill>
                <a:schemeClr val="accent3">
                  <a:lumMod val="25000"/>
                </a:schemeClr>
              </a:solidFill>
              <a:latin typeface="+mn-lt"/>
              <a:ea typeface="+mn-lt"/>
              <a:cs typeface="+mn-lt"/>
            </a:rPr>
            <a:t>RO</a:t>
          </a:r>
          <a:r>
            <a:rPr lang="en-US" sz="1100" b="1">
              <a:solidFill>
                <a:schemeClr val="accent3">
                  <a:lumMod val="25000"/>
                </a:schemeClr>
              </a:solidFill>
              <a:latin typeface="+mn-lt"/>
              <a:ea typeface="+mn-lt"/>
              <a:cs typeface="+mn-lt"/>
            </a:rPr>
            <a:t> </a:t>
          </a:r>
          <a:r>
            <a:rPr lang="lt-LT" sz="1100" b="1">
              <a:solidFill>
                <a:schemeClr val="accent3">
                  <a:lumMod val="25000"/>
                </a:schemeClr>
              </a:solidFill>
              <a:latin typeface="+mn-lt"/>
              <a:ea typeface="+mn-lt"/>
              <a:cs typeface="+mn-lt"/>
            </a:rPr>
            <a:t>TERŠALO</a:t>
          </a:r>
          <a:r>
            <a:rPr lang="en-US" sz="1100" b="1">
              <a:solidFill>
                <a:schemeClr val="accent3">
                  <a:lumMod val="25000"/>
                </a:schemeClr>
              </a:solidFill>
              <a:latin typeface="+mn-lt"/>
              <a:ea typeface="+mn-lt"/>
              <a:cs typeface="+mn-lt"/>
            </a:rPr>
            <a:t> NH3 </a:t>
          </a:r>
          <a:r>
            <a:rPr lang="lt-LT" sz="1100" b="1">
              <a:solidFill>
                <a:schemeClr val="accent3">
                  <a:lumMod val="25000"/>
                </a:schemeClr>
              </a:solidFill>
              <a:latin typeface="+mn-lt"/>
              <a:ea typeface="+mn-lt"/>
              <a:cs typeface="+mn-lt"/>
            </a:rPr>
            <a:t>KIEKIO</a:t>
          </a:r>
          <a:r>
            <a:rPr lang="en-US" sz="1100" b="1">
              <a:solidFill>
                <a:schemeClr val="accent3">
                  <a:lumMod val="25000"/>
                </a:schemeClr>
              </a:solidFill>
              <a:latin typeface="+mn-lt"/>
              <a:ea typeface="+mn-lt"/>
              <a:cs typeface="+mn-lt"/>
            </a:rPr>
            <a:t> </a:t>
          </a:r>
          <a:r>
            <a:rPr lang="lt-LT" sz="1100" b="1">
              <a:solidFill>
                <a:schemeClr val="accent3">
                  <a:lumMod val="25000"/>
                </a:schemeClr>
              </a:solidFill>
              <a:latin typeface="+mn-lt"/>
              <a:ea typeface="+mn-lt"/>
              <a:cs typeface="+mn-lt"/>
            </a:rPr>
            <a:t>POKYČIO</a:t>
          </a:r>
          <a:r>
            <a:rPr lang="en-US" sz="1100" b="1">
              <a:solidFill>
                <a:schemeClr val="accent3">
                  <a:lumMod val="25000"/>
                </a:schemeClr>
              </a:solidFill>
              <a:latin typeface="+mn-lt"/>
              <a:ea typeface="+mn-lt"/>
              <a:cs typeface="+mn-lt"/>
            </a:rPr>
            <a:t> </a:t>
          </a:r>
          <a:r>
            <a:rPr lang="lt-LT" sz="1100" b="1">
              <a:solidFill>
                <a:schemeClr val="accent3">
                  <a:lumMod val="25000"/>
                </a:schemeClr>
              </a:solidFill>
              <a:latin typeface="+mn-lt"/>
              <a:ea typeface="+mn-lt"/>
              <a:cs typeface="+mn-lt"/>
            </a:rPr>
            <a:t>PASISKIRSTYMAS</a:t>
          </a:r>
          <a:r>
            <a:rPr lang="en-US" sz="1100" b="1">
              <a:solidFill>
                <a:schemeClr val="accent3">
                  <a:lumMod val="25000"/>
                </a:schemeClr>
              </a:solidFill>
              <a:latin typeface="+mn-lt"/>
              <a:ea typeface="+mn-lt"/>
              <a:cs typeface="+mn-lt"/>
            </a:rPr>
            <a:t> </a:t>
          </a:r>
        </a:p>
      </xdr:txBody>
    </xdr:sp>
    <xdr:clientData/>
  </xdr:twoCellAnchor>
  <xdr:twoCellAnchor>
    <xdr:from>
      <xdr:col>0</xdr:col>
      <xdr:colOff>196272</xdr:colOff>
      <xdr:row>101</xdr:row>
      <xdr:rowOff>19965</xdr:rowOff>
    </xdr:from>
    <xdr:to>
      <xdr:col>3</xdr:col>
      <xdr:colOff>147272</xdr:colOff>
      <xdr:row>105</xdr:row>
      <xdr:rowOff>51953</xdr:rowOff>
    </xdr:to>
    <xdr:sp macro="" textlink="">
      <xdr:nvSpPr>
        <xdr:cNvPr id="66" name="TextBox 26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E0E9993B-274B-450B-83C3-B5A40E2B6931}"/>
            </a:ext>
          </a:extLst>
        </xdr:cNvPr>
        <xdr:cNvSpPr txBox="1"/>
      </xdr:nvSpPr>
      <xdr:spPr>
        <a:xfrm>
          <a:off x="196272" y="9314056"/>
          <a:ext cx="1717455" cy="6785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rgbClr val="808080"/>
              </a:solidFill>
            </a:rPr>
            <a:t>https://aaa.lrv.lt/lt/veiklos-sritys/teisekuros-poveikio-vertinimas/</a:t>
          </a:r>
        </a:p>
      </xdr:txBody>
    </xdr:sp>
    <xdr:clientData/>
  </xdr:twoCellAnchor>
  <xdr:twoCellAnchor editAs="oneCell">
    <xdr:from>
      <xdr:col>0</xdr:col>
      <xdr:colOff>518392</xdr:colOff>
      <xdr:row>95</xdr:row>
      <xdr:rowOff>46182</xdr:rowOff>
    </xdr:from>
    <xdr:to>
      <xdr:col>2</xdr:col>
      <xdr:colOff>146916</xdr:colOff>
      <xdr:row>100</xdr:row>
      <xdr:rowOff>63763</xdr:rowOff>
    </xdr:to>
    <xdr:pic>
      <xdr:nvPicPr>
        <xdr:cNvPr id="67" name="Paveikslėlis 27">
          <a:extLst>
            <a:ext uri="{FF2B5EF4-FFF2-40B4-BE49-F238E27FC236}">
              <a16:creationId xmlns:a16="http://schemas.microsoft.com/office/drawing/2014/main" id="{ECAD80AF-9EE8-4A84-87C1-BD1B3EA407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6071" b="683"/>
        <a:stretch/>
      </xdr:blipFill>
      <xdr:spPr>
        <a:xfrm>
          <a:off x="518392" y="8370455"/>
          <a:ext cx="809624" cy="84308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122464</xdr:colOff>
      <xdr:row>0</xdr:row>
      <xdr:rowOff>136071</xdr:rowOff>
    </xdr:from>
    <xdr:ext cx="1932215" cy="13680621"/>
    <xdr:pic>
      <xdr:nvPicPr>
        <xdr:cNvPr id="17" name="Picture 25">
          <a:extLst>
            <a:ext uri="{FF2B5EF4-FFF2-40B4-BE49-F238E27FC236}">
              <a16:creationId xmlns:a16="http://schemas.microsoft.com/office/drawing/2014/main" id="{D20C2393-CBB4-430C-B7CF-838E3633A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464" y="136071"/>
          <a:ext cx="1932215" cy="136806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0</xdr:col>
      <xdr:colOff>370795</xdr:colOff>
      <xdr:row>2</xdr:row>
      <xdr:rowOff>17006</xdr:rowOff>
    </xdr:from>
    <xdr:to>
      <xdr:col>2</xdr:col>
      <xdr:colOff>535013</xdr:colOff>
      <xdr:row>5</xdr:row>
      <xdr:rowOff>44197</xdr:rowOff>
    </xdr:to>
    <xdr:pic>
      <xdr:nvPicPr>
        <xdr:cNvPr id="18" name="Paveikslėlis 2">
          <a:extLst>
            <a:ext uri="{FF2B5EF4-FFF2-40B4-BE49-F238E27FC236}">
              <a16:creationId xmlns:a16="http://schemas.microsoft.com/office/drawing/2014/main" id="{2C6BA897-0F2C-4B20-BBD9-59799DDCEABD}"/>
            </a:ext>
            <a:ext uri="{147F2762-F138-4A5C-976F-8EAC2B608ADB}">
              <a16:predDERef xmlns:a16="http://schemas.microsoft.com/office/drawing/2014/main" pred="{46023FA3-9223-450D-88ED-40320E00C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795" y="385306"/>
          <a:ext cx="1446918" cy="579641"/>
        </a:xfrm>
        <a:prstGeom prst="rect">
          <a:avLst/>
        </a:prstGeom>
      </xdr:spPr>
    </xdr:pic>
    <xdr:clientData/>
  </xdr:twoCellAnchor>
  <xdr:twoCellAnchor>
    <xdr:from>
      <xdr:col>0</xdr:col>
      <xdr:colOff>563788</xdr:colOff>
      <xdr:row>38</xdr:row>
      <xdr:rowOff>86557</xdr:rowOff>
    </xdr:from>
    <xdr:to>
      <xdr:col>3</xdr:col>
      <xdr:colOff>64609</xdr:colOff>
      <xdr:row>41</xdr:row>
      <xdr:rowOff>54074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DED8BD9A-9641-41EF-807B-4D6C40B9EFA5}"/>
            </a:ext>
          </a:extLst>
        </xdr:cNvPr>
        <xdr:cNvSpPr txBox="1"/>
      </xdr:nvSpPr>
      <xdr:spPr>
        <a:xfrm>
          <a:off x="563788" y="7090607"/>
          <a:ext cx="1424871" cy="51996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>
              <a:solidFill>
                <a:srgbClr val="808080"/>
              </a:solidFill>
            </a:rPr>
            <a:t>+370 682 92 653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oneCellAnchor>
    <xdr:from>
      <xdr:col>1</xdr:col>
      <xdr:colOff>309562</xdr:colOff>
      <xdr:row>35</xdr:row>
      <xdr:rowOff>141170</xdr:rowOff>
    </xdr:from>
    <xdr:ext cx="354857" cy="428190"/>
    <xdr:pic>
      <xdr:nvPicPr>
        <xdr:cNvPr id="22" name="Grafinis elementas 27" descr="Receiver outline">
          <a:extLst>
            <a:ext uri="{FF2B5EF4-FFF2-40B4-BE49-F238E27FC236}">
              <a16:creationId xmlns:a16="http://schemas.microsoft.com/office/drawing/2014/main" id="{BDAA750E-E4C3-4BEC-A4B1-4CA3A7C97A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950912" y="6592770"/>
          <a:ext cx="354857" cy="428190"/>
        </a:xfrm>
        <a:prstGeom prst="rect">
          <a:avLst/>
        </a:prstGeom>
      </xdr:spPr>
    </xdr:pic>
    <xdr:clientData/>
  </xdr:oneCellAnchor>
  <xdr:oneCellAnchor>
    <xdr:from>
      <xdr:col>1</xdr:col>
      <xdr:colOff>217713</xdr:colOff>
      <xdr:row>28</xdr:row>
      <xdr:rowOff>188796</xdr:rowOff>
    </xdr:from>
    <xdr:ext cx="502249" cy="497198"/>
    <xdr:pic>
      <xdr:nvPicPr>
        <xdr:cNvPr id="23" name="Grafinis elementas 16" descr="Envelope outline">
          <a:extLst>
            <a:ext uri="{FF2B5EF4-FFF2-40B4-BE49-F238E27FC236}">
              <a16:creationId xmlns:a16="http://schemas.microsoft.com/office/drawing/2014/main" id="{FEFDA17F-440D-44FA-89B7-4E1C8CA4D9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859063" y="5344996"/>
          <a:ext cx="502249" cy="497198"/>
        </a:xfrm>
        <a:prstGeom prst="rect">
          <a:avLst/>
        </a:prstGeom>
      </xdr:spPr>
    </xdr:pic>
    <xdr:clientData/>
  </xdr:oneCellAnchor>
  <xdr:twoCellAnchor>
    <xdr:from>
      <xdr:col>0</xdr:col>
      <xdr:colOff>357754</xdr:colOff>
      <xdr:row>8</xdr:row>
      <xdr:rowOff>45923</xdr:rowOff>
    </xdr:from>
    <xdr:to>
      <xdr:col>3</xdr:col>
      <xdr:colOff>34</xdr:colOff>
      <xdr:row>12</xdr:row>
      <xdr:rowOff>0</xdr:rowOff>
    </xdr:to>
    <xdr:pic>
      <xdr:nvPicPr>
        <xdr:cNvPr id="24" name="Picture 6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075FB9E-53A8-45A8-A29C-42EEF9B5E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duotone>
            <a:schemeClr val="accent4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57754" y="1525473"/>
          <a:ext cx="1566330" cy="690677"/>
        </a:xfrm>
        <a:prstGeom prst="rect">
          <a:avLst/>
        </a:prstGeom>
      </xdr:spPr>
    </xdr:pic>
    <xdr:clientData/>
  </xdr:twoCellAnchor>
  <xdr:twoCellAnchor>
    <xdr:from>
      <xdr:col>0</xdr:col>
      <xdr:colOff>598715</xdr:colOff>
      <xdr:row>31</xdr:row>
      <xdr:rowOff>176891</xdr:rowOff>
    </xdr:from>
    <xdr:to>
      <xdr:col>3</xdr:col>
      <xdr:colOff>94432</xdr:colOff>
      <xdr:row>33</xdr:row>
      <xdr:rowOff>73279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144EED27-8699-49FA-9442-A1CB533B18EE}"/>
            </a:ext>
          </a:extLst>
        </xdr:cNvPr>
        <xdr:cNvSpPr txBox="1"/>
      </xdr:nvSpPr>
      <xdr:spPr>
        <a:xfrm>
          <a:off x="598715" y="5891891"/>
          <a:ext cx="1419767" cy="2646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rgbClr val="808080"/>
              </a:solidFill>
            </a:rPr>
            <a:t>aaa</a:t>
          </a:r>
          <a:r>
            <a:rPr lang="en-US" sz="1100">
              <a:solidFill>
                <a:srgbClr val="808080"/>
              </a:solidFill>
            </a:rPr>
            <a:t>@gamta.lt</a:t>
          </a:r>
          <a:endParaRPr lang="lt-LT" sz="1100">
            <a:solidFill>
              <a:srgbClr val="808080"/>
            </a:solidFill>
          </a:endParaRPr>
        </a:p>
      </xdr:txBody>
    </xdr:sp>
    <xdr:clientData/>
  </xdr:twoCellAnchor>
  <xdr:twoCellAnchor>
    <xdr:from>
      <xdr:col>0</xdr:col>
      <xdr:colOff>367393</xdr:colOff>
      <xdr:row>18</xdr:row>
      <xdr:rowOff>95250</xdr:rowOff>
    </xdr:from>
    <xdr:to>
      <xdr:col>3</xdr:col>
      <xdr:colOff>12245</xdr:colOff>
      <xdr:row>22</xdr:row>
      <xdr:rowOff>68036</xdr:rowOff>
    </xdr:to>
    <xdr:pic>
      <xdr:nvPicPr>
        <xdr:cNvPr id="26" name="Picture 4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B9B70698-E0B5-4955-96FC-F670E6B88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duotone>
            <a:schemeClr val="accent4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67393" y="3416300"/>
          <a:ext cx="1568902" cy="709386"/>
        </a:xfrm>
        <a:prstGeom prst="rect">
          <a:avLst/>
        </a:prstGeom>
      </xdr:spPr>
    </xdr:pic>
    <xdr:clientData/>
  </xdr:twoCellAnchor>
  <xdr:twoCellAnchor editAs="oneCell">
    <xdr:from>
      <xdr:col>0</xdr:col>
      <xdr:colOff>353787</xdr:colOff>
      <xdr:row>13</xdr:row>
      <xdr:rowOff>68035</xdr:rowOff>
    </xdr:from>
    <xdr:to>
      <xdr:col>2</xdr:col>
      <xdr:colOff>613229</xdr:colOff>
      <xdr:row>17</xdr:row>
      <xdr:rowOff>26733</xdr:rowOff>
    </xdr:to>
    <xdr:pic>
      <xdr:nvPicPr>
        <xdr:cNvPr id="8" name="Picture 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F80A742B-C5AC-4580-88A1-7A423A5BF9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duotone>
            <a:schemeClr val="accent4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53787" y="2426606"/>
          <a:ext cx="1542142" cy="695298"/>
        </a:xfrm>
        <a:prstGeom prst="rect">
          <a:avLst/>
        </a:prstGeom>
      </xdr:spPr>
    </xdr:pic>
    <xdr:clientData/>
  </xdr:twoCellAnchor>
  <xdr:twoCellAnchor editAs="oneCell">
    <xdr:from>
      <xdr:col>0</xdr:col>
      <xdr:colOff>367394</xdr:colOff>
      <xdr:row>23</xdr:row>
      <xdr:rowOff>122465</xdr:rowOff>
    </xdr:from>
    <xdr:to>
      <xdr:col>2</xdr:col>
      <xdr:colOff>631372</xdr:colOff>
      <xdr:row>27</xdr:row>
      <xdr:rowOff>111645</xdr:rowOff>
    </xdr:to>
    <xdr:pic>
      <xdr:nvPicPr>
        <xdr:cNvPr id="7" name="Picture 19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42446CBF-1EBC-4FEA-8EE9-2335A3AF00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BEBA8EAE-BF5A-486C-A8C5-ECC9F3942E4B}">
              <a14:imgProps xmlns:a14="http://schemas.microsoft.com/office/drawing/2010/main">
                <a14:imgLayer r:embed="rId15">
                  <a14:imgEffect>
                    <a14:colorTemperature colorTemp="5900"/>
                  </a14:imgEffect>
                  <a14:imgEffect>
                    <a14:saturation sat="66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367394" y="4295322"/>
          <a:ext cx="1546678" cy="725780"/>
        </a:xfrm>
        <a:prstGeom prst="rect">
          <a:avLst/>
        </a:prstGeom>
      </xdr:spPr>
    </xdr:pic>
    <xdr:clientData/>
  </xdr:twoCellAnchor>
  <xdr:twoCellAnchor>
    <xdr:from>
      <xdr:col>5</xdr:col>
      <xdr:colOff>12700</xdr:colOff>
      <xdr:row>1</xdr:row>
      <xdr:rowOff>120650</xdr:rowOff>
    </xdr:from>
    <xdr:to>
      <xdr:col>9</xdr:col>
      <xdr:colOff>6350</xdr:colOff>
      <xdr:row>3</xdr:row>
      <xdr:rowOff>105373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1615BE6-96CF-4660-BA67-D838594DE99D}"/>
            </a:ext>
          </a:extLst>
        </xdr:cNvPr>
        <xdr:cNvSpPr txBox="1"/>
      </xdr:nvSpPr>
      <xdr:spPr>
        <a:xfrm>
          <a:off x="2755900" y="304800"/>
          <a:ext cx="7435850" cy="353023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 cmpd="sng">
          <a:solidFill>
            <a:schemeClr val="bg1">
              <a:lumMod val="20000"/>
              <a:lumOff val="80000"/>
            </a:schemeClr>
          </a:solidFill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lt-LT" sz="1100" b="1" i="0" u="none" strike="noStrike" kern="0" cap="none" spc="0" normalizeH="0" baseline="0" noProof="0">
              <a:ln>
                <a:noFill/>
              </a:ln>
              <a:solidFill>
                <a:srgbClr val="F4FAF6">
                  <a:lumMod val="25000"/>
                </a:srgbClr>
              </a:solidFill>
              <a:effectLst/>
              <a:uLnTx/>
              <a:uFillTx/>
              <a:latin typeface="+mn-lt"/>
              <a:ea typeface="+mn-ea"/>
              <a:cs typeface="+mn-cs"/>
            </a:rPr>
            <a:t>SKAIČIUOKLĖS ATNAUJINIMO ISTORIJA</a:t>
          </a:r>
        </a:p>
      </xdr:txBody>
    </xdr:sp>
    <xdr:clientData/>
  </xdr:twoCellAnchor>
  <xdr:twoCellAnchor>
    <xdr:from>
      <xdr:col>0</xdr:col>
      <xdr:colOff>362857</xdr:colOff>
      <xdr:row>48</xdr:row>
      <xdr:rowOff>27388</xdr:rowOff>
    </xdr:from>
    <xdr:to>
      <xdr:col>3</xdr:col>
      <xdr:colOff>148098</xdr:colOff>
      <xdr:row>51</xdr:row>
      <xdr:rowOff>161635</xdr:rowOff>
    </xdr:to>
    <xdr:sp macro="" textlink="">
      <xdr:nvSpPr>
        <xdr:cNvPr id="5" name="TextBox 2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5EDB3B21-2530-4AE1-ABE6-644E5AC07E27}"/>
            </a:ext>
          </a:extLst>
        </xdr:cNvPr>
        <xdr:cNvSpPr txBox="1"/>
      </xdr:nvSpPr>
      <xdr:spPr>
        <a:xfrm>
          <a:off x="362857" y="8735959"/>
          <a:ext cx="1717455" cy="6785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lt-LT" sz="1100">
              <a:solidFill>
                <a:srgbClr val="808080"/>
              </a:solidFill>
            </a:rPr>
            <a:t>https://aaa.lrv.lt/lt/veiklos-sritys/teisekuros-poveikio-vertinimas/</a:t>
          </a:r>
        </a:p>
      </xdr:txBody>
    </xdr:sp>
    <xdr:clientData/>
  </xdr:twoCellAnchor>
  <xdr:twoCellAnchor editAs="oneCell">
    <xdr:from>
      <xdr:col>1</xdr:col>
      <xdr:colOff>40906</xdr:colOff>
      <xdr:row>42</xdr:row>
      <xdr:rowOff>172358</xdr:rowOff>
    </xdr:from>
    <xdr:to>
      <xdr:col>2</xdr:col>
      <xdr:colOff>209180</xdr:colOff>
      <xdr:row>47</xdr:row>
      <xdr:rowOff>94688</xdr:rowOff>
    </xdr:to>
    <xdr:pic>
      <xdr:nvPicPr>
        <xdr:cNvPr id="6" name="Paveikslėlis 3">
          <a:extLst>
            <a:ext uri="{FF2B5EF4-FFF2-40B4-BE49-F238E27FC236}">
              <a16:creationId xmlns:a16="http://schemas.microsoft.com/office/drawing/2014/main" id="{923C3635-1A05-46B9-996E-2560709A592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6071" b="683"/>
        <a:stretch/>
      </xdr:blipFill>
      <xdr:spPr>
        <a:xfrm>
          <a:off x="684977" y="7792358"/>
          <a:ext cx="809624" cy="843080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3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AAA">
  <a:themeElements>
    <a:clrScheme name="AAA">
      <a:dk1>
        <a:srgbClr val="8FCEA5"/>
      </a:dk1>
      <a:lt1>
        <a:srgbClr val="44C8F5"/>
      </a:lt1>
      <a:dk2>
        <a:srgbClr val="A5D8B7"/>
      </a:dk2>
      <a:lt2>
        <a:srgbClr val="BCE2C9"/>
      </a:lt2>
      <a:accent1>
        <a:srgbClr val="D2EBDB"/>
      </a:accent1>
      <a:accent2>
        <a:srgbClr val="E9F5ED"/>
      </a:accent2>
      <a:accent3>
        <a:srgbClr val="F4FAF6"/>
      </a:accent3>
      <a:accent4>
        <a:srgbClr val="6DCFF6"/>
      </a:accent4>
      <a:accent5>
        <a:srgbClr val="94D9F8"/>
      </a:accent5>
      <a:accent6>
        <a:srgbClr val="B6E4FA"/>
      </a:accent6>
      <a:hlink>
        <a:srgbClr val="DAF4FD"/>
      </a:hlink>
      <a:folHlink>
        <a:srgbClr val="EFF9FE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2607C-B22C-45F5-AA7E-6295D2E07C16}">
  <dimension ref="B1:Y42"/>
  <sheetViews>
    <sheetView zoomScale="55" zoomScaleNormal="55" workbookViewId="0">
      <selection activeCell="J57" sqref="J57"/>
    </sheetView>
  </sheetViews>
  <sheetFormatPr defaultColWidth="9.1796875" defaultRowHeight="14.5"/>
  <cols>
    <col min="1" max="5" width="9.1796875" style="1"/>
    <col min="6" max="6" width="7.81640625" style="1" customWidth="1"/>
    <col min="7" max="15" width="8.7265625" style="1" bestFit="1" customWidth="1"/>
    <col min="16" max="16" width="20.453125" style="1" customWidth="1"/>
    <col min="17" max="16384" width="9.1796875" style="1"/>
  </cols>
  <sheetData>
    <row r="1" spans="2:22" ht="15" customHeight="1">
      <c r="R1" s="212"/>
      <c r="S1" s="213"/>
      <c r="T1" s="213"/>
      <c r="U1" s="213"/>
      <c r="V1" s="213"/>
    </row>
    <row r="2" spans="2:22" ht="15" customHeight="1">
      <c r="R2" s="213"/>
      <c r="S2" s="213"/>
      <c r="T2" s="213"/>
      <c r="U2" s="213"/>
      <c r="V2" s="213"/>
    </row>
    <row r="3" spans="2:22" ht="18.75" customHeight="1">
      <c r="E3" s="43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R3" s="213"/>
      <c r="S3" s="213"/>
      <c r="T3" s="213"/>
      <c r="U3" s="213"/>
      <c r="V3" s="213"/>
    </row>
    <row r="4" spans="2:22" ht="15" customHeight="1">
      <c r="R4" s="213"/>
      <c r="S4" s="213"/>
      <c r="T4" s="213"/>
      <c r="U4" s="213"/>
      <c r="V4" s="213"/>
    </row>
    <row r="5" spans="2:22" ht="15" customHeight="1">
      <c r="R5" s="213"/>
      <c r="S5" s="213"/>
      <c r="T5" s="213"/>
      <c r="U5" s="213"/>
      <c r="V5" s="213"/>
    </row>
    <row r="9" spans="2:22" ht="18.5">
      <c r="B9" s="45"/>
      <c r="C9" s="45"/>
      <c r="D9" s="46"/>
      <c r="E9" s="47"/>
      <c r="I9" s="48"/>
      <c r="K9" s="49"/>
    </row>
    <row r="15" spans="2:22" ht="18.5">
      <c r="J15" s="50"/>
      <c r="N15" s="49"/>
    </row>
    <row r="16" spans="2:22" ht="18.5">
      <c r="H16" s="50"/>
    </row>
    <row r="18" spans="2:25" ht="15.5">
      <c r="B18" s="45"/>
      <c r="C18" s="45"/>
      <c r="D18" s="45"/>
    </row>
    <row r="21" spans="2:25" ht="18.5">
      <c r="E21" s="49"/>
    </row>
    <row r="25" spans="2:25" ht="18.5">
      <c r="G25" s="50"/>
    </row>
    <row r="27" spans="2:25" ht="18.5">
      <c r="C27" s="51"/>
      <c r="H27" s="49"/>
    </row>
    <row r="29" spans="2:25"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3"/>
      <c r="R29" s="54"/>
      <c r="S29" s="52"/>
      <c r="T29" s="52"/>
      <c r="U29" s="52"/>
      <c r="V29" s="55"/>
      <c r="W29" s="56"/>
      <c r="X29" s="55"/>
      <c r="Y29" s="56"/>
    </row>
    <row r="30" spans="2:25"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3"/>
      <c r="R30" s="54"/>
      <c r="S30" s="52"/>
      <c r="T30" s="52"/>
      <c r="U30" s="52"/>
      <c r="V30" s="57"/>
      <c r="W30" s="57"/>
      <c r="X30" s="58"/>
      <c r="Y30" s="58"/>
    </row>
    <row r="31" spans="2:25"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9"/>
      <c r="R31" s="59"/>
      <c r="S31" s="52"/>
      <c r="T31" s="52"/>
      <c r="U31" s="52"/>
      <c r="V31" s="57"/>
      <c r="W31" s="57"/>
      <c r="X31" s="58"/>
      <c r="Y31" s="58"/>
    </row>
    <row r="32" spans="2:25"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9"/>
      <c r="R32" s="59"/>
      <c r="S32" s="52"/>
      <c r="T32" s="52"/>
      <c r="U32" s="52"/>
      <c r="V32" s="57"/>
      <c r="W32" s="57"/>
      <c r="X32" s="58"/>
      <c r="Y32" s="58"/>
    </row>
    <row r="33" spans="2:25"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9"/>
      <c r="V33" s="58"/>
      <c r="W33" s="58"/>
      <c r="X33" s="58"/>
      <c r="Y33" s="58"/>
    </row>
    <row r="34" spans="2:25"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9"/>
      <c r="R34" s="59"/>
      <c r="S34" s="59"/>
      <c r="T34" s="59"/>
      <c r="U34" s="59"/>
      <c r="V34" s="58"/>
      <c r="W34" s="58"/>
      <c r="X34" s="58"/>
      <c r="Y34" s="58"/>
    </row>
    <row r="35" spans="2:25"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9"/>
      <c r="T35" s="59"/>
      <c r="U35" s="59"/>
      <c r="V35" s="58"/>
      <c r="W35" s="60"/>
      <c r="X35" s="58"/>
      <c r="Y35" s="58"/>
    </row>
    <row r="36" spans="2:25"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9"/>
      <c r="R36" s="59"/>
      <c r="S36" s="59"/>
      <c r="T36" s="59"/>
      <c r="U36" s="59"/>
      <c r="V36" s="58"/>
      <c r="W36" s="58"/>
      <c r="X36" s="58"/>
      <c r="Y36" s="58"/>
    </row>
    <row r="37" spans="2:25"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9"/>
      <c r="R37" s="59"/>
      <c r="S37" s="59"/>
      <c r="T37" s="59"/>
      <c r="U37" s="59"/>
      <c r="V37" s="58"/>
      <c r="W37" s="61"/>
      <c r="X37" s="58"/>
      <c r="Y37" s="58"/>
    </row>
    <row r="38" spans="2:25"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9"/>
      <c r="R38" s="59"/>
      <c r="S38" s="59"/>
      <c r="T38" s="59"/>
      <c r="U38" s="59"/>
      <c r="V38" s="58"/>
      <c r="W38" s="58"/>
      <c r="X38" s="58"/>
      <c r="Y38" s="58"/>
    </row>
    <row r="39" spans="2:25"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R39" s="59"/>
      <c r="S39" s="59"/>
      <c r="T39" s="59"/>
      <c r="U39" s="59"/>
      <c r="V39" s="58"/>
      <c r="W39" s="62"/>
      <c r="X39" s="58"/>
      <c r="Y39" s="58"/>
    </row>
    <row r="40" spans="2:25" ht="18.5">
      <c r="B40" s="49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2:25"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2:25"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</sheetData>
  <sheetProtection algorithmName="SHA-512" hashValue="NR9RG/M3aTnzWbtPLjwjcdtjVBHfLDWrjaOMXWNKIbWt7Lqs5f1sy2oG9ouodVddZErHJgVWDPXwIAPSmK9srg==" saltValue="7KmfbtP3PG2y9Q7aIpSo+g==" spinCount="100000" sheet="1" objects="1" scenarios="1"/>
  <mergeCells count="1">
    <mergeCell ref="R1:V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56F9D-1BE9-4CB0-95BA-FB8C06B460F9}">
  <dimension ref="A1"/>
  <sheetViews>
    <sheetView zoomScale="76" zoomScaleNormal="76" workbookViewId="0">
      <selection activeCell="AG81" sqref="AG81"/>
    </sheetView>
  </sheetViews>
  <sheetFormatPr defaultColWidth="9.1796875" defaultRowHeight="14.5"/>
  <cols>
    <col min="1" max="16384" width="9.1796875" style="1"/>
  </cols>
  <sheetData/>
  <sheetProtection algorithmName="SHA-512" hashValue="l8EJTnGNAK1PqpP91x9Di4MIp0Ae7e2BpM8dChE/pLDxK1wRCRTJNGzW9IVyU3tUp67me2fmjaJrnnneXAfekg==" saltValue="q22K12nYuKGdwDJKofkAFg==" spinCount="100000" sheet="1" objects="1" scenarios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C46F3-EEAC-46C8-9A45-2150110FCE1D}">
  <dimension ref="A1:BP85"/>
  <sheetViews>
    <sheetView showGridLines="0" zoomScale="62" zoomScaleNormal="62" workbookViewId="0">
      <selection activeCell="J27" sqref="J27"/>
    </sheetView>
  </sheetViews>
  <sheetFormatPr defaultColWidth="12.453125" defaultRowHeight="13" customHeight="1"/>
  <cols>
    <col min="1" max="3" width="8.453125" style="3" customWidth="1"/>
    <col min="4" max="4" width="9.1796875" style="3" customWidth="1"/>
    <col min="5" max="5" width="12.7265625" style="3" customWidth="1"/>
    <col min="6" max="6" width="44.54296875" style="3" customWidth="1"/>
    <col min="7" max="7" width="35.90625" style="3" customWidth="1"/>
    <col min="8" max="8" width="12.54296875" style="3" customWidth="1"/>
    <col min="9" max="12" width="17.26953125" style="3" customWidth="1"/>
    <col min="13" max="13" width="2.1796875" style="3" customWidth="1"/>
    <col min="14" max="15" width="11" style="3" customWidth="1"/>
    <col min="16" max="16" width="1.453125" style="3" customWidth="1"/>
    <col min="17" max="17" width="3.453125" style="3" customWidth="1"/>
    <col min="18" max="18" width="9.26953125" style="3" customWidth="1"/>
    <col min="19" max="19" width="12.453125" style="3" customWidth="1"/>
    <col min="20" max="20" width="12.81640625" style="5" customWidth="1"/>
    <col min="21" max="23" width="7.81640625" style="5" customWidth="1"/>
    <col min="24" max="24" width="17.1796875" style="87" customWidth="1"/>
    <col min="25" max="28" width="7.81640625" style="5" customWidth="1"/>
    <col min="29" max="29" width="16.453125" style="3" customWidth="1"/>
    <col min="30" max="30" width="13.26953125" style="3" customWidth="1"/>
    <col min="31" max="31" width="12.453125" style="3" customWidth="1"/>
    <col min="32" max="32" width="12.81640625" style="5" customWidth="1"/>
    <col min="33" max="33" width="16.453125" style="5" customWidth="1"/>
    <col min="34" max="34" width="12.453125" style="5" hidden="1" customWidth="1"/>
    <col min="35" max="35" width="27.1796875" style="5" hidden="1" customWidth="1"/>
    <col min="36" max="36" width="24.7265625" style="87" hidden="1" customWidth="1"/>
    <col min="37" max="37" width="7.81640625" style="5" hidden="1" customWidth="1"/>
    <col min="38" max="40" width="12.453125" style="5" hidden="1" customWidth="1"/>
    <col min="41" max="41" width="16.453125" style="3" hidden="1" customWidth="1"/>
    <col min="42" max="43" width="12.453125" style="3" hidden="1" customWidth="1"/>
    <col min="44" max="44" width="12.81640625" style="5" hidden="1" customWidth="1"/>
    <col min="45" max="45" width="16.453125" style="5" hidden="1" customWidth="1"/>
    <col min="46" max="46" width="12.453125" style="5" hidden="1" customWidth="1"/>
    <col min="47" max="47" width="27.1796875" style="5" hidden="1" customWidth="1"/>
    <col min="48" max="48" width="24.7265625" style="87" hidden="1" customWidth="1"/>
    <col min="49" max="49" width="7.81640625" style="5" hidden="1" customWidth="1"/>
    <col min="50" max="52" width="12.453125" style="5" hidden="1" customWidth="1"/>
    <col min="53" max="53" width="16.453125" style="3" hidden="1" customWidth="1"/>
    <col min="54" max="55" width="12.453125" style="3" hidden="1" customWidth="1"/>
    <col min="56" max="56" width="16.81640625" style="5" hidden="1" customWidth="1"/>
    <col min="57" max="57" width="16.453125" style="5" hidden="1" customWidth="1"/>
    <col min="58" max="58" width="12.453125" style="5" hidden="1" customWidth="1"/>
    <col min="59" max="59" width="27.1796875" style="5" hidden="1" customWidth="1"/>
    <col min="60" max="60" width="24.7265625" style="87" hidden="1" customWidth="1"/>
    <col min="61" max="61" width="7.81640625" style="5" hidden="1" customWidth="1"/>
    <col min="62" max="64" width="12.453125" style="5" hidden="1" customWidth="1"/>
    <col min="65" max="65" width="16.453125" style="3" hidden="1" customWidth="1"/>
    <col min="66" max="16384" width="12.453125" style="3"/>
  </cols>
  <sheetData>
    <row r="1" spans="1:65" ht="13" customHeight="1">
      <c r="G1" s="105"/>
      <c r="AP1" s="7"/>
      <c r="AQ1" s="3" t="s">
        <v>0</v>
      </c>
      <c r="AR1" s="5" t="s">
        <v>1</v>
      </c>
      <c r="AT1" s="5" t="s">
        <v>2</v>
      </c>
      <c r="AU1" s="5" t="s">
        <v>3</v>
      </c>
      <c r="AV1" s="104" t="s">
        <v>4</v>
      </c>
      <c r="AW1" s="5" t="s">
        <v>5</v>
      </c>
      <c r="AX1" s="5" t="s">
        <v>6</v>
      </c>
      <c r="BA1" s="103" t="s">
        <v>7</v>
      </c>
      <c r="BC1" s="3" t="s">
        <v>8</v>
      </c>
      <c r="BD1" s="5" t="s">
        <v>1</v>
      </c>
      <c r="BF1" s="5" t="s">
        <v>2</v>
      </c>
      <c r="BG1" s="5" t="s">
        <v>3</v>
      </c>
      <c r="BH1" s="104" t="s">
        <v>4</v>
      </c>
      <c r="BI1" s="5" t="s">
        <v>5</v>
      </c>
      <c r="BJ1" s="5" t="s">
        <v>6</v>
      </c>
      <c r="BM1" s="103" t="s">
        <v>7</v>
      </c>
    </row>
    <row r="2" spans="1:65" ht="15.65" customHeight="1">
      <c r="E2" s="22"/>
      <c r="F2" s="23"/>
      <c r="G2" s="102"/>
      <c r="H2" s="23"/>
      <c r="I2" s="24"/>
      <c r="J2" s="24"/>
      <c r="K2" s="24"/>
      <c r="L2" s="63"/>
      <c r="M2" s="64"/>
      <c r="Q2" s="5"/>
      <c r="AQ2" s="3">
        <v>2023</v>
      </c>
      <c r="AR2" s="8" t="s">
        <v>9</v>
      </c>
      <c r="AS2" s="8"/>
      <c r="AT2" s="8"/>
      <c r="AU2" s="8"/>
      <c r="AV2" s="101" t="s">
        <v>10</v>
      </c>
      <c r="AW2" s="8"/>
      <c r="AX2" s="8" t="s">
        <v>11</v>
      </c>
      <c r="AY2" s="8" t="s">
        <v>12</v>
      </c>
      <c r="AZ2" s="8" t="s">
        <v>13</v>
      </c>
      <c r="BA2" s="103"/>
      <c r="BC2" s="3">
        <v>2023</v>
      </c>
      <c r="BD2" s="8" t="s">
        <v>9</v>
      </c>
      <c r="BE2" s="8"/>
      <c r="BF2" s="8"/>
      <c r="BG2" s="8"/>
      <c r="BH2" s="101" t="s">
        <v>10</v>
      </c>
      <c r="BI2" s="8"/>
      <c r="BJ2" s="8" t="s">
        <v>11</v>
      </c>
      <c r="BK2" s="8" t="s">
        <v>12</v>
      </c>
      <c r="BL2" s="8" t="s">
        <v>13</v>
      </c>
      <c r="BM2" s="103"/>
    </row>
    <row r="3" spans="1:65" ht="14" customHeight="1">
      <c r="E3" s="25"/>
      <c r="F3" s="215" t="s">
        <v>14</v>
      </c>
      <c r="G3" s="216"/>
      <c r="H3" s="216"/>
      <c r="I3" s="216"/>
      <c r="J3" s="216"/>
      <c r="K3" s="216"/>
      <c r="L3" s="217"/>
      <c r="M3" s="70"/>
      <c r="Q3" s="5"/>
      <c r="AP3" s="13"/>
      <c r="AR3" s="8" t="s">
        <v>15</v>
      </c>
      <c r="AS3" s="10">
        <v>8.2103604932792701E-2</v>
      </c>
      <c r="AT3" s="8">
        <v>4.9655471943481799E-2</v>
      </c>
      <c r="AU3" s="11">
        <f>2.9322716047426*28/1000</f>
        <v>8.2103604932792812E-2</v>
      </c>
      <c r="AV3" s="100">
        <f>1.31217903169408*28/1000</f>
        <v>3.6741012887434241E-2</v>
      </c>
      <c r="AW3" s="99">
        <v>2.8863993271031384E-3</v>
      </c>
      <c r="AX3" s="8">
        <v>1</v>
      </c>
      <c r="AY3" s="8">
        <f>IF((AR3=H$17),AX3,"")</f>
        <v>1</v>
      </c>
      <c r="AZ3" s="8">
        <f>IFERROR(SMALL(AY$3:AY$6,AX3),"")</f>
        <v>1</v>
      </c>
      <c r="BA3" s="12">
        <v>535372.15</v>
      </c>
      <c r="BD3" s="8" t="s">
        <v>15</v>
      </c>
      <c r="BE3" s="10">
        <v>8.2103604932792701E-2</v>
      </c>
      <c r="BF3" s="8">
        <v>4.9655471943481799E-2</v>
      </c>
      <c r="BG3" s="11">
        <f>2.9322716047426*28/1000</f>
        <v>8.2103604932792812E-2</v>
      </c>
      <c r="BH3" s="100">
        <f>1.31217903169408*28/1000</f>
        <v>3.6741012887434241E-2</v>
      </c>
      <c r="BI3" s="99">
        <v>2.8863993271031384E-3</v>
      </c>
      <c r="BJ3" s="8">
        <v>1</v>
      </c>
      <c r="BK3" s="8">
        <f>IF((BD3=H$22),BJ3,"")</f>
        <v>1</v>
      </c>
      <c r="BL3" s="8">
        <f>IFERROR(SMALL(BK$3:BK$6,BJ3),"")</f>
        <v>1</v>
      </c>
      <c r="BM3" s="12">
        <v>535372.15</v>
      </c>
    </row>
    <row r="4" spans="1:65" ht="27.75" customHeight="1" thickBot="1">
      <c r="E4" s="25"/>
      <c r="F4" s="218"/>
      <c r="G4" s="219"/>
      <c r="H4" s="219"/>
      <c r="I4" s="219"/>
      <c r="J4" s="219"/>
      <c r="K4" s="219"/>
      <c r="L4" s="220"/>
      <c r="M4" s="68"/>
      <c r="Q4" s="5"/>
      <c r="AP4" s="7"/>
      <c r="AR4" s="11" t="s">
        <v>16</v>
      </c>
      <c r="AS4" s="10">
        <v>0.39281761236668428</v>
      </c>
      <c r="AT4" s="5">
        <v>0.29475936000473624</v>
      </c>
      <c r="AU4" s="10">
        <f>14.0292004416673*28/1000</f>
        <v>0.39281761236668439</v>
      </c>
      <c r="AV4" s="11">
        <f>134.046865982489*28/1000</f>
        <v>3.7533122475096925</v>
      </c>
      <c r="AW4" s="99">
        <v>1.8065979653685713E-2</v>
      </c>
      <c r="AX4" s="8">
        <v>2</v>
      </c>
      <c r="AY4" s="8" t="str">
        <f>IF((AR4=H$17),AX4,"")</f>
        <v/>
      </c>
      <c r="AZ4" s="8" t="str">
        <f>IFERROR(SMALL(AV$12:AV$12,AX4),"")</f>
        <v/>
      </c>
      <c r="BA4" s="12">
        <v>224402.25418018678</v>
      </c>
      <c r="BD4" s="11" t="s">
        <v>16</v>
      </c>
      <c r="BE4" s="10">
        <v>0.39281761236668428</v>
      </c>
      <c r="BF4" s="5">
        <v>0.29475936000473624</v>
      </c>
      <c r="BG4" s="10">
        <f>14.0292004416673*28/1000</f>
        <v>0.39281761236668439</v>
      </c>
      <c r="BH4" s="11">
        <f>134.046865982489*28/1000</f>
        <v>3.7533122475096925</v>
      </c>
      <c r="BI4" s="99">
        <v>1.8065979653685713E-2</v>
      </c>
      <c r="BJ4" s="8">
        <v>2</v>
      </c>
      <c r="BK4" s="8" t="str">
        <f>IF((BD4=H$22),BJ4,"")</f>
        <v/>
      </c>
      <c r="BL4" s="8" t="str">
        <f>IFERROR(SMALL(BH$12:BH$12,BJ4),"")</f>
        <v/>
      </c>
      <c r="BM4" s="12">
        <v>224402.25418018678</v>
      </c>
    </row>
    <row r="5" spans="1:65" ht="22.5" customHeight="1" thickTop="1" thickBot="1">
      <c r="E5" s="25"/>
      <c r="F5" s="222" t="s">
        <v>62</v>
      </c>
      <c r="G5" s="223"/>
      <c r="H5" s="127" t="s">
        <v>17</v>
      </c>
      <c r="I5" s="128" t="s">
        <v>18</v>
      </c>
      <c r="J5" s="129" t="s">
        <v>19</v>
      </c>
      <c r="K5" s="129" t="s">
        <v>20</v>
      </c>
      <c r="L5" s="130" t="s">
        <v>21</v>
      </c>
      <c r="M5" s="69"/>
      <c r="N5" s="17"/>
      <c r="Q5" s="5"/>
      <c r="R5" s="5"/>
      <c r="S5" s="5"/>
      <c r="U5" s="87"/>
      <c r="X5" s="5"/>
      <c r="Z5" s="3"/>
      <c r="AA5" s="3"/>
      <c r="AB5" s="3"/>
      <c r="AC5" s="5"/>
      <c r="AD5" s="5"/>
      <c r="AE5" s="5"/>
      <c r="AG5" s="87"/>
      <c r="AJ5" s="5"/>
      <c r="AL5" s="3"/>
      <c r="AM5" s="7"/>
      <c r="AN5" s="3"/>
      <c r="AO5" s="11" t="s">
        <v>22</v>
      </c>
      <c r="AP5" s="14">
        <v>0.31283252150160101</v>
      </c>
      <c r="AQ5" s="8">
        <v>0.17034330543283976</v>
      </c>
      <c r="AR5" s="11">
        <f>6.48509546054458*28/1000</f>
        <v>0.18158267289524824</v>
      </c>
      <c r="AS5" s="98">
        <f>58.7044372035265*28/1000</f>
        <v>1.6437242416987421</v>
      </c>
      <c r="AT5" s="99">
        <v>6.9702200738825703E-3</v>
      </c>
      <c r="AU5" s="8">
        <v>3</v>
      </c>
      <c r="AV5" s="8" t="str">
        <f>IF((AO5=H$17),AU5,"")</f>
        <v/>
      </c>
      <c r="AW5" s="8" t="str">
        <f>IFERROR(SMALL(AV$12:AV$12,AU5),"")</f>
        <v/>
      </c>
      <c r="AX5" s="12">
        <v>411850.5</v>
      </c>
      <c r="AY5" s="3"/>
      <c r="AZ5" s="3"/>
      <c r="BA5" s="11" t="s">
        <v>22</v>
      </c>
      <c r="BB5" s="14">
        <v>0.31283252150160101</v>
      </c>
      <c r="BC5" s="8">
        <v>0.17034330543283976</v>
      </c>
      <c r="BD5" s="11">
        <f>6.48509546054458*28/1000</f>
        <v>0.18158267289524824</v>
      </c>
      <c r="BE5" s="98">
        <f>58.7044372035265*28/1000</f>
        <v>1.6437242416987421</v>
      </c>
      <c r="BF5" s="99">
        <v>6.9702200738825703E-3</v>
      </c>
      <c r="BG5" s="8">
        <v>3</v>
      </c>
      <c r="BH5" s="8" t="str">
        <f>IF((BA5=H$22),BG5,"")</f>
        <v/>
      </c>
      <c r="BI5" s="8" t="str">
        <f>IFERROR(SMALL(BH$12:BH$12,BG5),"")</f>
        <v/>
      </c>
      <c r="BJ5" s="12">
        <v>411850.5</v>
      </c>
      <c r="BK5" s="3"/>
      <c r="BL5" s="3"/>
    </row>
    <row r="6" spans="1:65" ht="22.5" customHeight="1" thickTop="1">
      <c r="E6" s="25"/>
      <c r="F6" s="131" t="s">
        <v>23</v>
      </c>
      <c r="G6" s="132" t="s">
        <v>24</v>
      </c>
      <c r="H6" s="133">
        <v>2</v>
      </c>
      <c r="I6" s="134"/>
      <c r="J6" s="133"/>
      <c r="K6" s="135"/>
      <c r="L6" s="136">
        <f>SUM(H6:K6)</f>
        <v>2</v>
      </c>
      <c r="M6" s="33"/>
      <c r="N6" s="17"/>
      <c r="Q6" s="5"/>
      <c r="R6" s="5"/>
      <c r="S6" s="5"/>
      <c r="U6" s="87"/>
      <c r="X6" s="5"/>
      <c r="Z6" s="3"/>
      <c r="AA6" s="3"/>
      <c r="AB6" s="3"/>
      <c r="AC6" s="5"/>
      <c r="AD6" s="5"/>
      <c r="AE6" s="5"/>
      <c r="AG6" s="87"/>
      <c r="AJ6" s="5"/>
      <c r="AL6" s="3"/>
      <c r="AM6" s="7"/>
      <c r="AN6" s="3"/>
      <c r="AO6" s="8" t="s">
        <v>25</v>
      </c>
      <c r="AP6" s="8">
        <v>1.1455503509307671E-2</v>
      </c>
      <c r="AQ6" s="8">
        <v>3.1343906953592432E-2</v>
      </c>
      <c r="AR6" s="11">
        <f>0.409125125332417*28/1000</f>
        <v>1.1455503509307676E-2</v>
      </c>
      <c r="AS6" s="97">
        <f>10.1429906244724*28/1000</f>
        <v>0.28400373748522717</v>
      </c>
      <c r="AT6" s="99">
        <v>1.07069466424168E-3</v>
      </c>
      <c r="AU6" s="8">
        <v>4</v>
      </c>
      <c r="AV6" s="8" t="str">
        <f>IF((AO6=H$17),AU6,"")</f>
        <v/>
      </c>
      <c r="AW6" s="8" t="str">
        <f>IFERROR(SMALL(AV$12:AV$12,AU6),"")</f>
        <v/>
      </c>
      <c r="AX6" s="12">
        <v>136839.5</v>
      </c>
      <c r="AY6" s="3"/>
      <c r="AZ6" s="3"/>
      <c r="BA6" s="8" t="s">
        <v>25</v>
      </c>
      <c r="BB6" s="8">
        <v>1.1455503509307671E-2</v>
      </c>
      <c r="BC6" s="8">
        <v>3.1343906953592432E-2</v>
      </c>
      <c r="BD6" s="11">
        <f>0.409125125332417*28/1000</f>
        <v>1.1455503509307676E-2</v>
      </c>
      <c r="BE6" s="97">
        <f>10.1429906244724*28/1000</f>
        <v>0.28400373748522717</v>
      </c>
      <c r="BF6" s="99">
        <v>1.07069466424168E-3</v>
      </c>
      <c r="BG6" s="8">
        <v>4</v>
      </c>
      <c r="BH6" s="8" t="str">
        <f>IF((BA6=H$22),BG6,"")</f>
        <v/>
      </c>
      <c r="BI6" s="8" t="str">
        <f>IFERROR(SMALL(BH$12:BH$12,BG6),"")</f>
        <v/>
      </c>
      <c r="BJ6" s="12">
        <v>136839.5</v>
      </c>
      <c r="BK6" s="3"/>
      <c r="BL6" s="3"/>
    </row>
    <row r="7" spans="1:65" ht="15.65" customHeight="1">
      <c r="E7" s="25"/>
      <c r="F7" s="214" t="s">
        <v>26</v>
      </c>
      <c r="G7" s="137" t="s">
        <v>27</v>
      </c>
      <c r="H7" s="138">
        <v>25555</v>
      </c>
      <c r="I7" s="138"/>
      <c r="J7" s="138"/>
      <c r="K7" s="138"/>
      <c r="L7" s="139">
        <f>SUM(H7:K7)</f>
        <v>25555</v>
      </c>
      <c r="M7" s="32"/>
      <c r="N7" s="17"/>
      <c r="Q7" s="5"/>
      <c r="R7" s="5"/>
      <c r="S7" s="5"/>
      <c r="U7" s="87"/>
      <c r="X7" s="5"/>
      <c r="Z7" s="3"/>
      <c r="AA7" s="3"/>
      <c r="AB7" s="3"/>
      <c r="AC7" s="5"/>
      <c r="AD7" s="5"/>
      <c r="AE7" s="5"/>
      <c r="AG7" s="87"/>
      <c r="AJ7" s="5"/>
      <c r="AL7" s="3"/>
      <c r="AM7" s="7"/>
      <c r="AN7" s="3"/>
      <c r="AO7" s="16" t="s">
        <v>28</v>
      </c>
      <c r="AP7" s="16"/>
      <c r="AQ7" s="8"/>
      <c r="AR7" s="8"/>
      <c r="AS7" s="96"/>
      <c r="AT7" s="8"/>
      <c r="AU7" s="8"/>
      <c r="AV7" s="8"/>
      <c r="AW7" s="8"/>
      <c r="AX7" s="103"/>
      <c r="AY7" s="3"/>
      <c r="AZ7" s="3"/>
      <c r="BA7" s="16" t="s">
        <v>28</v>
      </c>
      <c r="BB7" s="16"/>
      <c r="BC7" s="8"/>
      <c r="BD7" s="8"/>
      <c r="BE7" s="96"/>
      <c r="BF7" s="8"/>
      <c r="BG7" s="8"/>
      <c r="BH7" s="8"/>
      <c r="BI7" s="8"/>
      <c r="BJ7" s="103"/>
      <c r="BK7" s="3"/>
      <c r="BL7" s="3"/>
    </row>
    <row r="8" spans="1:65" ht="21" customHeight="1">
      <c r="A8" s="58"/>
      <c r="B8" s="58"/>
      <c r="C8" s="58"/>
      <c r="D8" s="58"/>
      <c r="E8" s="25"/>
      <c r="F8" s="214"/>
      <c r="G8" s="137" t="s">
        <v>29</v>
      </c>
      <c r="H8" s="138">
        <v>577585</v>
      </c>
      <c r="I8" s="138"/>
      <c r="J8" s="138"/>
      <c r="K8" s="138"/>
      <c r="L8" s="139">
        <f>SUM(H8:K8)</f>
        <v>577585</v>
      </c>
      <c r="M8" s="26"/>
      <c r="N8" s="17"/>
      <c r="Q8" s="5"/>
      <c r="R8" s="5"/>
      <c r="S8" s="5"/>
      <c r="U8" s="87"/>
      <c r="X8" s="5"/>
      <c r="Z8" s="3"/>
      <c r="AA8" s="3"/>
      <c r="AB8" s="3"/>
      <c r="AC8" s="5"/>
      <c r="AD8" s="5"/>
      <c r="AE8" s="5"/>
      <c r="AG8" s="87"/>
      <c r="AJ8" s="5"/>
      <c r="AL8" s="3"/>
      <c r="AM8" s="3"/>
      <c r="AN8" s="3">
        <v>2024</v>
      </c>
      <c r="AO8" s="8" t="s">
        <v>9</v>
      </c>
      <c r="AP8" s="8"/>
      <c r="AQ8" s="8"/>
      <c r="AR8" s="8"/>
      <c r="AS8" s="101" t="s">
        <v>10</v>
      </c>
      <c r="AT8" s="8"/>
      <c r="AU8" s="8" t="s">
        <v>11</v>
      </c>
      <c r="AV8" s="8" t="s">
        <v>12</v>
      </c>
      <c r="AW8" s="8" t="s">
        <v>13</v>
      </c>
      <c r="AX8" s="103"/>
      <c r="AY8" s="3"/>
      <c r="AZ8" s="3">
        <v>2024</v>
      </c>
      <c r="BA8" s="8" t="s">
        <v>9</v>
      </c>
      <c r="BB8" s="8"/>
      <c r="BC8" s="8"/>
      <c r="BD8" s="8"/>
      <c r="BE8" s="101" t="s">
        <v>10</v>
      </c>
      <c r="BF8" s="8"/>
      <c r="BG8" s="8" t="s">
        <v>11</v>
      </c>
      <c r="BH8" s="8" t="s">
        <v>12</v>
      </c>
      <c r="BI8" s="8" t="s">
        <v>13</v>
      </c>
      <c r="BJ8" s="103"/>
      <c r="BK8" s="3"/>
      <c r="BL8" s="3"/>
    </row>
    <row r="9" spans="1:65" ht="29.25" customHeight="1">
      <c r="A9" s="58"/>
      <c r="B9" s="58"/>
      <c r="C9" s="58"/>
      <c r="D9" s="58"/>
      <c r="E9" s="25"/>
      <c r="F9" s="137" t="s">
        <v>30</v>
      </c>
      <c r="G9" s="140" t="s">
        <v>31</v>
      </c>
      <c r="H9" s="141" t="s">
        <v>22</v>
      </c>
      <c r="I9" s="142" t="s">
        <v>22</v>
      </c>
      <c r="J9" s="142" t="s">
        <v>15</v>
      </c>
      <c r="K9" s="142" t="s">
        <v>25</v>
      </c>
      <c r="L9" s="143"/>
      <c r="M9" s="27"/>
      <c r="N9" s="18"/>
      <c r="Q9" s="5"/>
      <c r="R9" s="5"/>
      <c r="S9" s="5"/>
      <c r="U9" s="87"/>
      <c r="X9" s="5"/>
      <c r="Z9" s="3"/>
      <c r="AA9" s="3"/>
      <c r="AB9" s="3"/>
      <c r="AC9" s="5"/>
      <c r="AD9" s="5"/>
      <c r="AE9" s="5"/>
      <c r="AG9" s="87"/>
      <c r="AJ9" s="5"/>
      <c r="AL9" s="3"/>
      <c r="AM9" s="3"/>
      <c r="AN9" s="3"/>
      <c r="AO9" s="11" t="s">
        <v>16</v>
      </c>
      <c r="AP9" s="10">
        <v>0.38884686154939307</v>
      </c>
      <c r="AQ9" s="5">
        <v>0.30234587346253589</v>
      </c>
      <c r="AR9" s="10">
        <f>13.8873879124783*28/1000</f>
        <v>0.38884686154939235</v>
      </c>
      <c r="AS9" s="11">
        <f>134.939040717518*28/1000</f>
        <v>3.7782931400905042</v>
      </c>
      <c r="AT9" s="99">
        <v>1.8065979653685713E-2</v>
      </c>
      <c r="AU9" s="8">
        <v>2</v>
      </c>
      <c r="AV9" s="8">
        <f>IF((AO9=I$17),AU9,"")</f>
        <v>2</v>
      </c>
      <c r="AW9" s="8" t="str">
        <f>IFERROR(SMALL(AV$12:AV$12,AU9),"")</f>
        <v/>
      </c>
      <c r="AX9" s="12">
        <v>222036.99640521762</v>
      </c>
      <c r="AY9" s="3"/>
      <c r="AZ9" s="3"/>
      <c r="BA9" s="11" t="s">
        <v>16</v>
      </c>
      <c r="BB9" s="10">
        <v>0.38884686154939307</v>
      </c>
      <c r="BC9" s="5">
        <v>0.30234587346253589</v>
      </c>
      <c r="BD9" s="10">
        <f>13.8873879124783*28/1000</f>
        <v>0.38884686154939235</v>
      </c>
      <c r="BE9" s="11">
        <f>134.939040717518*28/1000</f>
        <v>3.7782931400905042</v>
      </c>
      <c r="BF9" s="99">
        <v>1.8065979653685713E-2</v>
      </c>
      <c r="BG9" s="8">
        <v>2</v>
      </c>
      <c r="BH9" s="8">
        <f>IF((BA9=I$22),BG9,"")</f>
        <v>2</v>
      </c>
      <c r="BI9" s="8" t="str">
        <f>IFERROR(SMALL(BH$12:BH$12,BG9),"")</f>
        <v/>
      </c>
      <c r="BJ9" s="12">
        <v>222036.99640521762</v>
      </c>
      <c r="BK9" s="3"/>
      <c r="BL9" s="3"/>
    </row>
    <row r="10" spans="1:65" ht="13" customHeight="1" thickBot="1">
      <c r="A10" s="58"/>
      <c r="B10" s="58"/>
      <c r="C10" s="58"/>
      <c r="D10" s="58"/>
      <c r="E10" s="25"/>
      <c r="F10" s="174" t="s">
        <v>64</v>
      </c>
      <c r="G10" s="175" t="s">
        <v>63</v>
      </c>
      <c r="H10" s="176" cm="1">
        <f t="array" ref="H10">IFERROR(INDEX($F$39:$F$42,$I$39,COLUMNS(H10)),0)</f>
        <v>1.272E-5</v>
      </c>
      <c r="I10" s="177" cm="1">
        <f t="array" ref="I10">IFERROR(INDEX($F$50:$F$53,$I$50,COLUMNS(I10)),0)</f>
        <v>1.272E-5</v>
      </c>
      <c r="J10" s="178" cm="1">
        <f t="array" ref="J10">IFERROR(INDEX($F$59:$F$62,$I$59,COLUMNS(J10)),0)</f>
        <v>6.0299999999999999E-6</v>
      </c>
      <c r="K10" s="176" cm="1">
        <f t="array" ref="K10">IFERROR(INDEX($F$69:$F$73,$I$69,COLUMNS(K10)),0)</f>
        <v>2.3999999999999999E-6</v>
      </c>
      <c r="L10" s="179"/>
      <c r="M10" s="27"/>
      <c r="N10" s="18"/>
      <c r="Q10" s="5"/>
      <c r="R10" s="5"/>
      <c r="S10" s="5"/>
      <c r="U10" s="87"/>
      <c r="X10" s="5"/>
      <c r="Z10" s="3"/>
      <c r="AA10" s="3"/>
      <c r="AB10" s="3"/>
      <c r="AC10" s="5"/>
      <c r="AD10" s="5"/>
      <c r="AE10" s="5"/>
      <c r="AG10" s="87"/>
      <c r="AJ10" s="5"/>
      <c r="AL10" s="3"/>
      <c r="AM10" s="3"/>
      <c r="AN10" s="3"/>
      <c r="AO10" s="8" t="s">
        <v>25</v>
      </c>
      <c r="AP10" s="10">
        <v>1.1455503509307671E-2</v>
      </c>
      <c r="AQ10" s="8">
        <v>3.1258361102884206E-2</v>
      </c>
      <c r="AR10" s="11">
        <f>0.409125125332417*28/1000</f>
        <v>1.1455503509307676E-2</v>
      </c>
      <c r="AS10" s="97">
        <f>10.1429906244724*28/1000</f>
        <v>0.28400373748522717</v>
      </c>
      <c r="AT10" s="99">
        <v>1.07069466424168E-3</v>
      </c>
      <c r="AU10" s="8">
        <v>4</v>
      </c>
      <c r="AV10" s="8" t="str">
        <f>IF((AO10=I$17),AU10,"")</f>
        <v/>
      </c>
      <c r="AW10" s="8" t="str">
        <f>IFERROR(SMALL(AV$12:AV$12,AU10),"")</f>
        <v/>
      </c>
      <c r="AX10" s="12">
        <v>137325.85</v>
      </c>
      <c r="AY10" s="3"/>
      <c r="AZ10" s="3"/>
      <c r="BA10" s="8" t="s">
        <v>25</v>
      </c>
      <c r="BB10" s="10">
        <v>1.1455503509307671E-2</v>
      </c>
      <c r="BC10" s="8">
        <v>3.1258361102884206E-2</v>
      </c>
      <c r="BD10" s="11">
        <f>0.409125125332417*28/1000</f>
        <v>1.1455503509307676E-2</v>
      </c>
      <c r="BE10" s="97">
        <f>10.1429906244724*28/1000</f>
        <v>0.28400373748522717</v>
      </c>
      <c r="BF10" s="99">
        <v>1.07069466424168E-3</v>
      </c>
      <c r="BG10" s="8">
        <v>4</v>
      </c>
      <c r="BH10" s="8" t="str">
        <f>IF((BA10=I$22),BG10,"")</f>
        <v/>
      </c>
      <c r="BI10" s="8" t="str">
        <f>IFERROR(SMALL(BH$12:BH$12,BG10),"")</f>
        <v/>
      </c>
      <c r="BJ10" s="12">
        <v>137325.85</v>
      </c>
      <c r="BK10" s="3"/>
      <c r="BL10" s="3"/>
    </row>
    <row r="11" spans="1:65" ht="32.25" hidden="1" customHeight="1">
      <c r="A11" s="58"/>
      <c r="B11" s="58"/>
      <c r="C11" s="58"/>
      <c r="D11" s="58"/>
      <c r="E11" s="25"/>
      <c r="F11" s="144" t="s">
        <v>26</v>
      </c>
      <c r="G11" s="145" t="s">
        <v>32</v>
      </c>
      <c r="H11" s="146">
        <v>0</v>
      </c>
      <c r="I11" s="146">
        <v>0</v>
      </c>
      <c r="J11" s="147">
        <v>0</v>
      </c>
      <c r="K11" s="148">
        <v>0</v>
      </c>
      <c r="L11" s="146">
        <f>SUM(H11:K11)</f>
        <v>0</v>
      </c>
      <c r="M11" s="28"/>
      <c r="N11" s="20"/>
      <c r="Q11" s="5"/>
      <c r="R11" s="5"/>
      <c r="S11" s="5"/>
      <c r="U11" s="87"/>
      <c r="X11" s="5"/>
      <c r="Z11" s="3"/>
      <c r="AA11" s="3"/>
      <c r="AB11" s="3"/>
      <c r="AC11" s="5"/>
      <c r="AD11" s="5"/>
      <c r="AE11" s="5"/>
      <c r="AG11" s="87"/>
      <c r="AJ11" s="5"/>
      <c r="AL11" s="3"/>
      <c r="AM11" s="3"/>
      <c r="AN11" s="3">
        <v>2025</v>
      </c>
      <c r="AO11" s="8" t="s">
        <v>9</v>
      </c>
      <c r="AP11" s="8"/>
      <c r="AQ11" s="8"/>
      <c r="AR11" s="8"/>
      <c r="AS11" s="101" t="s">
        <v>10</v>
      </c>
      <c r="AT11" s="8"/>
      <c r="AU11" s="8" t="s">
        <v>11</v>
      </c>
      <c r="AV11" s="8" t="s">
        <v>12</v>
      </c>
      <c r="AW11" s="8" t="s">
        <v>13</v>
      </c>
      <c r="AX11" s="13"/>
      <c r="AY11" s="3"/>
      <c r="AZ11" s="3">
        <v>2025</v>
      </c>
      <c r="BA11" s="8" t="s">
        <v>9</v>
      </c>
      <c r="BB11" s="8"/>
      <c r="BC11" s="8"/>
      <c r="BD11" s="8"/>
      <c r="BE11" s="101" t="s">
        <v>10</v>
      </c>
      <c r="BF11" s="8"/>
      <c r="BG11" s="8" t="s">
        <v>11</v>
      </c>
      <c r="BH11" s="8" t="s">
        <v>12</v>
      </c>
      <c r="BI11" s="8" t="s">
        <v>13</v>
      </c>
      <c r="BJ11" s="13"/>
      <c r="BK11" s="3"/>
      <c r="BL11" s="3"/>
    </row>
    <row r="12" spans="1:65" ht="34.5" hidden="1" customHeight="1">
      <c r="A12" s="58"/>
      <c r="B12" s="58"/>
      <c r="C12" s="58"/>
      <c r="D12" s="58"/>
      <c r="E12" s="25"/>
      <c r="F12" s="144"/>
      <c r="G12" s="149" t="s">
        <v>33</v>
      </c>
      <c r="H12" s="150">
        <v>0</v>
      </c>
      <c r="I12" s="150">
        <v>0</v>
      </c>
      <c r="J12" s="150">
        <v>0</v>
      </c>
      <c r="K12" s="151">
        <v>0</v>
      </c>
      <c r="L12" s="147">
        <f>SUM(H12:K12)</f>
        <v>0</v>
      </c>
      <c r="M12" s="26"/>
      <c r="Q12" s="5"/>
      <c r="R12" s="5"/>
      <c r="S12" s="5"/>
      <c r="U12" s="87"/>
      <c r="X12" s="5"/>
      <c r="Z12" s="3"/>
      <c r="AA12" s="3"/>
      <c r="AB12" s="3"/>
      <c r="AC12" s="5"/>
      <c r="AD12" s="5"/>
      <c r="AE12" s="5"/>
      <c r="AG12" s="87"/>
      <c r="AJ12" s="5"/>
      <c r="AL12" s="3"/>
      <c r="AM12" s="3"/>
      <c r="AN12" s="3"/>
      <c r="AO12" s="11" t="s">
        <v>22</v>
      </c>
      <c r="AP12" s="14">
        <v>0.29231000517081224</v>
      </c>
      <c r="AQ12" s="8">
        <v>0.17692796378358613</v>
      </c>
      <c r="AR12" s="11">
        <f>6.05628463035604*28/1000</f>
        <v>0.16957596964996913</v>
      </c>
      <c r="AS12" s="98">
        <f>58.7044372035265*28/1000</f>
        <v>1.6437242416987421</v>
      </c>
      <c r="AT12" s="99">
        <v>6.9702200738825703E-3</v>
      </c>
      <c r="AU12" s="8">
        <v>3</v>
      </c>
      <c r="AV12" s="8">
        <f>IF((AO12=J$17),AU12,"")</f>
        <v>3</v>
      </c>
      <c r="AW12" s="8" t="str">
        <f>IFERROR(SMALL(AV$12:AV$12,AU12),"")</f>
        <v/>
      </c>
      <c r="AX12" s="12">
        <v>410006.80000000005</v>
      </c>
      <c r="AY12" s="3"/>
      <c r="AZ12" s="3"/>
      <c r="BA12" s="11" t="s">
        <v>22</v>
      </c>
      <c r="BB12" s="14">
        <v>0.29231000517081224</v>
      </c>
      <c r="BC12" s="8">
        <v>0.17692796378358613</v>
      </c>
      <c r="BD12" s="11">
        <f>6.05628463035604*28/1000</f>
        <v>0.16957596964996913</v>
      </c>
      <c r="BE12" s="98">
        <f>58.7044372035265*28/1000</f>
        <v>1.6437242416987421</v>
      </c>
      <c r="BF12" s="99">
        <v>6.9702200738825703E-3</v>
      </c>
      <c r="BG12" s="8">
        <v>3</v>
      </c>
      <c r="BH12" s="8">
        <f>IF((BA12=J$22),BG12,"")</f>
        <v>3</v>
      </c>
      <c r="BI12" s="8" t="str">
        <f>IFERROR(SMALL(BH$12:BH$12,BG12),"")</f>
        <v/>
      </c>
      <c r="BJ12" s="12">
        <v>410006.80000000005</v>
      </c>
      <c r="BK12" s="3"/>
      <c r="BL12" s="3"/>
    </row>
    <row r="13" spans="1:65" ht="37.5" hidden="1" customHeight="1" thickBot="1">
      <c r="A13" s="58"/>
      <c r="B13" s="58"/>
      <c r="C13" s="58"/>
      <c r="D13" s="58"/>
      <c r="E13" s="25"/>
      <c r="F13" s="152" t="s">
        <v>30</v>
      </c>
      <c r="G13" s="153"/>
      <c r="H13" s="154" t="s">
        <v>15</v>
      </c>
      <c r="I13" s="154" t="s">
        <v>15</v>
      </c>
      <c r="J13" s="154" t="s">
        <v>15</v>
      </c>
      <c r="K13" s="154" t="s">
        <v>15</v>
      </c>
      <c r="L13" s="155"/>
      <c r="M13" s="26"/>
      <c r="Q13" s="5"/>
      <c r="R13" s="5"/>
      <c r="S13" s="5"/>
      <c r="U13" s="87"/>
      <c r="X13" s="5"/>
      <c r="Z13" s="3"/>
      <c r="AA13" s="3"/>
      <c r="AB13" s="3"/>
      <c r="AC13" s="5"/>
      <c r="AD13" s="5"/>
      <c r="AE13" s="5"/>
      <c r="AG13" s="87"/>
      <c r="AJ13" s="5"/>
      <c r="AL13" s="3"/>
      <c r="AM13" s="3"/>
      <c r="AN13" s="3"/>
      <c r="AO13" s="16" t="s">
        <v>28</v>
      </c>
      <c r="AP13" s="16"/>
      <c r="AQ13" s="8" t="s">
        <v>34</v>
      </c>
      <c r="AR13" s="8"/>
      <c r="AS13" s="96"/>
      <c r="AT13" s="99"/>
      <c r="AU13" s="8"/>
      <c r="AV13" s="8"/>
      <c r="AW13" s="8"/>
      <c r="AX13" s="7"/>
      <c r="AY13" s="3"/>
      <c r="AZ13" s="3"/>
      <c r="BA13" s="16" t="s">
        <v>28</v>
      </c>
      <c r="BB13" s="16"/>
      <c r="BC13" s="8" t="s">
        <v>34</v>
      </c>
      <c r="BD13" s="8"/>
      <c r="BE13" s="96"/>
      <c r="BF13" s="99"/>
      <c r="BG13" s="8"/>
      <c r="BH13" s="8"/>
      <c r="BI13" s="8"/>
      <c r="BJ13" s="7"/>
      <c r="BK13" s="3"/>
      <c r="BL13" s="3"/>
    </row>
    <row r="14" spans="1:65" ht="13" hidden="1" customHeight="1">
      <c r="A14" s="58"/>
      <c r="B14" s="58"/>
      <c r="C14" s="58"/>
      <c r="D14" s="58"/>
      <c r="E14" s="29"/>
      <c r="F14" s="156" t="s">
        <v>35</v>
      </c>
      <c r="G14" s="156"/>
      <c r="H14" s="157" t="e" cm="1" vm="1">
        <f t="array" aca="1" ref="H14" ca="1">IFERROR(INDEX($F$38:$F$41,$I$38,COLUMNS(H14)),0)</f>
        <v>#VALUE!</v>
      </c>
      <c r="I14" s="157" cm="1">
        <f t="array" ref="I14">IFERROR(INDEX(#REF!,#REF!,COLUMNS(I14)),0)</f>
        <v>0</v>
      </c>
      <c r="J14" s="157" cm="1">
        <f t="array" ref="J14">IFERROR(INDEX(#REF!,#REF!,COLUMNS(J14)),0)</f>
        <v>0</v>
      </c>
      <c r="K14" s="157" cm="1">
        <f t="array" ref="K14">IFERROR(INDEX(#REF!,#REF!,COLUMNS(K14)),0)</f>
        <v>0</v>
      </c>
      <c r="L14" s="157"/>
      <c r="M14" s="26"/>
      <c r="N14" s="19"/>
      <c r="Q14" s="5"/>
      <c r="R14" s="5"/>
      <c r="S14" s="5"/>
      <c r="U14" s="87"/>
      <c r="X14" s="5"/>
      <c r="Z14" s="3"/>
      <c r="AA14" s="3"/>
      <c r="AB14" s="3"/>
      <c r="AC14" s="5"/>
      <c r="AD14" s="5"/>
      <c r="AE14" s="5"/>
      <c r="AG14" s="87"/>
      <c r="AJ14" s="5"/>
      <c r="AL14" s="3"/>
      <c r="AM14" s="3"/>
      <c r="AN14" s="3"/>
      <c r="AO14" s="5" t="s">
        <v>1</v>
      </c>
      <c r="AP14" s="5"/>
      <c r="AQ14" s="5" t="s">
        <v>2</v>
      </c>
      <c r="AS14" s="104" t="s">
        <v>4</v>
      </c>
      <c r="AT14" s="5" t="s">
        <v>6</v>
      </c>
      <c r="AV14" s="5"/>
      <c r="AX14" s="7"/>
      <c r="AY14" s="3"/>
      <c r="AZ14" s="3"/>
      <c r="BA14" s="5" t="s">
        <v>1</v>
      </c>
      <c r="BB14" s="5"/>
      <c r="BC14" s="5" t="s">
        <v>2</v>
      </c>
      <c r="BE14" s="104" t="s">
        <v>4</v>
      </c>
      <c r="BF14" s="5" t="s">
        <v>6</v>
      </c>
      <c r="BH14" s="5"/>
      <c r="BJ14" s="7"/>
      <c r="BK14" s="3"/>
      <c r="BL14" s="3"/>
    </row>
    <row r="15" spans="1:65" ht="15" hidden="1" customHeight="1">
      <c r="A15" s="58"/>
      <c r="B15" s="58"/>
      <c r="C15" s="58"/>
      <c r="D15" s="58"/>
      <c r="E15" s="29"/>
      <c r="F15" s="144" t="s">
        <v>26</v>
      </c>
      <c r="G15" s="158" t="s">
        <v>32</v>
      </c>
      <c r="H15" s="150">
        <v>0</v>
      </c>
      <c r="I15" s="150">
        <v>0</v>
      </c>
      <c r="J15" s="150">
        <v>0</v>
      </c>
      <c r="K15" s="151">
        <v>0</v>
      </c>
      <c r="L15" s="147">
        <f>SUM(H15:K15)</f>
        <v>0</v>
      </c>
      <c r="M15" s="26"/>
      <c r="N15" s="20"/>
      <c r="Q15" s="5"/>
      <c r="R15" s="5"/>
      <c r="S15" s="5"/>
      <c r="U15" s="87"/>
      <c r="X15" s="5"/>
      <c r="Z15" s="3"/>
      <c r="AA15" s="3"/>
      <c r="AB15" s="3"/>
      <c r="AC15" s="5"/>
      <c r="AD15" s="5"/>
      <c r="AE15" s="5"/>
      <c r="AG15" s="87"/>
      <c r="AJ15" s="5"/>
      <c r="AL15" s="3"/>
      <c r="AM15" s="3"/>
      <c r="AN15" s="3">
        <v>2026</v>
      </c>
      <c r="AO15" s="8" t="s">
        <v>9</v>
      </c>
      <c r="AP15" s="8"/>
      <c r="AQ15" s="8"/>
      <c r="AR15" s="8"/>
      <c r="AS15" s="101" t="s">
        <v>10</v>
      </c>
      <c r="AT15" s="8"/>
      <c r="AU15" s="8" t="s">
        <v>11</v>
      </c>
      <c r="AV15" s="8" t="s">
        <v>12</v>
      </c>
      <c r="AW15" s="8" t="s">
        <v>13</v>
      </c>
      <c r="AX15" s="7"/>
      <c r="AY15" s="3"/>
      <c r="AZ15" s="3">
        <v>2026</v>
      </c>
      <c r="BA15" s="8" t="s">
        <v>9</v>
      </c>
      <c r="BB15" s="8"/>
      <c r="BC15" s="8"/>
      <c r="BD15" s="8"/>
      <c r="BE15" s="101" t="s">
        <v>10</v>
      </c>
      <c r="BF15" s="8"/>
      <c r="BG15" s="8" t="s">
        <v>11</v>
      </c>
      <c r="BH15" s="8" t="s">
        <v>12</v>
      </c>
      <c r="BI15" s="8" t="s">
        <v>13</v>
      </c>
      <c r="BJ15" s="7"/>
      <c r="BK15" s="3"/>
      <c r="BL15" s="3"/>
    </row>
    <row r="16" spans="1:65" ht="33" hidden="1" customHeight="1">
      <c r="A16" s="58"/>
      <c r="B16" s="58"/>
      <c r="C16" s="58"/>
      <c r="D16" s="58"/>
      <c r="E16" s="29"/>
      <c r="F16" s="144"/>
      <c r="G16" s="159" t="s">
        <v>33</v>
      </c>
      <c r="H16" s="150">
        <v>0</v>
      </c>
      <c r="I16" s="150">
        <v>0</v>
      </c>
      <c r="J16" s="150">
        <v>0</v>
      </c>
      <c r="K16" s="151">
        <v>0</v>
      </c>
      <c r="L16" s="147">
        <f>SUM(H16:K16)</f>
        <v>0</v>
      </c>
      <c r="M16" s="26"/>
      <c r="Q16" s="5"/>
      <c r="R16" s="5"/>
      <c r="S16" s="5"/>
      <c r="U16" s="87"/>
      <c r="X16" s="5"/>
      <c r="Z16" s="3"/>
      <c r="AA16" s="3"/>
      <c r="AB16" s="3"/>
      <c r="AC16" s="5"/>
      <c r="AD16" s="5"/>
      <c r="AE16" s="5"/>
      <c r="AG16" s="87"/>
      <c r="AJ16" s="5"/>
      <c r="AL16" s="3"/>
      <c r="AM16" s="3"/>
      <c r="AN16" s="3"/>
      <c r="AO16" s="11" t="s">
        <v>16</v>
      </c>
      <c r="AP16" s="10">
        <v>0.38064412326164365</v>
      </c>
      <c r="AQ16" s="5">
        <v>0.31704311301731763</v>
      </c>
      <c r="AR16" s="10">
        <f>13.5944329736301*28/1000</f>
        <v>0.38064412326164276</v>
      </c>
      <c r="AS16" s="100">
        <f>136.723390187577*28/1000</f>
        <v>3.8282549252521556</v>
      </c>
      <c r="AT16" s="99">
        <v>1.8065979653685713E-2</v>
      </c>
      <c r="AU16" s="8">
        <v>2</v>
      </c>
      <c r="AV16" s="8" t="str">
        <f>IF((AO16=K$17),AU16,"")</f>
        <v/>
      </c>
      <c r="AW16" s="8" t="str">
        <f>IFERROR(SMALL(AV$12:AV$12,AU16),"")</f>
        <v/>
      </c>
      <c r="AX16" s="12">
        <v>210536.78413937328</v>
      </c>
      <c r="AY16" s="3"/>
      <c r="AZ16" s="3"/>
      <c r="BA16" s="11" t="s">
        <v>16</v>
      </c>
      <c r="BB16" s="10">
        <v>0.38064412326164365</v>
      </c>
      <c r="BC16" s="5">
        <v>0.31704311301731763</v>
      </c>
      <c r="BD16" s="10">
        <f>13.5944329736301*28/1000</f>
        <v>0.38064412326164276</v>
      </c>
      <c r="BE16" s="100">
        <f>136.723390187577*28/1000</f>
        <v>3.8282549252521556</v>
      </c>
      <c r="BF16" s="99">
        <v>1.8065979653685713E-2</v>
      </c>
      <c r="BG16" s="8">
        <v>2</v>
      </c>
      <c r="BH16" s="8" t="str">
        <f>IF((BA16=K$22),BG16,"")</f>
        <v/>
      </c>
      <c r="BI16" s="8" t="str">
        <f>IFERROR(SMALL(BH$12:BH$12,BG16),"")</f>
        <v/>
      </c>
      <c r="BJ16" s="12">
        <v>210536.78413937328</v>
      </c>
      <c r="BK16" s="3"/>
      <c r="BL16" s="3"/>
    </row>
    <row r="17" spans="4:65" ht="35.25" hidden="1" customHeight="1" thickBot="1">
      <c r="E17" s="29"/>
      <c r="F17" s="152" t="s">
        <v>30</v>
      </c>
      <c r="G17" s="153"/>
      <c r="H17" s="160" t="s">
        <v>15</v>
      </c>
      <c r="I17" s="154" t="s">
        <v>16</v>
      </c>
      <c r="J17" s="154" t="s">
        <v>22</v>
      </c>
      <c r="K17" s="154" t="s">
        <v>22</v>
      </c>
      <c r="L17" s="155"/>
      <c r="M17" s="26"/>
      <c r="Q17" s="5"/>
      <c r="R17" s="5"/>
      <c r="S17" s="5"/>
      <c r="U17" s="87"/>
      <c r="X17" s="5"/>
      <c r="Z17" s="3"/>
      <c r="AA17" s="3"/>
      <c r="AB17" s="3"/>
      <c r="AC17" s="5"/>
      <c r="AD17" s="5"/>
      <c r="AE17" s="5"/>
      <c r="AG17" s="87"/>
      <c r="AJ17" s="5"/>
      <c r="AL17" s="3"/>
      <c r="AM17" s="3"/>
      <c r="AN17" s="3"/>
      <c r="AO17" s="16" t="s">
        <v>28</v>
      </c>
      <c r="AP17" s="16"/>
      <c r="AQ17" s="8"/>
      <c r="AS17" s="101"/>
      <c r="AU17" s="8"/>
      <c r="AV17" s="8"/>
      <c r="AW17" s="8"/>
      <c r="AX17" s="3"/>
      <c r="AY17" s="3"/>
      <c r="AZ17" s="3"/>
      <c r="BA17" s="16" t="s">
        <v>28</v>
      </c>
      <c r="BB17" s="16"/>
      <c r="BC17" s="8"/>
      <c r="BE17" s="101"/>
      <c r="BG17" s="8"/>
      <c r="BH17" s="8"/>
      <c r="BI17" s="8"/>
      <c r="BJ17" s="3"/>
      <c r="BK17" s="3"/>
      <c r="BL17" s="3"/>
    </row>
    <row r="18" spans="4:65" ht="23.5" hidden="1" customHeight="1">
      <c r="E18" s="29"/>
      <c r="F18" s="156" t="s">
        <v>35</v>
      </c>
      <c r="G18" s="156"/>
      <c r="H18" s="157" t="e" cm="1" vm="1">
        <f t="array" aca="1" ref="H18" ca="1">IFERROR(INDEX($F$38:$F$41,$I$38,COLUMNS(H18)),0)</f>
        <v>#VALUE!</v>
      </c>
      <c r="I18" s="157" cm="1">
        <f t="array" ref="I18">IFERROR(INDEX(#REF!,#REF!,COLUMNS(I18)),0)</f>
        <v>0</v>
      </c>
      <c r="J18" s="157" cm="1">
        <f t="array" ref="J18">IFERROR(INDEX(#REF!,#REF!,COLUMNS(J18)),0)</f>
        <v>0</v>
      </c>
      <c r="K18" s="157" cm="1">
        <f t="array" ref="K18">IFERROR(INDEX(#REF!,#REF!,COLUMNS(K18)),0)</f>
        <v>0</v>
      </c>
      <c r="L18" s="157"/>
      <c r="M18" s="26"/>
      <c r="N18" s="19"/>
      <c r="Q18" s="5"/>
      <c r="R18" s="5"/>
      <c r="S18" s="5"/>
      <c r="U18" s="87"/>
      <c r="X18" s="5"/>
      <c r="Z18" s="3"/>
      <c r="AA18" s="3"/>
      <c r="AB18" s="3"/>
      <c r="AC18" s="5"/>
      <c r="AD18" s="5"/>
      <c r="AE18" s="5"/>
      <c r="AG18" s="87"/>
      <c r="AJ18" s="5"/>
      <c r="AL18" s="3"/>
      <c r="AM18" s="3"/>
      <c r="AN18" s="3"/>
      <c r="AO18" s="5" t="s">
        <v>1</v>
      </c>
      <c r="AP18" s="5"/>
      <c r="AQ18" s="5" t="s">
        <v>2</v>
      </c>
      <c r="AS18" s="104" t="s">
        <v>4</v>
      </c>
      <c r="AT18" s="5" t="s">
        <v>6</v>
      </c>
      <c r="AV18" s="5"/>
      <c r="AX18" s="3"/>
      <c r="AY18" s="3"/>
      <c r="AZ18" s="3"/>
      <c r="BA18" s="5" t="s">
        <v>1</v>
      </c>
      <c r="BB18" s="5"/>
      <c r="BC18" s="5" t="s">
        <v>2</v>
      </c>
      <c r="BE18" s="104" t="s">
        <v>4</v>
      </c>
      <c r="BF18" s="5" t="s">
        <v>6</v>
      </c>
      <c r="BH18" s="5"/>
      <c r="BJ18" s="3"/>
      <c r="BK18" s="3"/>
      <c r="BL18" s="3"/>
    </row>
    <row r="19" spans="4:65" ht="19.5" hidden="1" customHeight="1">
      <c r="E19" s="29"/>
      <c r="F19" s="144" t="s">
        <v>26</v>
      </c>
      <c r="G19" s="158" t="s">
        <v>32</v>
      </c>
      <c r="H19" s="161">
        <v>0</v>
      </c>
      <c r="I19" s="150">
        <v>0</v>
      </c>
      <c r="J19" s="150">
        <v>0</v>
      </c>
      <c r="K19" s="151">
        <v>0</v>
      </c>
      <c r="L19" s="147">
        <f>SUM(H19:K19)</f>
        <v>0</v>
      </c>
      <c r="M19" s="26"/>
      <c r="Q19" s="5"/>
      <c r="R19" s="5"/>
      <c r="S19" s="5"/>
      <c r="U19" s="87"/>
      <c r="X19" s="5"/>
      <c r="Z19" s="3"/>
      <c r="AA19" s="3"/>
      <c r="AB19" s="3"/>
      <c r="AC19" s="5"/>
      <c r="AD19" s="5"/>
      <c r="AE19" s="5"/>
      <c r="AG19" s="87"/>
      <c r="AJ19" s="5"/>
      <c r="AL19" s="3"/>
      <c r="AM19" s="3"/>
      <c r="AN19" s="3"/>
      <c r="AO19" s="11" t="s">
        <v>16</v>
      </c>
      <c r="AP19" s="10">
        <v>0.37641213579118538</v>
      </c>
      <c r="AQ19" s="5">
        <v>0.32413827132841599</v>
      </c>
      <c r="AR19" s="10">
        <f>13.5944329736301*28/1000</f>
        <v>0.38064412326164276</v>
      </c>
      <c r="AS19" s="100">
        <f>137.615564922606*28/1000</f>
        <v>3.8532358178329682</v>
      </c>
      <c r="AT19" s="99">
        <v>1.8065979653685713E-2</v>
      </c>
      <c r="AU19" s="8">
        <v>2</v>
      </c>
      <c r="AV19" s="8" t="e">
        <f>IF((AO19=#REF!),AU19,"")</f>
        <v>#REF!</v>
      </c>
      <c r="AW19" s="8" t="str">
        <f>IFERROR(SMALL(AV$12:AV$12,AU19),"")</f>
        <v/>
      </c>
      <c r="AX19" s="12">
        <v>204370.61955760967</v>
      </c>
      <c r="AY19" s="3"/>
      <c r="AZ19" s="3"/>
      <c r="BA19" s="11" t="s">
        <v>16</v>
      </c>
      <c r="BB19" s="10">
        <v>0.37641213579118538</v>
      </c>
      <c r="BC19" s="5">
        <v>0.32413827132841599</v>
      </c>
      <c r="BD19" s="10">
        <f>13.5944329736301*28/1000</f>
        <v>0.38064412326164276</v>
      </c>
      <c r="BE19" s="100">
        <f>137.615564922606*28/1000</f>
        <v>3.8532358178329682</v>
      </c>
      <c r="BF19" s="99">
        <v>1.8065979653685713E-2</v>
      </c>
      <c r="BG19" s="8">
        <v>2</v>
      </c>
      <c r="BH19" s="8" t="e">
        <f>IF((BA19=#REF!),BG19,"")</f>
        <v>#REF!</v>
      </c>
      <c r="BI19" s="8" t="str">
        <f>IFERROR(SMALL(BH$12:BH$12,BG19),"")</f>
        <v/>
      </c>
      <c r="BJ19" s="12">
        <v>204370.61955760967</v>
      </c>
      <c r="BK19" s="3"/>
      <c r="BL19" s="3"/>
    </row>
    <row r="20" spans="4:65" ht="1" hidden="1" customHeight="1">
      <c r="E20" s="29"/>
      <c r="F20" s="144"/>
      <c r="G20" s="162"/>
      <c r="H20" s="163"/>
      <c r="I20" s="164"/>
      <c r="J20" s="164"/>
      <c r="K20" s="165"/>
      <c r="L20" s="165"/>
      <c r="M20" s="26"/>
      <c r="Q20" s="5"/>
      <c r="R20" s="5"/>
      <c r="S20" s="5"/>
      <c r="U20" s="87"/>
      <c r="X20" s="5"/>
      <c r="Z20" s="3"/>
      <c r="AA20" s="3"/>
      <c r="AB20" s="3"/>
      <c r="AC20" s="5"/>
      <c r="AD20" s="5"/>
      <c r="AE20" s="5"/>
      <c r="AG20" s="87"/>
      <c r="AJ20" s="5"/>
      <c r="AL20" s="3"/>
      <c r="AM20" s="3"/>
      <c r="AN20" s="3"/>
      <c r="AO20" s="11" t="s">
        <v>22</v>
      </c>
      <c r="AP20" s="21">
        <v>0.27176340547459749</v>
      </c>
      <c r="AQ20" s="8">
        <v>0.18273478856549857</v>
      </c>
      <c r="AR20" s="11">
        <f>5.62747380016751*28/1000</f>
        <v>0.15756926640469029</v>
      </c>
      <c r="AS20" s="98">
        <f>58.7044372035265*28/1000</f>
        <v>1.6437242416987421</v>
      </c>
      <c r="AT20" s="99">
        <v>6.9702200738825703E-3</v>
      </c>
      <c r="AU20" s="8">
        <v>3</v>
      </c>
      <c r="AV20" s="8" t="e">
        <f>IF((AO20=#REF!),AU20,"")</f>
        <v>#REF!</v>
      </c>
      <c r="AW20" s="8" t="str">
        <f>IFERROR(SMALL(AV$12:AV$12,AU20),"")</f>
        <v/>
      </c>
      <c r="AX20" s="12">
        <v>409107.44999999995</v>
      </c>
      <c r="AY20" s="3"/>
      <c r="AZ20" s="3"/>
      <c r="BA20" s="11" t="s">
        <v>22</v>
      </c>
      <c r="BB20" s="21">
        <v>0.27176340547459749</v>
      </c>
      <c r="BC20" s="8">
        <v>0.18273478856549857</v>
      </c>
      <c r="BD20" s="11">
        <f>5.62747380016751*28/1000</f>
        <v>0.15756926640469029</v>
      </c>
      <c r="BE20" s="98">
        <f>58.7044372035265*28/1000</f>
        <v>1.6437242416987421</v>
      </c>
      <c r="BF20" s="99">
        <v>6.9702200738825703E-3</v>
      </c>
      <c r="BG20" s="8">
        <v>3</v>
      </c>
      <c r="BH20" s="8" t="e">
        <f>IF((BA20=#REF!),BG20,"")</f>
        <v>#REF!</v>
      </c>
      <c r="BI20" s="8" t="str">
        <f>IFERROR(SMALL(BH$12:BH$12,BG20),"")</f>
        <v/>
      </c>
      <c r="BJ20" s="12">
        <v>409107.44999999995</v>
      </c>
      <c r="BK20" s="3"/>
      <c r="BL20" s="3"/>
    </row>
    <row r="21" spans="4:65" ht="36.75" hidden="1" customHeight="1">
      <c r="E21" s="29"/>
      <c r="F21" s="144"/>
      <c r="G21" s="159" t="s">
        <v>33</v>
      </c>
      <c r="H21" s="161">
        <v>0</v>
      </c>
      <c r="I21" s="150">
        <v>0</v>
      </c>
      <c r="J21" s="150">
        <v>0</v>
      </c>
      <c r="K21" s="151">
        <v>0</v>
      </c>
      <c r="L21" s="147">
        <f>SUM(H21:K21)</f>
        <v>0</v>
      </c>
      <c r="M21" s="26"/>
      <c r="Q21" s="5"/>
      <c r="R21" s="5"/>
      <c r="S21" s="5"/>
      <c r="U21" s="87"/>
      <c r="X21" s="5"/>
      <c r="Z21" s="3"/>
      <c r="AA21" s="3"/>
      <c r="AB21" s="3"/>
      <c r="AC21" s="5"/>
      <c r="AD21" s="5"/>
      <c r="AE21" s="5"/>
      <c r="AG21" s="87"/>
      <c r="AJ21" s="5"/>
      <c r="AL21" s="3"/>
      <c r="AM21" s="3"/>
      <c r="AN21" s="3"/>
      <c r="AO21" s="8" t="s">
        <v>25</v>
      </c>
      <c r="AP21" s="10">
        <v>1.1455503509307671E-2</v>
      </c>
      <c r="AQ21" s="8">
        <v>3.0890141672942052E-2</v>
      </c>
      <c r="AR21" s="11">
        <f>0.409125125332417*28/1000</f>
        <v>1.1455503509307676E-2</v>
      </c>
      <c r="AS21" s="97">
        <f>10.1429906244724*28/1000</f>
        <v>0.28400373748522717</v>
      </c>
      <c r="AT21" s="99">
        <v>1.07069466424168E-3</v>
      </c>
      <c r="AU21" s="8">
        <v>4</v>
      </c>
      <c r="AV21" s="8" t="e">
        <f>IF((AO21=#REF!),AU21,"")</f>
        <v>#REF!</v>
      </c>
      <c r="AW21" s="8" t="str">
        <f>IFERROR(SMALL(AV$12:AV$12,AU21),"")</f>
        <v/>
      </c>
      <c r="AX21" s="12">
        <v>137062.5</v>
      </c>
      <c r="AY21" s="3"/>
      <c r="AZ21" s="3"/>
      <c r="BA21" s="8" t="s">
        <v>25</v>
      </c>
      <c r="BB21" s="10">
        <v>1.1455503509307671E-2</v>
      </c>
      <c r="BC21" s="8">
        <v>3.0890141672942052E-2</v>
      </c>
      <c r="BD21" s="11">
        <f>0.409125125332417*28/1000</f>
        <v>1.1455503509307676E-2</v>
      </c>
      <c r="BE21" s="97">
        <f>10.1429906244724*28/1000</f>
        <v>0.28400373748522717</v>
      </c>
      <c r="BF21" s="99">
        <v>1.07069466424168E-3</v>
      </c>
      <c r="BG21" s="8">
        <v>4</v>
      </c>
      <c r="BH21" s="8" t="e">
        <f>IF((BA21=#REF!),BG21,"")</f>
        <v>#REF!</v>
      </c>
      <c r="BI21" s="8" t="str">
        <f>IFERROR(SMALL(BH$12:BH$12,BG21),"")</f>
        <v/>
      </c>
      <c r="BJ21" s="12">
        <v>137062.5</v>
      </c>
      <c r="BK21" s="3"/>
      <c r="BL21" s="3"/>
    </row>
    <row r="22" spans="4:65" ht="34.5" hidden="1" customHeight="1" thickBot="1">
      <c r="E22" s="29"/>
      <c r="F22" s="152" t="s">
        <v>30</v>
      </c>
      <c r="G22" s="166"/>
      <c r="H22" s="154" t="s">
        <v>15</v>
      </c>
      <c r="I22" s="154" t="s">
        <v>16</v>
      </c>
      <c r="J22" s="154" t="s">
        <v>22</v>
      </c>
      <c r="K22" s="154" t="s">
        <v>22</v>
      </c>
      <c r="L22" s="155"/>
      <c r="M22" s="26"/>
      <c r="N22" s="19"/>
      <c r="Q22" s="5"/>
      <c r="R22" s="5"/>
      <c r="S22" s="5"/>
      <c r="U22" s="87"/>
      <c r="X22" s="5"/>
      <c r="Z22" s="3"/>
      <c r="AA22" s="3"/>
      <c r="AB22" s="3"/>
      <c r="AC22" s="5"/>
      <c r="AD22" s="5"/>
      <c r="AE22" s="5"/>
      <c r="AG22" s="87"/>
      <c r="AJ22" s="5"/>
      <c r="AL22" s="3"/>
      <c r="AM22" s="3"/>
      <c r="AN22" s="3"/>
      <c r="AO22" s="5" t="s">
        <v>1</v>
      </c>
      <c r="AP22" s="5"/>
      <c r="AQ22" s="5" t="s">
        <v>2</v>
      </c>
      <c r="AS22" s="104" t="s">
        <v>4</v>
      </c>
      <c r="AT22" s="5" t="s">
        <v>6</v>
      </c>
      <c r="AV22" s="5"/>
      <c r="AX22" s="7"/>
      <c r="AY22" s="3"/>
      <c r="AZ22" s="3"/>
      <c r="BA22" s="5" t="s">
        <v>1</v>
      </c>
      <c r="BB22" s="5"/>
      <c r="BC22" s="5" t="s">
        <v>2</v>
      </c>
      <c r="BE22" s="104" t="s">
        <v>4</v>
      </c>
      <c r="BF22" s="5" t="s">
        <v>6</v>
      </c>
      <c r="BH22" s="5"/>
      <c r="BJ22" s="7"/>
      <c r="BK22" s="3"/>
      <c r="BL22" s="3"/>
    </row>
    <row r="23" spans="4:65" ht="43.5" hidden="1" customHeight="1">
      <c r="E23" s="29"/>
      <c r="F23" s="156" t="s">
        <v>35</v>
      </c>
      <c r="G23" s="156"/>
      <c r="H23" s="167" t="e" cm="1" vm="1">
        <f t="array" aca="1" ref="H23" ca="1">IFERROR(INDEX($F$38:$F$41,$I$38,COLUMNS(H23)),0)</f>
        <v>#VALUE!</v>
      </c>
      <c r="I23" s="157" cm="1">
        <f t="array" ref="I23">IFERROR(INDEX(#REF!,#REF!,COLUMNS(I23)),0)</f>
        <v>0</v>
      </c>
      <c r="J23" s="167" cm="1">
        <f t="array" ref="J23">IFERROR(INDEX(#REF!,#REF!,COLUMNS(J23)),0)</f>
        <v>0</v>
      </c>
      <c r="K23" s="167" cm="1">
        <f t="array" ref="K23">IFERROR(INDEX(#REF!,#REF!,COLUMNS(K23)),0)</f>
        <v>0</v>
      </c>
      <c r="L23" s="157"/>
      <c r="M23" s="28"/>
      <c r="Q23" s="5"/>
      <c r="R23" s="5"/>
      <c r="S23" s="5"/>
      <c r="U23" s="87"/>
      <c r="X23" s="5"/>
      <c r="Z23" s="3"/>
      <c r="AA23" s="3"/>
      <c r="AB23" s="3"/>
      <c r="AC23" s="5"/>
      <c r="AD23" s="5"/>
      <c r="AE23" s="5"/>
      <c r="AG23" s="87"/>
      <c r="AJ23" s="5"/>
      <c r="AL23" s="3"/>
      <c r="AM23" s="3"/>
      <c r="AN23" s="3"/>
      <c r="AO23" s="8" t="s">
        <v>15</v>
      </c>
      <c r="AP23" s="10">
        <v>6.2955981057979504E-2</v>
      </c>
      <c r="AQ23" s="8">
        <v>5.2559427042672406E-2</v>
      </c>
      <c r="AR23" s="11">
        <f>2.24842789492784*28/1000</f>
        <v>6.2955981057979518E-2</v>
      </c>
      <c r="AS23" s="100">
        <f>1.31217903169408*28/1000</f>
        <v>3.6741012887434241E-2</v>
      </c>
      <c r="AT23" s="99">
        <v>2.8863993271031384E-3</v>
      </c>
      <c r="AU23" s="8">
        <v>1</v>
      </c>
      <c r="AV23" s="8" t="e">
        <f>IF((AO23=#REF!),AU23,"")</f>
        <v>#REF!</v>
      </c>
      <c r="AW23" s="8" t="str">
        <f>IFERROR(SMALL(AV$23:AV$23,AU23),"")</f>
        <v/>
      </c>
      <c r="AX23" s="12">
        <v>544805.65</v>
      </c>
      <c r="AY23" s="3"/>
      <c r="AZ23" s="3"/>
      <c r="BA23" s="8" t="s">
        <v>15</v>
      </c>
      <c r="BB23" s="10">
        <v>6.2955981057979504E-2</v>
      </c>
      <c r="BC23" s="8">
        <v>5.2559427042672406E-2</v>
      </c>
      <c r="BD23" s="11">
        <f>2.24842789492784*28/1000</f>
        <v>6.2955981057979518E-2</v>
      </c>
      <c r="BE23" s="100">
        <f>1.31217903169408*28/1000</f>
        <v>3.6741012887434241E-2</v>
      </c>
      <c r="BF23" s="99">
        <v>2.8863993271031384E-3</v>
      </c>
      <c r="BG23" s="8">
        <v>1</v>
      </c>
      <c r="BH23" s="8" t="e">
        <f>IF((BA23=#REF!),BG23,"")</f>
        <v>#REF!</v>
      </c>
      <c r="BI23" s="8" t="str">
        <f>IFERROR(SMALL(BH$23:BH$23,BG23),"")</f>
        <v/>
      </c>
      <c r="BJ23" s="12">
        <v>544805.65</v>
      </c>
      <c r="BK23" s="3"/>
      <c r="BL23" s="3"/>
    </row>
    <row r="24" spans="4:65" ht="20.25" customHeight="1" thickBot="1">
      <c r="E24" s="29"/>
      <c r="F24" s="168" t="s">
        <v>36</v>
      </c>
      <c r="G24" s="169" t="s">
        <v>37</v>
      </c>
      <c r="H24" s="170">
        <f>IFERROR(((H7*H10)-(H8*H10))*H6,"")</f>
        <v>-14.0436432</v>
      </c>
      <c r="I24" s="171">
        <f>IFERROR(((I7*I10)-(I8*I10))*I6,"")</f>
        <v>0</v>
      </c>
      <c r="J24" s="172">
        <f t="shared" ref="J24:K24" si="0">IFERROR(((J7*J10)-(J8*J10))*J6,"")</f>
        <v>0</v>
      </c>
      <c r="K24" s="170">
        <f t="shared" si="0"/>
        <v>0</v>
      </c>
      <c r="L24" s="173">
        <f>SUM(H24:K24)</f>
        <v>-14.0436432</v>
      </c>
      <c r="M24" s="26"/>
      <c r="Q24" s="5"/>
      <c r="R24" s="5"/>
      <c r="S24" s="5"/>
      <c r="U24" s="87"/>
      <c r="X24" s="5"/>
      <c r="Z24" s="3"/>
      <c r="AA24" s="3"/>
      <c r="AB24" s="3"/>
      <c r="AC24" s="5"/>
      <c r="AD24" s="5"/>
      <c r="AE24" s="5"/>
      <c r="AG24" s="87"/>
      <c r="AJ24" s="5"/>
      <c r="AL24" s="3"/>
      <c r="AM24" s="3"/>
      <c r="AN24" s="3"/>
      <c r="AO24" s="16" t="s">
        <v>28</v>
      </c>
      <c r="AP24" s="16"/>
      <c r="AQ24" s="5"/>
      <c r="AS24" s="104"/>
      <c r="AT24" s="8"/>
      <c r="AU24" s="8"/>
      <c r="AV24" s="8"/>
      <c r="AW24" s="8"/>
      <c r="AX24" s="7"/>
      <c r="AY24" s="3"/>
      <c r="AZ24" s="3"/>
      <c r="BA24" s="16" t="s">
        <v>28</v>
      </c>
      <c r="BB24" s="16"/>
      <c r="BC24" s="5"/>
      <c r="BE24" s="104"/>
      <c r="BF24" s="8"/>
      <c r="BG24" s="8"/>
      <c r="BH24" s="8"/>
      <c r="BI24" s="8"/>
      <c r="BJ24" s="7"/>
      <c r="BK24" s="3"/>
      <c r="BL24" s="3"/>
    </row>
    <row r="25" spans="4:65" ht="12.5" customHeight="1">
      <c r="E25" s="30"/>
      <c r="F25" s="113"/>
      <c r="G25" s="31"/>
      <c r="H25" s="113"/>
      <c r="I25" s="113"/>
      <c r="J25" s="113"/>
      <c r="K25" s="113"/>
      <c r="L25" s="114"/>
      <c r="M25" s="65"/>
      <c r="R25" s="5"/>
      <c r="S25" s="5"/>
      <c r="U25" s="87"/>
      <c r="X25" s="5"/>
      <c r="Z25" s="3"/>
      <c r="AA25" s="3"/>
      <c r="AB25" s="3"/>
      <c r="AC25" s="5"/>
      <c r="AD25" s="5"/>
      <c r="AE25" s="5"/>
      <c r="AG25" s="87"/>
      <c r="AJ25" s="5"/>
      <c r="AL25" s="3"/>
      <c r="AM25" s="3"/>
      <c r="AN25" s="3"/>
      <c r="AO25" s="5" t="s">
        <v>1</v>
      </c>
      <c r="AP25" s="5"/>
      <c r="AQ25" s="5" t="s">
        <v>2</v>
      </c>
      <c r="AS25" s="104" t="s">
        <v>4</v>
      </c>
      <c r="AT25" s="5" t="s">
        <v>6</v>
      </c>
      <c r="AV25" s="5"/>
      <c r="AX25" s="7"/>
      <c r="AY25" s="3"/>
      <c r="AZ25" s="3"/>
      <c r="BA25" s="5" t="s">
        <v>1</v>
      </c>
      <c r="BB25" s="5"/>
      <c r="BC25" s="5" t="s">
        <v>2</v>
      </c>
      <c r="BE25" s="104" t="s">
        <v>4</v>
      </c>
      <c r="BF25" s="5" t="s">
        <v>6</v>
      </c>
      <c r="BH25" s="5"/>
      <c r="BJ25" s="7"/>
      <c r="BK25" s="3"/>
      <c r="BL25" s="3"/>
    </row>
    <row r="26" spans="4:65" ht="35" customHeight="1">
      <c r="F26" s="67"/>
      <c r="G26" s="67"/>
      <c r="M26" s="1"/>
      <c r="Q26" s="5"/>
      <c r="R26" s="5"/>
      <c r="S26" s="5"/>
      <c r="T26" s="87"/>
      <c r="X26" s="5"/>
      <c r="Y26" s="3"/>
      <c r="Z26" s="3"/>
      <c r="AA26" s="3"/>
      <c r="AC26" s="5"/>
      <c r="AD26" s="5"/>
      <c r="AE26" s="5"/>
      <c r="AF26" s="87"/>
      <c r="AJ26" s="5"/>
      <c r="AK26" s="3"/>
      <c r="AL26" s="3"/>
      <c r="AM26" s="3">
        <v>2029</v>
      </c>
      <c r="AN26" s="8" t="s">
        <v>9</v>
      </c>
      <c r="AO26" s="8"/>
      <c r="AP26" s="8"/>
      <c r="AQ26" s="8"/>
      <c r="AR26" s="101" t="s">
        <v>10</v>
      </c>
      <c r="AS26" s="8"/>
      <c r="AT26" s="8" t="s">
        <v>11</v>
      </c>
      <c r="AU26" s="8" t="s">
        <v>12</v>
      </c>
      <c r="AV26" s="8" t="s">
        <v>13</v>
      </c>
      <c r="AW26" s="7"/>
      <c r="AX26" s="3"/>
      <c r="AY26" s="3">
        <v>2029</v>
      </c>
      <c r="AZ26" s="8" t="s">
        <v>9</v>
      </c>
      <c r="BA26" s="8"/>
      <c r="BB26" s="8"/>
      <c r="BC26" s="8"/>
      <c r="BD26" s="101" t="s">
        <v>10</v>
      </c>
      <c r="BE26" s="8"/>
      <c r="BF26" s="8" t="s">
        <v>11</v>
      </c>
      <c r="BG26" s="8" t="s">
        <v>12</v>
      </c>
      <c r="BH26" s="8" t="s">
        <v>13</v>
      </c>
      <c r="BI26" s="7"/>
      <c r="BJ26" s="3"/>
      <c r="BK26" s="3"/>
      <c r="BL26" s="3"/>
    </row>
    <row r="27" spans="4:65" ht="22.5" customHeight="1">
      <c r="D27" s="106"/>
      <c r="E27" s="106"/>
      <c r="F27" s="107"/>
      <c r="G27" s="108"/>
      <c r="H27" s="86"/>
      <c r="I27" s="95"/>
      <c r="J27" s="94"/>
      <c r="M27" s="1"/>
      <c r="O27" s="8"/>
      <c r="P27" s="8"/>
      <c r="Z27" s="3"/>
      <c r="AA27" s="3"/>
      <c r="AB27" s="3"/>
      <c r="AC27" s="5"/>
      <c r="AD27" s="5"/>
      <c r="AE27" s="5"/>
      <c r="AG27" s="87"/>
      <c r="AJ27" s="5"/>
      <c r="AL27" s="3"/>
      <c r="AM27" s="3"/>
      <c r="AN27" s="3"/>
      <c r="AO27" s="8" t="s">
        <v>15</v>
      </c>
      <c r="AP27" s="10">
        <v>6.2808356043472027E-2</v>
      </c>
      <c r="AQ27" s="8">
        <v>5.2488016040592944E-2</v>
      </c>
      <c r="AR27" s="11">
        <f>2.24315557298114*28/1000</f>
        <v>6.280835604347193E-2</v>
      </c>
      <c r="AS27" s="100">
        <f>1.31217903169408*28/1000</f>
        <v>3.6741012887434241E-2</v>
      </c>
      <c r="AT27" s="99">
        <v>2.8863993271031384E-3</v>
      </c>
      <c r="AU27" s="8">
        <v>1</v>
      </c>
      <c r="AV27" s="8" t="e">
        <f>IF((AO27=#REF!),AU27,"")</f>
        <v>#REF!</v>
      </c>
      <c r="AW27" s="8" t="str">
        <f>IFERROR(SMALL(AY$27:AY$37,AU27),"")</f>
        <v/>
      </c>
      <c r="AX27" s="12">
        <v>545100.65</v>
      </c>
      <c r="AY27" s="3"/>
      <c r="AZ27" s="3"/>
      <c r="BA27" s="8" t="s">
        <v>15</v>
      </c>
      <c r="BB27" s="10">
        <v>6.2808356043472027E-2</v>
      </c>
      <c r="BC27" s="8">
        <v>5.2488016040592944E-2</v>
      </c>
      <c r="BD27" s="11">
        <f>2.24315557298114*28/1000</f>
        <v>6.280835604347193E-2</v>
      </c>
      <c r="BE27" s="100">
        <f>1.31217903169408*28/1000</f>
        <v>3.6741012887434241E-2</v>
      </c>
      <c r="BF27" s="99">
        <v>2.8863993271031384E-3</v>
      </c>
      <c r="BG27" s="8">
        <v>1</v>
      </c>
      <c r="BH27" s="8" t="e">
        <f>IF((BA27=#REF!),BG27,"")</f>
        <v>#REF!</v>
      </c>
      <c r="BI27" s="8" t="str">
        <f>IFERROR(SMALL(BK$27:BK$37,BG27),"")</f>
        <v/>
      </c>
      <c r="BJ27" s="12">
        <v>545100.65</v>
      </c>
      <c r="BK27" s="3"/>
      <c r="BL27" s="3"/>
    </row>
    <row r="28" spans="4:65" ht="15.75" customHeight="1">
      <c r="D28" s="106"/>
      <c r="E28" s="180" t="s">
        <v>38</v>
      </c>
      <c r="F28" s="180"/>
      <c r="G28" s="109"/>
      <c r="H28" s="115"/>
      <c r="I28" s="93"/>
      <c r="J28" s="94"/>
      <c r="M28" s="1"/>
      <c r="O28" s="8"/>
      <c r="P28" s="10"/>
      <c r="Q28" s="5"/>
      <c r="AR28" s="11" t="s">
        <v>16</v>
      </c>
      <c r="AS28" s="10">
        <v>0.38987378831128389</v>
      </c>
      <c r="AT28" s="5">
        <v>0.3313562820970043</v>
      </c>
      <c r="AU28" s="10">
        <f>13.9240638682601*28/1000</f>
        <v>0.38987378831128278</v>
      </c>
      <c r="AV28" s="100">
        <f>139.399914392665*28/1000</f>
        <v>3.9031976029946205</v>
      </c>
      <c r="AW28" s="99">
        <v>1.8065979653685713E-2</v>
      </c>
      <c r="AX28" s="8">
        <v>2</v>
      </c>
      <c r="AY28" s="8" t="e">
        <f>IF((AR28=#REF!),AX28,"")</f>
        <v>#REF!</v>
      </c>
      <c r="AZ28" s="8" t="str">
        <f>IFERROR(SMALL(AV$12:AV$12,AX28),"")</f>
        <v/>
      </c>
      <c r="BA28" s="12">
        <v>191896.60349347515</v>
      </c>
      <c r="BD28" s="11" t="s">
        <v>16</v>
      </c>
      <c r="BE28" s="10">
        <v>0.38987378831128389</v>
      </c>
      <c r="BF28" s="5">
        <v>0.3313562820970043</v>
      </c>
      <c r="BG28" s="10">
        <f>13.9240638682601*28/1000</f>
        <v>0.38987378831128278</v>
      </c>
      <c r="BH28" s="100">
        <f>139.399914392665*28/1000</f>
        <v>3.9031976029946205</v>
      </c>
      <c r="BI28" s="99">
        <v>1.8065979653685713E-2</v>
      </c>
      <c r="BJ28" s="8">
        <v>2</v>
      </c>
      <c r="BK28" s="8" t="e">
        <f>IF((BD28=#REF!),BJ28,"")</f>
        <v>#REF!</v>
      </c>
      <c r="BL28" s="8" t="str">
        <f>IFERROR(SMALL(BH$12:BH$12,BJ28),"")</f>
        <v/>
      </c>
      <c r="BM28" s="12">
        <v>191896.60349347515</v>
      </c>
    </row>
    <row r="29" spans="4:65" ht="12.75" customHeight="1">
      <c r="D29" s="106"/>
      <c r="E29" s="207" t="s">
        <v>39</v>
      </c>
      <c r="F29" s="181"/>
      <c r="G29" s="110"/>
      <c r="J29" s="94"/>
      <c r="M29" s="1"/>
      <c r="N29" s="10"/>
      <c r="O29" s="8"/>
      <c r="R29" s="5"/>
      <c r="S29" s="5"/>
      <c r="V29" s="87"/>
      <c r="X29" s="5"/>
      <c r="AR29" s="11" t="s">
        <v>22</v>
      </c>
      <c r="AS29" s="21">
        <v>0.26903099050847795</v>
      </c>
      <c r="AT29" s="8">
        <v>0.1810478072690255</v>
      </c>
      <c r="AU29" s="11">
        <f>5.56783676738663*28/1000</f>
        <v>0.15589942948682561</v>
      </c>
      <c r="AV29" s="98">
        <f>58.7044372035265*28/1000</f>
        <v>1.6437242416987421</v>
      </c>
      <c r="AW29" s="99">
        <v>6.9702200738825703E-3</v>
      </c>
      <c r="AX29" s="8">
        <v>3</v>
      </c>
      <c r="AY29" s="8" t="e">
        <f>IF((AR29=#REF!),AX29,"")</f>
        <v>#REF!</v>
      </c>
      <c r="AZ29" s="8" t="str">
        <f>IFERROR(SMALL(AV$12:AV$12,AX29),"")</f>
        <v/>
      </c>
      <c r="BA29" s="12">
        <v>409512.35</v>
      </c>
      <c r="BD29" s="11" t="s">
        <v>22</v>
      </c>
      <c r="BE29" s="21">
        <v>0.26903099050847795</v>
      </c>
      <c r="BF29" s="8">
        <v>0.1810478072690255</v>
      </c>
      <c r="BG29" s="11">
        <f>5.56783676738663*28/1000</f>
        <v>0.15589942948682561</v>
      </c>
      <c r="BH29" s="98">
        <f>58.7044372035265*28/1000</f>
        <v>1.6437242416987421</v>
      </c>
      <c r="BI29" s="99">
        <v>6.9702200738825703E-3</v>
      </c>
      <c r="BJ29" s="8">
        <v>3</v>
      </c>
      <c r="BK29" s="8" t="e">
        <f>IF((BD29=#REF!),BJ29,"")</f>
        <v>#REF!</v>
      </c>
      <c r="BL29" s="8" t="str">
        <f>IFERROR(SMALL(BH$12:BH$12,BJ29),"")</f>
        <v/>
      </c>
      <c r="BM29" s="12">
        <v>409512.35</v>
      </c>
    </row>
    <row r="30" spans="4:65" ht="12.75" customHeight="1">
      <c r="D30" s="106"/>
      <c r="E30" s="207" t="s">
        <v>68</v>
      </c>
      <c r="F30" s="182"/>
      <c r="G30" s="111"/>
      <c r="H30" s="86"/>
      <c r="I30" s="93"/>
      <c r="J30" s="94"/>
      <c r="L30" s="92"/>
      <c r="M30" s="91"/>
      <c r="N30" s="91"/>
      <c r="O30" s="8"/>
      <c r="R30" s="5"/>
      <c r="S30" s="5"/>
      <c r="V30" s="87"/>
      <c r="X30" s="5"/>
      <c r="AR30" s="11"/>
      <c r="AS30" s="21"/>
      <c r="AT30" s="8"/>
      <c r="AU30" s="11"/>
      <c r="AV30" s="98"/>
      <c r="AW30" s="99"/>
      <c r="AX30" s="8"/>
      <c r="AY30" s="8"/>
      <c r="AZ30" s="8"/>
      <c r="BA30" s="17"/>
      <c r="BD30" s="11"/>
      <c r="BE30" s="21"/>
      <c r="BF30" s="8"/>
      <c r="BG30" s="11"/>
      <c r="BH30" s="98"/>
      <c r="BI30" s="99"/>
      <c r="BJ30" s="8"/>
      <c r="BK30" s="8"/>
      <c r="BL30" s="8"/>
      <c r="BM30" s="17"/>
    </row>
    <row r="31" spans="4:65" ht="12.75" customHeight="1" thickBot="1">
      <c r="D31" s="106"/>
      <c r="E31" s="183"/>
      <c r="F31" s="184"/>
      <c r="G31" s="112"/>
      <c r="H31" s="116"/>
      <c r="I31" s="93"/>
      <c r="J31" s="94"/>
      <c r="L31" s="205" t="s">
        <v>40</v>
      </c>
      <c r="M31" s="91"/>
      <c r="N31" s="91"/>
      <c r="O31" s="8"/>
      <c r="R31" s="5"/>
      <c r="S31" s="5"/>
      <c r="V31" s="87"/>
      <c r="X31" s="5"/>
      <c r="AR31" s="11"/>
      <c r="AS31" s="21"/>
      <c r="AT31" s="8"/>
      <c r="AU31" s="11"/>
      <c r="AV31" s="98"/>
      <c r="AW31" s="99"/>
      <c r="AX31" s="8"/>
      <c r="AY31" s="8"/>
      <c r="AZ31" s="8"/>
      <c r="BA31" s="17"/>
      <c r="BD31" s="11"/>
      <c r="BE31" s="21"/>
      <c r="BF31" s="8"/>
      <c r="BG31" s="11"/>
      <c r="BH31" s="98"/>
      <c r="BI31" s="99"/>
      <c r="BJ31" s="8"/>
      <c r="BK31" s="8"/>
      <c r="BL31" s="8"/>
      <c r="BM31" s="17"/>
    </row>
    <row r="32" spans="4:65" ht="12.5" customHeight="1" thickTop="1" thickBot="1">
      <c r="E32" s="185" t="s">
        <v>9</v>
      </c>
      <c r="F32" s="186" t="s">
        <v>41</v>
      </c>
      <c r="G32" s="81"/>
      <c r="H32" s="117"/>
      <c r="I32" s="90"/>
      <c r="J32" s="89"/>
      <c r="K32" s="71"/>
      <c r="L32" s="206" t="s">
        <v>42</v>
      </c>
      <c r="M32" s="221" t="s">
        <v>43</v>
      </c>
      <c r="N32" s="221"/>
      <c r="O32" s="8"/>
      <c r="R32" s="5"/>
      <c r="S32" s="5"/>
      <c r="V32" s="87"/>
      <c r="X32" s="5"/>
      <c r="AR32" s="11"/>
      <c r="AS32" s="21"/>
      <c r="AT32" s="8"/>
      <c r="AU32" s="11"/>
      <c r="AV32" s="98"/>
      <c r="AW32" s="99"/>
      <c r="AX32" s="8"/>
      <c r="AY32" s="8"/>
      <c r="AZ32" s="8"/>
      <c r="BA32" s="17"/>
      <c r="BD32" s="11"/>
      <c r="BE32" s="21"/>
      <c r="BF32" s="8"/>
      <c r="BG32" s="11"/>
      <c r="BH32" s="98"/>
      <c r="BI32" s="99"/>
      <c r="BJ32" s="8"/>
      <c r="BK32" s="8"/>
      <c r="BL32" s="8"/>
      <c r="BM32" s="17"/>
    </row>
    <row r="33" spans="1:68" ht="12.5" customHeight="1" thickTop="1">
      <c r="D33" s="80"/>
      <c r="E33" s="187" t="s">
        <v>44</v>
      </c>
      <c r="F33" s="188">
        <v>508444</v>
      </c>
      <c r="G33" s="82"/>
      <c r="H33" s="118"/>
      <c r="I33" s="8"/>
      <c r="L33" s="205" t="s">
        <v>45</v>
      </c>
      <c r="M33" s="1"/>
      <c r="N33" s="10"/>
      <c r="O33" s="8"/>
      <c r="R33" s="5"/>
      <c r="S33" s="5"/>
      <c r="V33" s="87"/>
      <c r="X33" s="5"/>
      <c r="AR33" s="11"/>
      <c r="AS33" s="21"/>
      <c r="AT33" s="8"/>
      <c r="AU33" s="11"/>
      <c r="AV33" s="98"/>
      <c r="AW33" s="99"/>
      <c r="AX33" s="8"/>
      <c r="AY33" s="8"/>
      <c r="AZ33" s="8"/>
      <c r="BA33" s="17"/>
      <c r="BD33" s="11"/>
      <c r="BE33" s="21"/>
      <c r="BF33" s="8"/>
      <c r="BG33" s="11"/>
      <c r="BH33" s="98"/>
      <c r="BI33" s="99"/>
      <c r="BJ33" s="8"/>
      <c r="BK33" s="8"/>
      <c r="BL33" s="8"/>
      <c r="BM33" s="17"/>
    </row>
    <row r="34" spans="1:68" ht="13" customHeight="1">
      <c r="E34" s="189" t="s">
        <v>16</v>
      </c>
      <c r="F34" s="190">
        <v>218082</v>
      </c>
      <c r="G34" s="83"/>
      <c r="H34" s="116"/>
      <c r="I34" s="8"/>
      <c r="K34" s="1"/>
      <c r="L34" s="205" t="s">
        <v>46</v>
      </c>
      <c r="P34" s="1"/>
      <c r="Q34" s="10"/>
      <c r="R34" s="8"/>
      <c r="T34" s="3"/>
      <c r="X34" s="5"/>
      <c r="Y34" s="87"/>
      <c r="AC34" s="5"/>
      <c r="AD34" s="5"/>
      <c r="AE34" s="5"/>
      <c r="AF34" s="3"/>
      <c r="AG34" s="3"/>
      <c r="AH34" s="3"/>
      <c r="AJ34" s="5"/>
      <c r="AM34" s="87"/>
      <c r="AO34" s="5"/>
      <c r="AP34" s="5"/>
      <c r="AQ34" s="5"/>
      <c r="AR34" s="3"/>
      <c r="AS34" s="3"/>
      <c r="AT34" s="3"/>
      <c r="AU34" s="11"/>
      <c r="AV34" s="21"/>
      <c r="AW34" s="8"/>
      <c r="AX34" s="11"/>
      <c r="AY34" s="98"/>
      <c r="AZ34" s="99"/>
      <c r="BA34" s="8"/>
      <c r="BB34" s="8"/>
      <c r="BC34" s="8"/>
      <c r="BD34" s="17"/>
      <c r="BE34" s="3"/>
      <c r="BF34" s="3"/>
      <c r="BG34" s="11"/>
      <c r="BH34" s="21"/>
      <c r="BI34" s="8"/>
      <c r="BJ34" s="11"/>
      <c r="BK34" s="98"/>
      <c r="BL34" s="99"/>
      <c r="BM34" s="8"/>
      <c r="BN34" s="8"/>
      <c r="BO34" s="8"/>
      <c r="BP34" s="17"/>
    </row>
    <row r="35" spans="1:68" ht="14.5" hidden="1" customHeight="1">
      <c r="E35" s="191" t="s">
        <v>22</v>
      </c>
      <c r="F35" s="192">
        <v>411401</v>
      </c>
      <c r="G35" s="1"/>
      <c r="H35" s="66"/>
      <c r="I35" s="66"/>
      <c r="J35" s="66"/>
      <c r="K35" s="5"/>
      <c r="L35" s="5"/>
      <c r="M35" s="208"/>
      <c r="N35" s="6"/>
      <c r="P35" s="1"/>
      <c r="Q35" s="10"/>
      <c r="R35" s="8"/>
      <c r="T35" s="3"/>
      <c r="X35" s="5"/>
      <c r="Y35" s="87"/>
      <c r="AC35" s="5"/>
      <c r="AD35" s="5"/>
      <c r="AE35" s="5"/>
      <c r="AF35" s="3"/>
      <c r="AG35" s="3"/>
      <c r="AH35" s="3"/>
      <c r="AJ35" s="5"/>
      <c r="AM35" s="87"/>
      <c r="AO35" s="5"/>
      <c r="AP35" s="5"/>
      <c r="AQ35" s="5"/>
      <c r="AR35" s="3"/>
      <c r="AS35" s="3"/>
      <c r="AT35" s="3"/>
      <c r="AU35" s="11"/>
      <c r="AV35" s="21"/>
      <c r="AW35" s="8"/>
      <c r="AX35" s="11"/>
      <c r="AY35" s="98"/>
      <c r="AZ35" s="99"/>
      <c r="BA35" s="8"/>
      <c r="BB35" s="8"/>
      <c r="BC35" s="8"/>
      <c r="BD35" s="17"/>
      <c r="BE35" s="3"/>
      <c r="BF35" s="3"/>
      <c r="BG35" s="11"/>
      <c r="BH35" s="21"/>
      <c r="BI35" s="8"/>
      <c r="BJ35" s="11"/>
      <c r="BK35" s="98"/>
      <c r="BL35" s="99"/>
      <c r="BM35" s="8"/>
      <c r="BN35" s="8"/>
      <c r="BO35" s="8"/>
      <c r="BP35" s="17"/>
    </row>
    <row r="36" spans="1:68" ht="14.5" hidden="1" customHeight="1">
      <c r="D36" s="3" t="s">
        <v>47</v>
      </c>
      <c r="E36" s="193" t="s">
        <v>25</v>
      </c>
      <c r="F36" s="194">
        <v>152413</v>
      </c>
      <c r="G36" s="5" t="s">
        <v>6</v>
      </c>
      <c r="H36" s="1"/>
      <c r="I36" s="1"/>
      <c r="J36" s="1"/>
      <c r="K36" s="9"/>
      <c r="M36" s="8"/>
      <c r="N36" s="10"/>
      <c r="O36" s="8"/>
      <c r="R36" s="5"/>
      <c r="S36" s="5"/>
      <c r="V36" s="87"/>
      <c r="X36" s="5"/>
      <c r="AR36" s="11"/>
      <c r="AS36" s="21"/>
      <c r="AT36" s="8"/>
      <c r="AU36" s="11"/>
      <c r="AV36" s="98"/>
      <c r="AW36" s="99"/>
      <c r="AX36" s="8"/>
      <c r="AY36" s="8"/>
      <c r="AZ36" s="8"/>
      <c r="BA36" s="17"/>
      <c r="BD36" s="11"/>
      <c r="BE36" s="21"/>
      <c r="BF36" s="8"/>
      <c r="BG36" s="11"/>
      <c r="BH36" s="98"/>
      <c r="BI36" s="99"/>
      <c r="BJ36" s="8"/>
      <c r="BK36" s="8"/>
      <c r="BL36" s="8"/>
      <c r="BM36" s="17"/>
    </row>
    <row r="37" spans="1:68" ht="14.5" hidden="1" customHeight="1">
      <c r="D37" s="5" t="s">
        <v>1</v>
      </c>
      <c r="E37" s="195"/>
      <c r="F37" s="196"/>
      <c r="G37" s="8" t="s">
        <v>11</v>
      </c>
      <c r="H37" s="8" t="s">
        <v>12</v>
      </c>
      <c r="I37" s="8" t="s">
        <v>13</v>
      </c>
      <c r="J37" s="103"/>
      <c r="K37" s="9"/>
      <c r="M37" s="16"/>
      <c r="N37" s="14"/>
      <c r="O37" s="8"/>
      <c r="R37" s="5"/>
      <c r="S37" s="5"/>
      <c r="V37" s="87"/>
      <c r="X37" s="5"/>
      <c r="AA37" s="3"/>
      <c r="AB37" s="3"/>
      <c r="AD37" s="5"/>
      <c r="AE37" s="5"/>
      <c r="AH37" s="87"/>
      <c r="AJ37" s="5"/>
      <c r="AM37" s="3"/>
      <c r="AN37" s="3"/>
      <c r="AP37" s="8" t="s">
        <v>25</v>
      </c>
      <c r="AQ37" s="10">
        <v>1.1455503509307671E-2</v>
      </c>
      <c r="AR37" s="8">
        <v>3.0784286909642616E-2</v>
      </c>
      <c r="AS37" s="11">
        <f>0.409125125332417*28/1000</f>
        <v>1.1455503509307676E-2</v>
      </c>
      <c r="AT37" s="97">
        <f>10.1429906244724*28/1000</f>
        <v>0.28400373748522717</v>
      </c>
      <c r="AU37" s="99">
        <v>1.07069466424168E-3</v>
      </c>
      <c r="AV37" s="8">
        <v>4</v>
      </c>
      <c r="AW37" s="8" t="e">
        <f>IF((AP37=#REF!),AV37,"")</f>
        <v>#REF!</v>
      </c>
      <c r="AX37" s="8" t="str">
        <f>IFERROR(SMALL(AV$12:AV$12,AV37),"")</f>
        <v/>
      </c>
      <c r="AY37" s="12">
        <v>137014.65000000002</v>
      </c>
      <c r="AZ37" s="3"/>
      <c r="BB37" s="8" t="s">
        <v>25</v>
      </c>
      <c r="BC37" s="10">
        <v>1.1455503509307671E-2</v>
      </c>
      <c r="BD37" s="8">
        <v>3.0784286909642616E-2</v>
      </c>
      <c r="BE37" s="11">
        <f>0.409125125332417*28/1000</f>
        <v>1.1455503509307676E-2</v>
      </c>
      <c r="BF37" s="97">
        <f>10.1429906244724*28/1000</f>
        <v>0.28400373748522717</v>
      </c>
      <c r="BG37" s="99">
        <v>1.07069466424168E-3</v>
      </c>
      <c r="BH37" s="8">
        <v>4</v>
      </c>
      <c r="BI37" s="8" t="e">
        <f>IF((BB37=#REF!),BH37,"")</f>
        <v>#REF!</v>
      </c>
      <c r="BJ37" s="8" t="str">
        <f>IFERROR(SMALL(BH$12:BH$12,BH37),"")</f>
        <v/>
      </c>
      <c r="BK37" s="12">
        <v>137014.65000000002</v>
      </c>
      <c r="BL37" s="3"/>
    </row>
    <row r="38" spans="1:68" ht="14.5" hidden="1" customHeight="1">
      <c r="D38" s="8" t="s">
        <v>9</v>
      </c>
      <c r="E38" s="193"/>
      <c r="F38" s="197"/>
      <c r="G38" s="8"/>
      <c r="H38" s="8"/>
      <c r="I38" s="8"/>
      <c r="J38" s="17"/>
      <c r="K38" s="9"/>
      <c r="M38" s="8"/>
      <c r="N38" s="8"/>
      <c r="O38" s="5"/>
      <c r="P38" s="5"/>
      <c r="Q38" s="104"/>
      <c r="R38" s="5"/>
      <c r="S38" s="5"/>
      <c r="V38" s="103"/>
      <c r="W38" s="3"/>
      <c r="X38" s="3"/>
      <c r="Y38" s="8"/>
      <c r="AA38" s="3"/>
      <c r="AB38" s="3"/>
      <c r="AD38" s="5"/>
      <c r="AE38" s="5"/>
      <c r="AH38" s="87"/>
      <c r="AJ38" s="5"/>
      <c r="AM38" s="3"/>
      <c r="AN38" s="3"/>
      <c r="AP38" s="8"/>
      <c r="AQ38" s="8"/>
      <c r="AR38" s="8"/>
      <c r="AS38" s="8"/>
      <c r="AT38" s="101"/>
      <c r="AU38" s="8"/>
      <c r="AV38" s="8"/>
      <c r="AW38" s="8"/>
      <c r="AX38" s="8"/>
      <c r="AY38" s="7"/>
      <c r="AZ38" s="3"/>
      <c r="BB38" s="8"/>
      <c r="BC38" s="8"/>
      <c r="BD38" s="8"/>
      <c r="BE38" s="8"/>
      <c r="BF38" s="101"/>
      <c r="BG38" s="8"/>
      <c r="BH38" s="8"/>
      <c r="BI38" s="8"/>
      <c r="BJ38" s="8"/>
      <c r="BK38" s="7"/>
      <c r="BL38" s="3"/>
    </row>
    <row r="39" spans="1:68" ht="14.5" hidden="1" customHeight="1">
      <c r="B39" s="4"/>
      <c r="C39" s="5"/>
      <c r="D39" s="8" t="s">
        <v>15</v>
      </c>
      <c r="E39" s="193"/>
      <c r="F39" s="198">
        <v>6.0299999999999999E-6</v>
      </c>
      <c r="G39" s="8">
        <v>1</v>
      </c>
      <c r="H39" s="8" t="str">
        <f>IF((D39=H$9),G39,"")</f>
        <v/>
      </c>
      <c r="I39" s="8">
        <f>IFERROR(SMALL(H$39:H$42,G39),"")</f>
        <v>3</v>
      </c>
      <c r="J39" s="17"/>
      <c r="K39" s="9"/>
      <c r="M39" s="5"/>
      <c r="N39" s="16"/>
      <c r="O39" s="8"/>
      <c r="P39" s="8"/>
      <c r="Q39" s="101"/>
      <c r="R39" s="8"/>
      <c r="S39" s="8"/>
      <c r="T39" s="8"/>
      <c r="U39" s="8"/>
      <c r="V39" s="103"/>
      <c r="W39" s="3"/>
      <c r="X39" s="3"/>
      <c r="Y39" s="8"/>
      <c r="Z39" s="8"/>
      <c r="AA39" s="8"/>
      <c r="AB39" s="8"/>
      <c r="AC39" s="104"/>
      <c r="AD39" s="8"/>
      <c r="AE39" s="8"/>
      <c r="AF39" s="8"/>
      <c r="AG39" s="8"/>
      <c r="AH39" s="7"/>
      <c r="AI39" s="3"/>
      <c r="AJ39" s="3"/>
      <c r="AK39" s="8"/>
      <c r="AL39" s="8"/>
      <c r="AM39" s="8"/>
      <c r="AN39" s="8"/>
      <c r="AO39" s="104"/>
      <c r="AP39" s="8"/>
      <c r="AQ39" s="8"/>
      <c r="AR39" s="8"/>
      <c r="AS39" s="8"/>
      <c r="AT39" s="7"/>
      <c r="AU39" s="3"/>
      <c r="AV39" s="3"/>
      <c r="AW39" s="3"/>
      <c r="AX39" s="3"/>
      <c r="AY39" s="3"/>
      <c r="AZ39" s="3"/>
      <c r="BD39" s="3"/>
      <c r="BE39" s="3"/>
      <c r="BF39" s="3"/>
      <c r="BG39" s="3"/>
      <c r="BH39" s="3"/>
      <c r="BI39" s="3"/>
      <c r="BJ39" s="3"/>
      <c r="BK39" s="3"/>
      <c r="BL39" s="3"/>
    </row>
    <row r="40" spans="1:68" ht="14.5" hidden="1" customHeight="1">
      <c r="A40" s="3" t="s">
        <v>48</v>
      </c>
      <c r="C40" s="8"/>
      <c r="D40" s="11" t="s">
        <v>16</v>
      </c>
      <c r="E40" s="193"/>
      <c r="F40" s="199">
        <v>4.3399999999999998E-5</v>
      </c>
      <c r="G40" s="8">
        <v>2</v>
      </c>
      <c r="H40" s="8" t="str">
        <f>IF((D40=H$9),G40,"")</f>
        <v/>
      </c>
      <c r="I40" s="8" t="str">
        <f>IFERROR(SMALL(H$39:H$42,G40),"")</f>
        <v/>
      </c>
      <c r="J40" s="17"/>
      <c r="K40" s="9"/>
      <c r="M40" s="8"/>
      <c r="N40" s="8"/>
      <c r="O40" s="8"/>
      <c r="P40" s="11"/>
      <c r="Q40" s="100"/>
      <c r="R40" s="88"/>
      <c r="S40" s="8"/>
      <c r="T40" s="8"/>
      <c r="U40" s="8"/>
      <c r="V40" s="17"/>
      <c r="W40" s="3"/>
      <c r="X40" s="3"/>
      <c r="Y40" s="8"/>
      <c r="Z40" s="8"/>
      <c r="AA40" s="8"/>
      <c r="AB40" s="8"/>
      <c r="AC40" s="104"/>
      <c r="AD40" s="8"/>
      <c r="AE40" s="8"/>
      <c r="AF40" s="8"/>
      <c r="AG40" s="8"/>
      <c r="AH40" s="7"/>
      <c r="AI40" s="3"/>
      <c r="AJ40" s="3"/>
      <c r="AK40" s="8"/>
      <c r="AL40" s="8"/>
      <c r="AM40" s="8"/>
      <c r="AN40" s="8"/>
      <c r="AO40" s="104"/>
      <c r="AP40" s="8"/>
      <c r="AQ40" s="8"/>
      <c r="AR40" s="8"/>
      <c r="AS40" s="8"/>
      <c r="AT40" s="7"/>
      <c r="AU40" s="3"/>
      <c r="AV40" s="3"/>
      <c r="AW40" s="3"/>
      <c r="AX40" s="3"/>
      <c r="AY40" s="3"/>
      <c r="AZ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68" ht="14.5" hidden="1" customHeight="1">
      <c r="A41" s="1" t="s">
        <v>16</v>
      </c>
      <c r="C41" s="8"/>
      <c r="D41" s="11" t="s">
        <v>22</v>
      </c>
      <c r="E41" s="193"/>
      <c r="F41" s="199">
        <v>1.272E-5</v>
      </c>
      <c r="G41" s="8">
        <v>3</v>
      </c>
      <c r="H41" s="8">
        <f>IF((D41=H$9),G41,"")</f>
        <v>3</v>
      </c>
      <c r="I41" s="8" t="str">
        <f>IFERROR(SMALL(H$39:H$42,G41),"")</f>
        <v/>
      </c>
      <c r="J41" s="17"/>
      <c r="K41" s="9"/>
      <c r="M41" s="8"/>
      <c r="N41" s="5"/>
      <c r="O41" s="8"/>
      <c r="P41" s="10"/>
      <c r="Q41" s="11"/>
      <c r="R41" s="88"/>
      <c r="S41" s="8"/>
      <c r="T41" s="8"/>
      <c r="U41" s="8"/>
      <c r="V41" s="17"/>
      <c r="W41" s="3"/>
      <c r="X41" s="3"/>
      <c r="Y41" s="8"/>
      <c r="Z41" s="8"/>
      <c r="AA41" s="8"/>
      <c r="AB41" s="8"/>
      <c r="AC41" s="87"/>
      <c r="AD41" s="8"/>
      <c r="AE41" s="8"/>
      <c r="AF41" s="8"/>
      <c r="AG41" s="8"/>
      <c r="AH41" s="7"/>
      <c r="AI41" s="3"/>
      <c r="AJ41" s="3"/>
      <c r="AK41" s="8"/>
      <c r="AL41" s="8"/>
      <c r="AM41" s="8"/>
      <c r="AN41" s="8"/>
      <c r="AO41" s="87"/>
      <c r="AP41" s="8"/>
      <c r="AQ41" s="8"/>
      <c r="AR41" s="8"/>
      <c r="AS41" s="8"/>
      <c r="AT41" s="7"/>
      <c r="AU41" s="3"/>
      <c r="AV41" s="3"/>
      <c r="AW41" s="3"/>
      <c r="AX41" s="3"/>
      <c r="AY41" s="3"/>
      <c r="AZ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68" ht="14.5" hidden="1" customHeight="1">
      <c r="A42" s="1" t="s">
        <v>22</v>
      </c>
      <c r="C42" s="1"/>
      <c r="D42" s="8" t="s">
        <v>25</v>
      </c>
      <c r="E42" s="195"/>
      <c r="F42" s="198">
        <v>2.3999999999999999E-6</v>
      </c>
      <c r="G42" s="8">
        <v>4</v>
      </c>
      <c r="H42" s="8" t="str">
        <f>IF((D42=H$9),G42,"")</f>
        <v/>
      </c>
      <c r="I42" s="8" t="str">
        <f>IFERROR(SMALL(H$39:H$42,G42),"")</f>
        <v/>
      </c>
      <c r="J42" s="103"/>
      <c r="K42" s="9"/>
      <c r="M42" s="1"/>
      <c r="N42" s="8"/>
      <c r="O42" s="8"/>
      <c r="P42" s="11"/>
      <c r="Q42" s="98"/>
      <c r="R42" s="88"/>
      <c r="S42" s="8"/>
      <c r="T42" s="8"/>
      <c r="U42" s="8"/>
      <c r="V42" s="17"/>
      <c r="W42" s="3"/>
      <c r="X42" s="3"/>
      <c r="Y42" s="8"/>
      <c r="Z42" s="8"/>
      <c r="AA42" s="8"/>
      <c r="AB42" s="8"/>
      <c r="AC42" s="101"/>
      <c r="AD42" s="8"/>
      <c r="AE42" s="8"/>
      <c r="AF42" s="8"/>
      <c r="AG42" s="8"/>
      <c r="AH42" s="7"/>
      <c r="AI42" s="3"/>
      <c r="AJ42" s="3"/>
      <c r="AK42" s="8"/>
      <c r="AL42" s="8"/>
      <c r="AM42" s="8"/>
      <c r="AN42" s="8"/>
      <c r="AO42" s="101"/>
      <c r="AP42" s="8"/>
      <c r="AQ42" s="8"/>
      <c r="AR42" s="8"/>
      <c r="AS42" s="8"/>
      <c r="AT42" s="7"/>
      <c r="AU42" s="3"/>
      <c r="AV42" s="3"/>
      <c r="AW42" s="3"/>
      <c r="AX42" s="3"/>
      <c r="AY42" s="3"/>
      <c r="AZ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68" ht="14.5" hidden="1" customHeight="1">
      <c r="A43" s="1" t="s">
        <v>15</v>
      </c>
      <c r="C43" s="1"/>
      <c r="D43" s="16" t="s">
        <v>28</v>
      </c>
      <c r="E43" s="195"/>
      <c r="F43" s="196"/>
      <c r="G43" s="8"/>
      <c r="H43" s="8"/>
      <c r="I43" s="8"/>
      <c r="J43" s="103"/>
      <c r="K43" s="9"/>
      <c r="N43" s="10"/>
      <c r="O43" s="5"/>
      <c r="P43" s="11"/>
      <c r="Q43" s="97"/>
      <c r="R43" s="88"/>
      <c r="S43" s="8"/>
      <c r="T43" s="8"/>
      <c r="U43" s="8"/>
      <c r="V43" s="17"/>
      <c r="W43" s="3"/>
      <c r="X43" s="3"/>
      <c r="Y43" s="8"/>
      <c r="Z43" s="8"/>
      <c r="AA43" s="8"/>
      <c r="AB43" s="8"/>
      <c r="AC43" s="101"/>
      <c r="AD43" s="8"/>
      <c r="AE43" s="8"/>
      <c r="AF43" s="8"/>
      <c r="AG43" s="8"/>
      <c r="AH43" s="7"/>
      <c r="AI43" s="3"/>
      <c r="AJ43" s="3"/>
      <c r="AK43" s="8"/>
      <c r="AL43" s="8"/>
      <c r="AM43" s="8"/>
      <c r="AN43" s="8"/>
      <c r="AO43" s="101"/>
      <c r="AP43" s="8"/>
      <c r="AQ43" s="8"/>
      <c r="AR43" s="8"/>
      <c r="AS43" s="8"/>
      <c r="AT43" s="7"/>
      <c r="AU43" s="3"/>
      <c r="AV43" s="3"/>
      <c r="AW43" s="3"/>
      <c r="AX43" s="3"/>
      <c r="AY43" s="3"/>
      <c r="AZ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68" ht="14.5" hidden="1" customHeight="1">
      <c r="A44" s="1" t="s">
        <v>25</v>
      </c>
      <c r="C44" s="8"/>
      <c r="D44" s="8"/>
      <c r="E44" s="195"/>
      <c r="F44" s="200"/>
      <c r="G44" s="5"/>
      <c r="H44" s="5"/>
      <c r="I44" s="5"/>
      <c r="J44" s="103"/>
      <c r="K44" s="5"/>
      <c r="N44" s="10"/>
      <c r="O44" s="8"/>
      <c r="P44" s="8"/>
      <c r="Q44" s="96"/>
      <c r="R44" s="8"/>
      <c r="S44" s="8"/>
      <c r="T44" s="8"/>
      <c r="U44" s="8"/>
      <c r="V44" s="103"/>
      <c r="W44" s="3"/>
      <c r="X44" s="3"/>
      <c r="Y44" s="8"/>
      <c r="Z44" s="8"/>
      <c r="AA44" s="8"/>
      <c r="AB44" s="8"/>
      <c r="AC44" s="101"/>
      <c r="AD44" s="8"/>
      <c r="AE44" s="8"/>
      <c r="AF44" s="8"/>
      <c r="AG44" s="8"/>
      <c r="AH44" s="7"/>
      <c r="AI44" s="3"/>
      <c r="AJ44" s="3"/>
      <c r="AK44" s="8"/>
      <c r="AL44" s="8"/>
      <c r="AM44" s="8"/>
      <c r="AN44" s="8"/>
      <c r="AO44" s="101"/>
      <c r="AP44" s="8"/>
      <c r="AQ44" s="8"/>
      <c r="AR44" s="8"/>
      <c r="AS44" s="8"/>
      <c r="AT44" s="7"/>
      <c r="AU44" s="3"/>
      <c r="AV44" s="3"/>
      <c r="AW44" s="3"/>
      <c r="AX44" s="3"/>
      <c r="AY44" s="3"/>
      <c r="AZ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68" ht="14.5" hidden="1" customHeight="1">
      <c r="A45" s="15" t="s">
        <v>28</v>
      </c>
      <c r="C45" s="16"/>
      <c r="D45" s="16"/>
      <c r="E45" s="195"/>
      <c r="F45" s="200"/>
      <c r="G45" s="87"/>
      <c r="H45" s="5"/>
      <c r="I45" s="5"/>
      <c r="J45" s="5"/>
      <c r="K45" s="5"/>
      <c r="O45" s="5"/>
      <c r="P45" s="5"/>
      <c r="Q45" s="5"/>
      <c r="R45" s="5"/>
      <c r="S45" s="87"/>
      <c r="X45" s="3"/>
      <c r="Y45" s="3"/>
      <c r="Z45" s="8"/>
      <c r="AA45" s="8"/>
      <c r="AB45" s="8"/>
      <c r="AC45" s="104"/>
      <c r="AD45" s="8"/>
      <c r="AE45" s="8"/>
      <c r="AF45" s="8"/>
      <c r="AG45" s="8"/>
      <c r="AH45" s="7"/>
      <c r="AI45" s="3"/>
      <c r="AJ45" s="3"/>
      <c r="AK45" s="8"/>
      <c r="AL45" s="8"/>
      <c r="AM45" s="8"/>
      <c r="AN45" s="8"/>
      <c r="AO45" s="104"/>
      <c r="AP45" s="8"/>
      <c r="AQ45" s="8"/>
      <c r="AR45" s="8"/>
      <c r="AS45" s="8"/>
      <c r="AT45" s="7"/>
      <c r="AU45" s="3"/>
      <c r="AV45" s="3"/>
      <c r="AW45" s="3"/>
      <c r="AX45" s="3"/>
      <c r="AY45" s="3"/>
      <c r="AZ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68" ht="14.5" hidden="1" customHeight="1">
      <c r="C46" s="5"/>
      <c r="D46" s="3" t="s">
        <v>49</v>
      </c>
      <c r="E46" s="193"/>
      <c r="F46" s="200"/>
      <c r="G46" s="87"/>
      <c r="H46" s="5"/>
      <c r="I46" s="5"/>
      <c r="J46" s="5"/>
      <c r="K46" s="5"/>
      <c r="O46" s="5"/>
      <c r="P46" s="5"/>
      <c r="Q46" s="5"/>
      <c r="R46" s="5"/>
      <c r="S46" s="87"/>
      <c r="X46" s="3"/>
      <c r="Y46" s="3"/>
      <c r="Z46" s="3"/>
      <c r="AC46" s="5"/>
      <c r="AD46" s="5"/>
      <c r="AE46" s="87"/>
      <c r="AJ46" s="3"/>
      <c r="AK46" s="3"/>
      <c r="AL46" s="3"/>
      <c r="AO46" s="5"/>
      <c r="AP46" s="5"/>
      <c r="AQ46" s="87"/>
      <c r="AV46" s="3"/>
      <c r="AW46" s="3"/>
      <c r="AX46" s="3"/>
      <c r="AY46" s="3"/>
      <c r="AZ46" s="3"/>
      <c r="BD46" s="3"/>
      <c r="BE46" s="3"/>
      <c r="BF46" s="3"/>
      <c r="BG46" s="3"/>
      <c r="BH46" s="3"/>
      <c r="BI46" s="3"/>
      <c r="BJ46" s="3"/>
      <c r="BK46" s="3"/>
      <c r="BL46" s="3"/>
    </row>
    <row r="47" spans="1:68" ht="14.5" hidden="1" customHeight="1">
      <c r="C47" s="5"/>
      <c r="D47" s="5"/>
      <c r="E47" s="193"/>
      <c r="F47" s="200" t="s">
        <v>5</v>
      </c>
      <c r="G47" s="5" t="s">
        <v>6</v>
      </c>
      <c r="H47" s="5"/>
      <c r="I47" s="5"/>
      <c r="J47" s="5"/>
      <c r="K47" s="5"/>
      <c r="O47" s="5"/>
      <c r="P47" s="5"/>
      <c r="Q47" s="5"/>
      <c r="R47" s="5"/>
      <c r="S47" s="87"/>
      <c r="X47" s="3"/>
      <c r="Y47" s="3"/>
      <c r="Z47" s="3"/>
      <c r="AC47" s="5"/>
      <c r="AD47" s="5"/>
      <c r="AE47" s="87"/>
      <c r="AJ47" s="3"/>
      <c r="AK47" s="3"/>
      <c r="AL47" s="3"/>
      <c r="AO47" s="5"/>
      <c r="AP47" s="5"/>
      <c r="AQ47" s="87"/>
      <c r="AV47" s="3"/>
      <c r="AW47" s="3"/>
      <c r="AX47" s="3"/>
      <c r="AY47" s="3"/>
      <c r="AZ47" s="3"/>
      <c r="BD47" s="3"/>
      <c r="BE47" s="3"/>
      <c r="BF47" s="3"/>
      <c r="BG47" s="3"/>
      <c r="BH47" s="3"/>
      <c r="BI47" s="3"/>
      <c r="BJ47" s="3"/>
      <c r="BK47" s="3"/>
      <c r="BL47" s="3"/>
    </row>
    <row r="48" spans="1:68" ht="14.5" hidden="1" customHeight="1">
      <c r="C48" s="5"/>
      <c r="D48" s="5" t="s">
        <v>1</v>
      </c>
      <c r="E48" s="195"/>
      <c r="F48" s="196"/>
      <c r="G48" s="8" t="s">
        <v>11</v>
      </c>
      <c r="H48" s="8" t="s">
        <v>12</v>
      </c>
      <c r="I48" s="8" t="s">
        <v>13</v>
      </c>
      <c r="J48" s="5"/>
      <c r="K48" s="5"/>
      <c r="T48" s="3"/>
      <c r="U48" s="3"/>
      <c r="V48" s="3"/>
      <c r="W48" s="3"/>
      <c r="X48" s="3"/>
      <c r="Y48" s="3"/>
      <c r="Z48" s="3"/>
      <c r="AC48" s="5"/>
      <c r="AD48" s="5"/>
      <c r="AE48" s="87"/>
      <c r="AJ48" s="3"/>
      <c r="AK48" s="3"/>
      <c r="AL48" s="3"/>
      <c r="AO48" s="5"/>
      <c r="AP48" s="5"/>
      <c r="AQ48" s="87"/>
      <c r="AV48" s="3"/>
      <c r="AW48" s="3"/>
      <c r="AX48" s="3"/>
      <c r="AY48" s="3"/>
      <c r="AZ48" s="3"/>
      <c r="BD48" s="3"/>
      <c r="BE48" s="3"/>
      <c r="BF48" s="3"/>
      <c r="BG48" s="3"/>
      <c r="BH48" s="3"/>
      <c r="BI48" s="3"/>
      <c r="BJ48" s="3"/>
      <c r="BK48" s="3"/>
      <c r="BL48" s="3"/>
    </row>
    <row r="49" spans="3:64" ht="14.5" hidden="1" customHeight="1">
      <c r="C49" s="5"/>
      <c r="D49" s="8" t="s">
        <v>9</v>
      </c>
      <c r="E49" s="193"/>
      <c r="F49" s="197"/>
      <c r="G49" s="8"/>
      <c r="H49" s="8"/>
      <c r="I49" s="8"/>
      <c r="J49" s="5"/>
      <c r="K49" s="5"/>
      <c r="O49" s="5"/>
      <c r="P49" s="5"/>
      <c r="Q49" s="5"/>
      <c r="R49" s="5"/>
      <c r="S49" s="87"/>
      <c r="X49" s="3"/>
      <c r="Y49" s="3"/>
      <c r="Z49" s="3"/>
      <c r="AC49" s="5"/>
      <c r="AD49" s="5"/>
      <c r="AE49" s="87"/>
      <c r="AJ49" s="3"/>
      <c r="AK49" s="3"/>
      <c r="AL49" s="3"/>
      <c r="AO49" s="5"/>
      <c r="AP49" s="5"/>
      <c r="AQ49" s="87"/>
      <c r="AV49" s="3"/>
      <c r="AW49" s="3"/>
      <c r="AX49" s="3"/>
      <c r="AY49" s="3"/>
      <c r="AZ49" s="3"/>
      <c r="BD49" s="3"/>
      <c r="BE49" s="3"/>
      <c r="BF49" s="3"/>
      <c r="BG49" s="3"/>
      <c r="BH49" s="3"/>
      <c r="BI49" s="3"/>
      <c r="BJ49" s="3"/>
      <c r="BK49" s="3"/>
      <c r="BL49" s="3"/>
    </row>
    <row r="50" spans="3:64" ht="14.5" hidden="1" customHeight="1">
      <c r="C50" s="5"/>
      <c r="D50" s="8" t="s">
        <v>15</v>
      </c>
      <c r="E50" s="193"/>
      <c r="F50" s="198">
        <v>6.0299999999999999E-6</v>
      </c>
      <c r="G50" s="8">
        <v>1</v>
      </c>
      <c r="H50" s="8" t="str">
        <f>IF((D50=I$9),G50,"")</f>
        <v/>
      </c>
      <c r="I50" s="8">
        <f>IFERROR(SMALL(H$50:H$53,G50),"")</f>
        <v>3</v>
      </c>
      <c r="J50" s="5"/>
      <c r="K50" s="5"/>
      <c r="O50" s="5"/>
      <c r="P50" s="5"/>
      <c r="Q50" s="5"/>
      <c r="R50" s="5"/>
      <c r="S50" s="87"/>
      <c r="X50" s="3"/>
      <c r="Y50" s="3"/>
      <c r="Z50" s="3"/>
      <c r="AC50" s="5"/>
      <c r="AD50" s="5"/>
      <c r="AE50" s="87"/>
      <c r="AJ50" s="3"/>
      <c r="AK50" s="3"/>
      <c r="AL50" s="3"/>
      <c r="AO50" s="5"/>
      <c r="AP50" s="5"/>
      <c r="AQ50" s="87"/>
      <c r="AV50" s="3"/>
      <c r="AW50" s="3"/>
      <c r="AX50" s="3"/>
      <c r="AY50" s="3"/>
      <c r="AZ50" s="3"/>
      <c r="BD50" s="3"/>
      <c r="BE50" s="3"/>
      <c r="BF50" s="3"/>
      <c r="BG50" s="3"/>
      <c r="BH50" s="3"/>
      <c r="BI50" s="3"/>
      <c r="BJ50" s="3"/>
      <c r="BK50" s="3"/>
      <c r="BL50" s="3"/>
    </row>
    <row r="51" spans="3:64" ht="14.5" hidden="1" customHeight="1">
      <c r="C51" s="5"/>
      <c r="D51" s="11" t="s">
        <v>16</v>
      </c>
      <c r="E51" s="193"/>
      <c r="F51" s="199">
        <v>4.3399999999999998E-5</v>
      </c>
      <c r="G51" s="8">
        <v>2</v>
      </c>
      <c r="H51" s="8" t="str">
        <f>IF((D51=I$9),G51,"")</f>
        <v/>
      </c>
      <c r="I51" s="8" t="str">
        <f>IFERROR(SMALL(H$50:H$53,G51),"")</f>
        <v/>
      </c>
      <c r="J51" s="5"/>
      <c r="K51" s="5"/>
      <c r="O51" s="5"/>
      <c r="P51" s="5"/>
      <c r="Q51" s="5"/>
      <c r="R51" s="5"/>
      <c r="S51" s="87"/>
      <c r="X51" s="3"/>
      <c r="Y51" s="3"/>
      <c r="Z51" s="3"/>
      <c r="AC51" s="5"/>
      <c r="AD51" s="5"/>
      <c r="AE51" s="87"/>
      <c r="AJ51" s="3"/>
      <c r="AK51" s="3"/>
      <c r="AL51" s="3"/>
      <c r="AO51" s="5"/>
      <c r="AP51" s="5"/>
      <c r="AQ51" s="87"/>
      <c r="AV51" s="3"/>
      <c r="AW51" s="3"/>
      <c r="AX51" s="3"/>
      <c r="AY51" s="3"/>
      <c r="AZ51" s="3"/>
      <c r="BD51" s="3"/>
      <c r="BE51" s="3"/>
      <c r="BF51" s="3"/>
      <c r="BG51" s="3"/>
      <c r="BH51" s="3"/>
      <c r="BI51" s="3"/>
      <c r="BJ51" s="3"/>
      <c r="BK51" s="3"/>
      <c r="BL51" s="3"/>
    </row>
    <row r="52" spans="3:64" ht="14.5" hidden="1" customHeight="1">
      <c r="C52" s="5"/>
      <c r="D52" s="11" t="s">
        <v>22</v>
      </c>
      <c r="E52" s="193"/>
      <c r="F52" s="199">
        <v>1.272E-5</v>
      </c>
      <c r="G52" s="8">
        <v>3</v>
      </c>
      <c r="H52" s="8">
        <f>IF((D52=I$9),G52,"")</f>
        <v>3</v>
      </c>
      <c r="I52" s="8" t="str">
        <f>IFERROR(SMALL(H$50:H$53,G52),"")</f>
        <v/>
      </c>
      <c r="J52" s="5"/>
      <c r="K52" s="5"/>
      <c r="O52" s="5"/>
      <c r="P52" s="5"/>
      <c r="Q52" s="5"/>
      <c r="R52" s="5"/>
      <c r="S52" s="87"/>
      <c r="X52" s="3"/>
      <c r="Y52" s="3"/>
      <c r="Z52" s="3"/>
      <c r="AC52" s="5"/>
      <c r="AD52" s="5"/>
      <c r="AE52" s="87"/>
      <c r="AJ52" s="3"/>
      <c r="AK52" s="3"/>
      <c r="AL52" s="3"/>
      <c r="AO52" s="5"/>
      <c r="AP52" s="5"/>
      <c r="AQ52" s="87"/>
      <c r="AV52" s="3"/>
      <c r="AW52" s="3"/>
      <c r="AX52" s="3"/>
      <c r="AY52" s="3"/>
      <c r="AZ52" s="3"/>
      <c r="BD52" s="3"/>
      <c r="BE52" s="3"/>
      <c r="BF52" s="3"/>
      <c r="BG52" s="3"/>
      <c r="BH52" s="3"/>
      <c r="BI52" s="3"/>
      <c r="BJ52" s="3"/>
      <c r="BK52" s="3"/>
      <c r="BL52" s="3"/>
    </row>
    <row r="53" spans="3:64" ht="14.5" hidden="1" customHeight="1">
      <c r="C53" s="5"/>
      <c r="D53" s="8" t="s">
        <v>25</v>
      </c>
      <c r="E53" s="195"/>
      <c r="F53" s="198">
        <v>2.3999999999999999E-6</v>
      </c>
      <c r="G53" s="8">
        <v>4</v>
      </c>
      <c r="H53" s="8" t="str">
        <f>IF((D53=I$9),G53,"")</f>
        <v/>
      </c>
      <c r="I53" s="8" t="str">
        <f>IFERROR(SMALL(H$50:H$53,G53),"")</f>
        <v/>
      </c>
      <c r="J53" s="5"/>
      <c r="K53" s="5"/>
      <c r="O53" s="5"/>
      <c r="P53" s="5"/>
      <c r="Q53" s="5"/>
      <c r="R53" s="5"/>
      <c r="S53" s="87"/>
      <c r="X53" s="3"/>
      <c r="Y53" s="3"/>
      <c r="Z53" s="3"/>
      <c r="AC53" s="5"/>
      <c r="AD53" s="5"/>
      <c r="AE53" s="87"/>
      <c r="AJ53" s="3"/>
      <c r="AK53" s="3"/>
      <c r="AL53" s="3"/>
      <c r="AO53" s="5"/>
      <c r="AP53" s="5"/>
      <c r="AQ53" s="87"/>
      <c r="AV53" s="3"/>
      <c r="AW53" s="3"/>
      <c r="AX53" s="3"/>
      <c r="AY53" s="3"/>
      <c r="AZ53" s="3"/>
      <c r="BD53" s="3"/>
      <c r="BE53" s="3"/>
      <c r="BF53" s="3"/>
      <c r="BG53" s="3"/>
      <c r="BH53" s="3"/>
      <c r="BI53" s="3"/>
      <c r="BJ53" s="3"/>
      <c r="BK53" s="3"/>
      <c r="BL53" s="3"/>
    </row>
    <row r="54" spans="3:64" ht="14.5" hidden="1" customHeight="1">
      <c r="C54" s="5"/>
      <c r="D54" s="16" t="s">
        <v>28</v>
      </c>
      <c r="E54" s="195"/>
      <c r="F54" s="196"/>
      <c r="G54" s="8"/>
      <c r="H54" s="8"/>
      <c r="I54" s="8"/>
      <c r="J54" s="5"/>
      <c r="K54" s="5"/>
      <c r="O54" s="5"/>
      <c r="P54" s="5"/>
      <c r="Q54" s="5"/>
      <c r="R54" s="5"/>
      <c r="S54" s="87"/>
      <c r="X54" s="3"/>
      <c r="Y54" s="3"/>
      <c r="Z54" s="3"/>
      <c r="AC54" s="5"/>
      <c r="AD54" s="5"/>
      <c r="AE54" s="87"/>
      <c r="AJ54" s="3"/>
      <c r="AK54" s="3"/>
      <c r="AL54" s="3"/>
      <c r="AO54" s="5"/>
      <c r="AP54" s="5"/>
      <c r="AQ54" s="87"/>
      <c r="AV54" s="3"/>
      <c r="AW54" s="3"/>
      <c r="AX54" s="3"/>
      <c r="AY54" s="3"/>
      <c r="AZ54" s="3"/>
      <c r="BD54" s="3"/>
      <c r="BE54" s="3"/>
      <c r="BF54" s="3"/>
      <c r="BG54" s="3"/>
      <c r="BH54" s="3"/>
      <c r="BI54" s="3"/>
      <c r="BJ54" s="3"/>
      <c r="BK54" s="3"/>
      <c r="BL54" s="3"/>
    </row>
    <row r="55" spans="3:64" ht="14.5" hidden="1" customHeight="1">
      <c r="C55" s="5"/>
      <c r="D55" s="3" t="s">
        <v>50</v>
      </c>
      <c r="E55" s="193"/>
      <c r="F55" s="200"/>
      <c r="G55" s="5"/>
      <c r="H55" s="5"/>
      <c r="I55" s="5"/>
      <c r="J55" s="5"/>
      <c r="K55" s="5"/>
      <c r="O55" s="5"/>
      <c r="P55" s="5"/>
      <c r="Q55" s="5"/>
      <c r="R55" s="5"/>
      <c r="S55" s="87"/>
      <c r="X55" s="3"/>
      <c r="Y55" s="3"/>
      <c r="Z55" s="3"/>
      <c r="AC55" s="5"/>
      <c r="AD55" s="5"/>
      <c r="AE55" s="87"/>
      <c r="AJ55" s="3"/>
      <c r="AK55" s="3"/>
      <c r="AL55" s="3"/>
      <c r="AO55" s="5"/>
      <c r="AP55" s="5"/>
      <c r="AQ55" s="87"/>
      <c r="AV55" s="3"/>
      <c r="AW55" s="3"/>
      <c r="AX55" s="3"/>
      <c r="AY55" s="3"/>
      <c r="AZ55" s="3"/>
      <c r="BD55" s="3"/>
      <c r="BE55" s="3"/>
      <c r="BF55" s="3"/>
      <c r="BG55" s="3"/>
      <c r="BH55" s="3"/>
      <c r="BI55" s="3"/>
      <c r="BJ55" s="3"/>
      <c r="BK55" s="3"/>
      <c r="BL55" s="3"/>
    </row>
    <row r="56" spans="3:64" ht="14.5" hidden="1" customHeight="1">
      <c r="C56" s="5"/>
      <c r="E56" s="193"/>
      <c r="F56" s="200" t="s">
        <v>5</v>
      </c>
      <c r="G56" s="5" t="s">
        <v>6</v>
      </c>
      <c r="H56" s="5"/>
      <c r="I56" s="5"/>
      <c r="J56" s="5"/>
      <c r="K56" s="5"/>
      <c r="O56" s="5"/>
      <c r="P56" s="5"/>
      <c r="Q56" s="5"/>
      <c r="R56" s="5"/>
      <c r="S56" s="87"/>
      <c r="X56" s="3"/>
      <c r="Y56" s="3"/>
      <c r="Z56" s="3"/>
      <c r="AC56" s="5"/>
      <c r="AD56" s="5"/>
      <c r="AE56" s="87"/>
      <c r="AJ56" s="3"/>
      <c r="AK56" s="3"/>
      <c r="AL56" s="3"/>
      <c r="AO56" s="5"/>
      <c r="AP56" s="5"/>
      <c r="AQ56" s="87"/>
      <c r="AV56" s="3"/>
      <c r="AW56" s="3"/>
      <c r="AX56" s="3"/>
      <c r="AY56" s="3"/>
      <c r="AZ56" s="3"/>
      <c r="BD56" s="3"/>
      <c r="BE56" s="3"/>
      <c r="BF56" s="3"/>
      <c r="BG56" s="3"/>
      <c r="BH56" s="3"/>
      <c r="BI56" s="3"/>
      <c r="BJ56" s="3"/>
      <c r="BK56" s="3"/>
      <c r="BL56" s="3"/>
    </row>
    <row r="57" spans="3:64" ht="14.5" hidden="1" customHeight="1">
      <c r="C57" s="5"/>
      <c r="D57" s="5" t="s">
        <v>1</v>
      </c>
      <c r="E57" s="195"/>
      <c r="F57" s="196"/>
      <c r="G57" s="8" t="s">
        <v>11</v>
      </c>
      <c r="H57" s="8" t="s">
        <v>12</v>
      </c>
      <c r="I57" s="8" t="s">
        <v>13</v>
      </c>
      <c r="J57" s="5"/>
      <c r="K57" s="5"/>
      <c r="O57" s="5"/>
      <c r="P57" s="5"/>
      <c r="Q57" s="5"/>
      <c r="R57" s="5"/>
      <c r="S57" s="87"/>
      <c r="X57" s="3"/>
      <c r="Y57" s="3"/>
      <c r="Z57" s="3"/>
      <c r="AC57" s="5"/>
      <c r="AD57" s="5"/>
      <c r="AE57" s="87"/>
      <c r="AJ57" s="3"/>
      <c r="AK57" s="3"/>
      <c r="AL57" s="3"/>
      <c r="AO57" s="5"/>
      <c r="AP57" s="5"/>
      <c r="AQ57" s="87"/>
      <c r="AV57" s="3"/>
      <c r="AW57" s="3"/>
      <c r="AX57" s="3"/>
      <c r="AY57" s="3"/>
      <c r="AZ57" s="3"/>
      <c r="BD57" s="3"/>
      <c r="BE57" s="3"/>
      <c r="BF57" s="3"/>
      <c r="BG57" s="3"/>
      <c r="BH57" s="3"/>
      <c r="BI57" s="3"/>
      <c r="BJ57" s="3"/>
      <c r="BK57" s="3"/>
      <c r="BL57" s="3"/>
    </row>
    <row r="58" spans="3:64" ht="14.5" hidden="1" customHeight="1">
      <c r="C58" s="5"/>
      <c r="D58" s="8" t="s">
        <v>9</v>
      </c>
      <c r="E58" s="193"/>
      <c r="F58" s="197"/>
      <c r="G58" s="8"/>
      <c r="H58" s="8"/>
      <c r="I58" s="8"/>
      <c r="J58" s="5"/>
      <c r="K58" s="5"/>
      <c r="Q58" s="5"/>
      <c r="R58" s="5"/>
      <c r="S58" s="87"/>
      <c r="X58" s="3"/>
      <c r="Y58" s="3"/>
      <c r="Z58" s="3"/>
      <c r="AC58" s="5"/>
      <c r="AD58" s="5"/>
      <c r="AE58" s="87"/>
      <c r="AJ58" s="3"/>
      <c r="AK58" s="3"/>
      <c r="AL58" s="3"/>
      <c r="AO58" s="5"/>
      <c r="AP58" s="5"/>
      <c r="AQ58" s="87"/>
      <c r="AV58" s="3"/>
      <c r="AW58" s="3"/>
      <c r="AX58" s="3"/>
      <c r="AY58" s="3"/>
      <c r="AZ58" s="3"/>
      <c r="BD58" s="3"/>
      <c r="BE58" s="3"/>
      <c r="BF58" s="3"/>
      <c r="BG58" s="3"/>
      <c r="BH58" s="3"/>
      <c r="BI58" s="3"/>
      <c r="BJ58" s="3"/>
      <c r="BK58" s="3"/>
      <c r="BL58" s="3"/>
    </row>
    <row r="59" spans="3:64" ht="14.5" hidden="1" customHeight="1">
      <c r="C59" s="5"/>
      <c r="D59" s="8" t="s">
        <v>15</v>
      </c>
      <c r="E59" s="193"/>
      <c r="F59" s="198">
        <v>6.0299999999999999E-6</v>
      </c>
      <c r="G59" s="8">
        <v>1</v>
      </c>
      <c r="H59" s="8">
        <f>IF((D59=J$9),G59,"")</f>
        <v>1</v>
      </c>
      <c r="I59" s="8">
        <f>IFERROR(SMALL(H$59:H$62,G59),"")</f>
        <v>1</v>
      </c>
      <c r="J59" s="5"/>
      <c r="Q59" s="5"/>
      <c r="R59" s="5"/>
      <c r="S59" s="87"/>
      <c r="X59" s="3"/>
      <c r="Y59" s="3"/>
      <c r="Z59" s="3"/>
      <c r="AC59" s="5"/>
      <c r="AD59" s="5"/>
      <c r="AE59" s="87"/>
      <c r="AJ59" s="3"/>
      <c r="AK59" s="3"/>
      <c r="AL59" s="3"/>
      <c r="AO59" s="5"/>
      <c r="AP59" s="5"/>
      <c r="AQ59" s="87"/>
      <c r="AV59" s="3"/>
      <c r="AW59" s="3"/>
      <c r="AX59" s="3"/>
      <c r="AY59" s="3"/>
      <c r="AZ59" s="3"/>
      <c r="BD59" s="3"/>
      <c r="BE59" s="3"/>
      <c r="BF59" s="3"/>
      <c r="BG59" s="3"/>
      <c r="BH59" s="3"/>
      <c r="BI59" s="3"/>
      <c r="BJ59" s="3"/>
      <c r="BK59" s="3"/>
      <c r="BL59" s="3"/>
    </row>
    <row r="60" spans="3:64" ht="14.5" hidden="1" customHeight="1">
      <c r="C60" s="5"/>
      <c r="D60" s="11" t="s">
        <v>16</v>
      </c>
      <c r="E60" s="193"/>
      <c r="F60" s="199">
        <v>4.3399999999999998E-5</v>
      </c>
      <c r="G60" s="8">
        <v>2</v>
      </c>
      <c r="H60" s="8" t="str">
        <f>IF((D60=J$9),G60,"")</f>
        <v/>
      </c>
      <c r="I60" s="8" t="str">
        <f>IFERROR(SMALL(H$59:H$62,G60),"")</f>
        <v/>
      </c>
      <c r="R60" s="5"/>
      <c r="S60" s="87"/>
      <c r="X60" s="3"/>
      <c r="Y60" s="3"/>
      <c r="Z60" s="3"/>
      <c r="AC60" s="5"/>
      <c r="AD60" s="5"/>
      <c r="AE60" s="87"/>
      <c r="AJ60" s="3"/>
      <c r="AK60" s="3"/>
      <c r="AL60" s="3"/>
      <c r="AO60" s="5"/>
      <c r="AP60" s="5"/>
      <c r="AQ60" s="87"/>
      <c r="AV60" s="3"/>
      <c r="AW60" s="3"/>
      <c r="AX60" s="3"/>
      <c r="AY60" s="3"/>
      <c r="AZ60" s="3"/>
      <c r="BD60" s="3"/>
      <c r="BE60" s="3"/>
      <c r="BF60" s="3"/>
      <c r="BG60" s="3"/>
      <c r="BH60" s="3"/>
      <c r="BI60" s="3"/>
      <c r="BJ60" s="3"/>
      <c r="BK60" s="3"/>
      <c r="BL60" s="3"/>
    </row>
    <row r="61" spans="3:64" ht="14.5" hidden="1" customHeight="1">
      <c r="C61" s="5"/>
      <c r="D61" s="11" t="s">
        <v>22</v>
      </c>
      <c r="E61" s="193"/>
      <c r="F61" s="199">
        <v>1.272E-5</v>
      </c>
      <c r="G61" s="8">
        <v>3</v>
      </c>
      <c r="H61" s="8" t="str">
        <f>IF((D61=J$9),G61,"")</f>
        <v/>
      </c>
      <c r="I61" s="8" t="str">
        <f>IFERROR(SMALL(H$59:H$62,G61),"")</f>
        <v/>
      </c>
      <c r="R61" s="5"/>
      <c r="S61" s="87"/>
      <c r="X61" s="3"/>
      <c r="Y61" s="3"/>
      <c r="Z61" s="3"/>
      <c r="AC61" s="5"/>
      <c r="AD61" s="5"/>
      <c r="AE61" s="87"/>
      <c r="AJ61" s="3"/>
      <c r="AK61" s="3"/>
      <c r="AL61" s="3"/>
      <c r="AO61" s="5"/>
      <c r="AP61" s="5"/>
      <c r="AQ61" s="87"/>
      <c r="AV61" s="3"/>
      <c r="AW61" s="3"/>
      <c r="AX61" s="3"/>
      <c r="AY61" s="3"/>
      <c r="AZ61" s="3"/>
      <c r="BD61" s="3"/>
      <c r="BE61" s="3"/>
      <c r="BF61" s="3"/>
      <c r="BG61" s="3"/>
      <c r="BH61" s="3"/>
      <c r="BI61" s="3"/>
      <c r="BJ61" s="3"/>
      <c r="BK61" s="3"/>
      <c r="BL61" s="3"/>
    </row>
    <row r="62" spans="3:64" ht="14.5" hidden="1" customHeight="1">
      <c r="C62" s="5"/>
      <c r="D62" s="8" t="s">
        <v>25</v>
      </c>
      <c r="E62" s="195"/>
      <c r="F62" s="198">
        <v>2.3999999999999999E-6</v>
      </c>
      <c r="G62" s="8">
        <v>4</v>
      </c>
      <c r="H62" s="8" t="str">
        <f>IF((D62=J$9),G62,"")</f>
        <v/>
      </c>
      <c r="I62" s="8" t="str">
        <f>IFERROR(SMALL(H$59:H$62,G62),"")</f>
        <v/>
      </c>
      <c r="R62" s="5"/>
      <c r="S62" s="87"/>
      <c r="X62" s="3"/>
      <c r="Y62" s="3"/>
      <c r="Z62" s="3"/>
      <c r="AC62" s="5"/>
      <c r="AD62" s="5"/>
      <c r="AE62" s="87"/>
      <c r="AJ62" s="3"/>
      <c r="AK62" s="3"/>
      <c r="AL62" s="3"/>
      <c r="AO62" s="5"/>
      <c r="AP62" s="5"/>
      <c r="AQ62" s="87"/>
      <c r="AV62" s="3"/>
      <c r="AW62" s="3"/>
      <c r="AX62" s="3"/>
      <c r="AY62" s="3"/>
      <c r="AZ62" s="3"/>
      <c r="BD62" s="3"/>
      <c r="BE62" s="3"/>
      <c r="BF62" s="3"/>
      <c r="BG62" s="3"/>
      <c r="BH62" s="3"/>
      <c r="BI62" s="3"/>
      <c r="BJ62" s="3"/>
      <c r="BK62" s="3"/>
      <c r="BL62" s="3"/>
    </row>
    <row r="63" spans="3:64" ht="14.5" hidden="1" customHeight="1">
      <c r="D63" s="16" t="s">
        <v>28</v>
      </c>
      <c r="E63" s="195"/>
      <c r="F63" s="196"/>
      <c r="G63" s="8"/>
      <c r="H63" s="8"/>
      <c r="I63" s="8"/>
    </row>
    <row r="64" spans="3:64" ht="14.5" hidden="1" customHeight="1">
      <c r="E64" s="195"/>
      <c r="F64" s="200"/>
      <c r="G64" s="5"/>
      <c r="H64" s="5"/>
      <c r="I64" s="5"/>
    </row>
    <row r="65" spans="4:9" ht="14.5" hidden="1" customHeight="1">
      <c r="D65" s="3" t="s">
        <v>51</v>
      </c>
      <c r="E65" s="193"/>
      <c r="F65" s="200"/>
    </row>
    <row r="66" spans="4:9" ht="14.5" hidden="1" customHeight="1">
      <c r="E66" s="193"/>
      <c r="F66" s="200" t="s">
        <v>5</v>
      </c>
      <c r="G66" s="5" t="s">
        <v>6</v>
      </c>
      <c r="H66" s="5"/>
      <c r="I66" s="5"/>
    </row>
    <row r="67" spans="4:9" ht="14.5" hidden="1" customHeight="1">
      <c r="D67" s="5" t="s">
        <v>1</v>
      </c>
      <c r="E67" s="195"/>
      <c r="F67" s="196"/>
      <c r="G67" s="8" t="s">
        <v>11</v>
      </c>
      <c r="H67" s="8" t="s">
        <v>12</v>
      </c>
      <c r="I67" s="8" t="s">
        <v>13</v>
      </c>
    </row>
    <row r="68" spans="4:9" ht="14.5" hidden="1" customHeight="1">
      <c r="D68" s="8" t="s">
        <v>9</v>
      </c>
      <c r="E68" s="193"/>
      <c r="F68" s="197"/>
      <c r="G68" s="8"/>
      <c r="H68" s="8"/>
      <c r="I68" s="8"/>
    </row>
    <row r="69" spans="4:9" ht="14.5" hidden="1" customHeight="1">
      <c r="D69" s="8" t="s">
        <v>15</v>
      </c>
      <c r="E69" s="193"/>
      <c r="F69" s="198">
        <v>6.0299999999999999E-6</v>
      </c>
      <c r="G69" s="8">
        <v>1</v>
      </c>
      <c r="H69" s="8" t="str">
        <f>IF((D69=K$9),G69,"")</f>
        <v/>
      </c>
      <c r="I69" s="8">
        <f>IFERROR(SMALL(H$69:H$73,G69),"")</f>
        <v>4</v>
      </c>
    </row>
    <row r="70" spans="4:9" ht="14.5" hidden="1" customHeight="1">
      <c r="D70" s="11" t="s">
        <v>16</v>
      </c>
      <c r="E70" s="193"/>
      <c r="F70" s="199">
        <v>4.3399999999999998E-5</v>
      </c>
      <c r="G70" s="8">
        <v>2</v>
      </c>
      <c r="H70" s="8" t="str">
        <f>IF((D70=K$9),G70,"")</f>
        <v/>
      </c>
      <c r="I70" s="8" t="str">
        <f>IFERROR(SMALL(H$69:H$73,G70),"")</f>
        <v/>
      </c>
    </row>
    <row r="71" spans="4:9" ht="14.5" hidden="1" customHeight="1">
      <c r="D71" s="11" t="s">
        <v>22</v>
      </c>
      <c r="E71" s="193"/>
      <c r="F71" s="199">
        <v>1.272E-5</v>
      </c>
      <c r="G71" s="8">
        <v>3</v>
      </c>
      <c r="H71" s="8" t="str">
        <f>IF((D71=K$9),G71,"")</f>
        <v/>
      </c>
      <c r="I71" s="8" t="str">
        <f>IFERROR(SMALL(H$69:H$73,G71),"")</f>
        <v/>
      </c>
    </row>
    <row r="72" spans="4:9" ht="14.5" hidden="1" customHeight="1">
      <c r="D72" s="8" t="s">
        <v>25</v>
      </c>
      <c r="E72" s="195"/>
      <c r="F72" s="198">
        <v>2.3999999999999999E-6</v>
      </c>
      <c r="G72" s="8">
        <v>4</v>
      </c>
      <c r="H72" s="8">
        <f>IF((D72=K$9),G72,"")</f>
        <v>4</v>
      </c>
      <c r="I72" s="8" t="str">
        <f>IFERROR(SMALL(H$69:H$73,G72),"")</f>
        <v/>
      </c>
    </row>
    <row r="73" spans="4:9" ht="14.5" hidden="1" customHeight="1">
      <c r="D73" s="16" t="s">
        <v>28</v>
      </c>
      <c r="E73" s="201"/>
      <c r="F73" s="202"/>
      <c r="G73" s="8"/>
      <c r="H73" s="8"/>
      <c r="I73" s="8"/>
    </row>
    <row r="74" spans="4:9" ht="13" customHeight="1">
      <c r="E74" s="189" t="s">
        <v>22</v>
      </c>
      <c r="F74" s="190">
        <v>428863</v>
      </c>
      <c r="G74" s="5"/>
      <c r="H74" s="5"/>
      <c r="I74" s="5"/>
    </row>
    <row r="75" spans="4:9" ht="13" customHeight="1" thickBot="1">
      <c r="D75" s="85"/>
      <c r="E75" s="203" t="s">
        <v>25</v>
      </c>
      <c r="F75" s="204">
        <v>146915</v>
      </c>
      <c r="G75" s="84"/>
    </row>
    <row r="76" spans="4:9" ht="13" customHeight="1">
      <c r="E76" s="205"/>
      <c r="F76" s="205"/>
    </row>
    <row r="77" spans="4:9" ht="13" customHeight="1">
      <c r="D77" s="209"/>
      <c r="E77" s="210" t="s">
        <v>52</v>
      </c>
      <c r="F77" s="210"/>
    </row>
    <row r="78" spans="4:9" ht="13" customHeight="1">
      <c r="D78" s="209"/>
      <c r="E78" s="209"/>
      <c r="F78" s="209"/>
    </row>
    <row r="79" spans="4:9" ht="13" customHeight="1">
      <c r="F79" s="72"/>
      <c r="G79" s="73"/>
    </row>
    <row r="80" spans="4:9" ht="13" customHeight="1">
      <c r="F80" s="74"/>
      <c r="G80" s="75"/>
    </row>
    <row r="81" spans="6:7" ht="13" customHeight="1">
      <c r="F81" s="76"/>
      <c r="G81" s="75"/>
    </row>
    <row r="82" spans="6:7" ht="13" customHeight="1">
      <c r="F82" s="76"/>
      <c r="G82" s="75"/>
    </row>
    <row r="83" spans="6:7" ht="13" customHeight="1">
      <c r="F83" s="74"/>
      <c r="G83" s="75"/>
    </row>
    <row r="84" spans="6:7" ht="13" customHeight="1">
      <c r="F84" s="77"/>
      <c r="G84" s="78"/>
    </row>
    <row r="85" spans="6:7" ht="13" customHeight="1">
      <c r="F85" s="79"/>
      <c r="G85" s="1"/>
    </row>
  </sheetData>
  <sheetProtection algorithmName="SHA-512" hashValue="fdqWxhJntqIqLCZz4bB5Zjgzu8qwjnUBUKEpe5NvlceTGDPldtHMzeRiP1/7JeFLusuJ+pdZKmWQ8ZTSxDqdmA==" saltValue="xDj00T27//aS1kf67CM9Dg==" spinCount="100000" sheet="1" objects="1" scenarios="1"/>
  <protectedRanges>
    <protectedRange sqref="H6:K9" name="Diapazonas1"/>
  </protectedRanges>
  <mergeCells count="4">
    <mergeCell ref="F7:F8"/>
    <mergeCell ref="F3:L4"/>
    <mergeCell ref="M32:N32"/>
    <mergeCell ref="F5:G5"/>
  </mergeCells>
  <phoneticPr fontId="21" type="noConversion"/>
  <conditionalFormatting sqref="H24:K24">
    <cfRule type="cellIs" dxfId="0" priority="1" operator="lessThanOrEqual">
      <formula>-0.01*H$6</formula>
    </cfRule>
  </conditionalFormatting>
  <dataValidations count="5">
    <dataValidation type="list" allowBlank="1" showInputMessage="1" showErrorMessage="1" sqref="M10:N10" xr:uid="{86EAEC22-C98C-416C-906E-B82C23EC8477}">
      <formula1>$K$36:$K$43</formula1>
    </dataValidation>
    <dataValidation type="list" allowBlank="1" showInputMessage="1" showErrorMessage="1" sqref="H13:K13 H22:K22 H9:K9 H17:K17 M9:N9" xr:uid="{BD758EB9-8066-4815-9F5E-F857CF58E019}">
      <formula1>$A$41:$A$45</formula1>
    </dataValidation>
    <dataValidation type="decimal" operator="greaterThanOrEqual" allowBlank="1" showInputMessage="1" showErrorMessage="1" errorTitle="Įspėjimas" error="Įgyvendinimo laikotarpis turi būti didesnis nei 1" sqref="I6:K6" xr:uid="{5970D9C2-C29B-4BC1-A593-60902C0ABC2E}">
      <formula1>1</formula1>
    </dataValidation>
    <dataValidation allowBlank="1" showInputMessage="1" showErrorMessage="1" error="Įgyvendinimo laikotarpio reikšmė gali būti tik teigiamas skaičius." sqref="J27" xr:uid="{95ADEF81-D8DD-4258-A310-352BE9804F96}"/>
    <dataValidation type="decimal" operator="greaterThanOrEqual" allowBlank="1" showInputMessage="1" showErrorMessage="1" errorTitle="Klaidos pranešimas" error="Įgyvendinimo laikotarpio reikšmė gali būti didesnė arba lygi 1!" sqref="H6" xr:uid="{1936B9A7-DFAA-4339-BB4A-DDC3F0169272}">
      <formula1>1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6C352-9DAF-497F-969C-1C252476BEE9}">
  <dimension ref="E2:J11"/>
  <sheetViews>
    <sheetView tabSelected="1" workbookViewId="0">
      <selection activeCell="I47" sqref="I47"/>
    </sheetView>
  </sheetViews>
  <sheetFormatPr defaultColWidth="9.1796875" defaultRowHeight="14.5"/>
  <cols>
    <col min="1" max="4" width="9.1796875" style="1"/>
    <col min="5" max="5" width="2.54296875" style="1" customWidth="1"/>
    <col min="6" max="6" width="22.81640625" style="1" hidden="1" customWidth="1"/>
    <col min="7" max="7" width="17.26953125" style="1" customWidth="1"/>
    <col min="8" max="8" width="36" style="1" bestFit="1" customWidth="1"/>
    <col min="9" max="9" width="30.453125" style="1" bestFit="1" customWidth="1"/>
    <col min="10" max="10" width="2.54296875" style="1" customWidth="1"/>
    <col min="11" max="16384" width="9.1796875" style="1"/>
  </cols>
  <sheetData>
    <row r="2" spans="5:10">
      <c r="E2" s="34"/>
      <c r="F2" s="35"/>
      <c r="G2" s="35"/>
      <c r="H2" s="35"/>
      <c r="I2" s="35"/>
      <c r="J2" s="36"/>
    </row>
    <row r="3" spans="5:10">
      <c r="E3" s="37"/>
      <c r="F3" s="224" t="s">
        <v>53</v>
      </c>
      <c r="G3" s="225"/>
      <c r="H3" s="225"/>
      <c r="I3" s="226"/>
      <c r="J3" s="38"/>
    </row>
    <row r="4" spans="5:10">
      <c r="E4" s="37"/>
      <c r="F4" s="227"/>
      <c r="G4" s="228"/>
      <c r="H4" s="228"/>
      <c r="I4" s="229"/>
      <c r="J4" s="38"/>
    </row>
    <row r="5" spans="5:10">
      <c r="E5" s="37"/>
      <c r="F5" s="119" t="s">
        <v>54</v>
      </c>
      <c r="G5" s="119" t="s">
        <v>55</v>
      </c>
      <c r="H5" s="119" t="s">
        <v>56</v>
      </c>
      <c r="I5" s="119" t="s">
        <v>57</v>
      </c>
      <c r="J5" s="39"/>
    </row>
    <row r="6" spans="5:10">
      <c r="E6" s="37"/>
      <c r="F6" s="120" t="s">
        <v>58</v>
      </c>
      <c r="G6" s="121" t="s">
        <v>65</v>
      </c>
      <c r="H6" s="120" t="s">
        <v>59</v>
      </c>
      <c r="I6" s="121" t="s">
        <v>60</v>
      </c>
      <c r="J6" s="39"/>
    </row>
    <row r="7" spans="5:10">
      <c r="E7" s="37"/>
      <c r="F7" s="122"/>
      <c r="G7" s="123" t="s">
        <v>66</v>
      </c>
      <c r="H7" s="211" t="s">
        <v>59</v>
      </c>
      <c r="I7" s="122" t="s">
        <v>67</v>
      </c>
      <c r="J7" s="39"/>
    </row>
    <row r="8" spans="5:10">
      <c r="E8" s="37"/>
      <c r="F8" s="124"/>
      <c r="G8" s="124"/>
      <c r="H8" s="125"/>
      <c r="I8" s="125"/>
      <c r="J8" s="39"/>
    </row>
    <row r="9" spans="5:10">
      <c r="E9" s="40"/>
      <c r="F9" s="41"/>
      <c r="G9" s="41"/>
      <c r="H9" s="41"/>
      <c r="I9" s="41"/>
      <c r="J9" s="42"/>
    </row>
    <row r="11" spans="5:10">
      <c r="F11" s="126" t="s">
        <v>61</v>
      </c>
    </row>
  </sheetData>
  <sheetProtection algorithmName="SHA-512" hashValue="1GBy3FyteIhSNDl4b2GEE/IGe0QLG3x9l0SOy33VaZgbBF03OxisMcw7Er7sjSdEFKhlfIsUV8j30b21g3Lsxg==" saltValue="gF/MB7u/C+OplnPWtqzvig==" spinCount="100000" sheet="1" objects="1" scenarios="1"/>
  <mergeCells count="1">
    <mergeCell ref="F3:I4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76399d7-00f3-45ce-9e6b-d5f8fc0c91a5" xsi:nil="true"/>
    <lcf76f155ced4ddcb4097134ff3c332f xmlns="10e4ba4f-5857-40f8-9c97-8e4a89091d60">
      <Terms xmlns="http://schemas.microsoft.com/office/infopath/2007/PartnerControls"/>
    </lcf76f155ced4ddcb4097134ff3c332f>
    <_Flow_SignoffStatus xmlns="10e4ba4f-5857-40f8-9c97-8e4a89091d60" xsi:nil="true"/>
    <SharedWithUsers xmlns="e76399d7-00f3-45ce-9e6b-d5f8fc0c91a5">
      <UserInfo>
        <DisplayName/>
        <AccountId xsi:nil="true"/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C67B5D35E21D0B428D793AA6710A2F6D" ma:contentTypeVersion="13" ma:contentTypeDescription="Kurkite naują dokumentą." ma:contentTypeScope="" ma:versionID="037f591fa3e6fd7db150906fb18ad237">
  <xsd:schema xmlns:xsd="http://www.w3.org/2001/XMLSchema" xmlns:xs="http://www.w3.org/2001/XMLSchema" xmlns:p="http://schemas.microsoft.com/office/2006/metadata/properties" xmlns:ns2="10e4ba4f-5857-40f8-9c97-8e4a89091d60" xmlns:ns3="e76399d7-00f3-45ce-9e6b-d5f8fc0c91a5" targetNamespace="http://schemas.microsoft.com/office/2006/metadata/properties" ma:root="true" ma:fieldsID="9b5eb3272318246d52878e8a3847b068" ns2:_="" ns3:_="">
    <xsd:import namespace="10e4ba4f-5857-40f8-9c97-8e4a89091d60"/>
    <xsd:import namespace="e76399d7-00f3-45ce-9e6b-d5f8fc0c91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e4ba4f-5857-40f8-9c97-8e4a89091d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Vaizdų žymės" ma:readOnly="false" ma:fieldId="{5cf76f15-5ced-4ddc-b409-7134ff3c332f}" ma:taxonomyMulti="true" ma:sspId="993cf2ba-b7a7-49f7-97d1-76e12a88c41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9" nillable="true" ma:displayName="Atsijungimo būsena" ma:internalName="Atsijungimo_x0020_b_x016b_sena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6399d7-00f3-45ce-9e6b-d5f8fc0c91a5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9e9d473b-569d-4e6b-bba3-c08597506421}" ma:internalName="TaxCatchAll" ma:showField="CatchAllData" ma:web="e76399d7-00f3-45ce-9e6b-d5f8fc0c91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269B3BD-FB9F-42D7-9C2E-800C9533223C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purl.org/dc/dcmitype/"/>
    <ds:schemaRef ds:uri="http://www.w3.org/XML/1998/namespace"/>
    <ds:schemaRef ds:uri="http://schemas.openxmlformats.org/package/2006/metadata/core-properties"/>
    <ds:schemaRef ds:uri="http://purl.org/dc/terms/"/>
    <ds:schemaRef ds:uri="e76399d7-00f3-45ce-9e6b-d5f8fc0c91a5"/>
    <ds:schemaRef ds:uri="10e4ba4f-5857-40f8-9c97-8e4a89091d60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EE1036E7-5982-4260-9329-BD83AD8FD78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AB8EF20-B8B2-4B35-8DF1-B5F2888024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e4ba4f-5857-40f8-9c97-8e4a89091d60"/>
    <ds:schemaRef ds:uri="e76399d7-00f3-45ce-9e6b-d5f8fc0c91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Darbalapiai</vt:lpstr>
      </vt:variant>
      <vt:variant>
        <vt:i4>4</vt:i4>
      </vt:variant>
    </vt:vector>
  </HeadingPairs>
  <TitlesOfParts>
    <vt:vector size="4" baseType="lpstr">
      <vt:lpstr>Pradžia</vt:lpstr>
      <vt:lpstr>Naudojimosi instrukcija</vt:lpstr>
      <vt:lpstr>Skaičiuoklė</vt:lpstr>
      <vt:lpstr>Atnaujinimas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Irma Dirsytė</dc:creator>
  <cp:keywords/>
  <dc:description/>
  <cp:revision/>
  <dcterms:created xsi:type="dcterms:W3CDTF">2023-05-15T05:16:01Z</dcterms:created>
  <dcterms:modified xsi:type="dcterms:W3CDTF">2025-10-03T05:30:40Z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0x010100C67B5D35E21D0B428D793AA6710A2F6D</vt:lpwstr>
  </property>
  <property fmtid="{D5CDD505-2E9C-101B-9397-08002B2CF9AE}" pid="3" name="MediaServiceImageTags">
    <vt:lpwstr/>
  </property>
  <property fmtid="{D5CDD505-2E9C-101B-9397-08002B2CF9AE}" pid="4" name="Order">
    <vt:r8>6000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