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RūtaPašiškevičiūtė\Downloads\Skaiciuokliu atnaujinimui\2025 me redakcijos\Kelti i BAKS\"/>
    </mc:Choice>
  </mc:AlternateContent>
  <xr:revisionPtr revIDLastSave="0" documentId="13_ncr:1_{7B3DDD37-CD41-4D2E-8E12-CE34F845D132}" xr6:coauthVersionLast="47" xr6:coauthVersionMax="47" xr10:uidLastSave="{00000000-0000-0000-0000-000000000000}"/>
  <bookViews>
    <workbookView xWindow="-110" yWindow="-110" windowWidth="19420" windowHeight="11500" tabRatio="611" firstSheet="1" activeTab="2" xr2:uid="{55D20531-3650-415C-BAA1-FA1448956C03}"/>
  </bookViews>
  <sheets>
    <sheet name="PRADŽIA" sheetId="53" r:id="rId1"/>
    <sheet name="NAUDOJIMOSI INSTRUKCIJA" sheetId="55" r:id="rId2"/>
    <sheet name="SKAIČIUOKLĖ" sheetId="58" r:id="rId3"/>
    <sheet name="ATNAUJINIMAS" sheetId="46" r:id="rId4"/>
  </sheets>
  <externalReferences>
    <externalReference r:id="rId5"/>
    <externalReference r:id="rId6"/>
  </externalReferences>
  <definedNames>
    <definedName name="CH4_fraction">[1]Parameters!$E$37</definedName>
    <definedName name="conv">[1]Parameters!$E$39</definedName>
    <definedName name="DOCF">[1]Parameters!$E$22</definedName>
    <definedName name="Select2">[1]Defaults!$O$20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58" l="1"/>
  <c r="Y23" i="58"/>
  <c r="X23" i="58"/>
  <c r="W23" i="58"/>
  <c r="V23" i="58"/>
  <c r="U23" i="58"/>
  <c r="T23" i="58"/>
  <c r="W97" i="58" l="1"/>
  <c r="U97" i="58"/>
  <c r="W96" i="58"/>
  <c r="U96" i="58"/>
  <c r="W95" i="58"/>
  <c r="U95" i="58"/>
  <c r="W94" i="58"/>
  <c r="U94" i="58"/>
  <c r="W93" i="58"/>
  <c r="U93" i="58"/>
  <c r="W92" i="58"/>
  <c r="W89" i="58"/>
  <c r="U89" i="58"/>
  <c r="W88" i="58"/>
  <c r="U88" i="58"/>
  <c r="W87" i="58"/>
  <c r="U87" i="58"/>
  <c r="W86" i="58"/>
  <c r="U86" i="58"/>
  <c r="W85" i="58"/>
  <c r="U85" i="58"/>
  <c r="W84" i="58"/>
  <c r="W81" i="58"/>
  <c r="U81" i="58"/>
  <c r="W80" i="58"/>
  <c r="U80" i="58"/>
  <c r="W79" i="58"/>
  <c r="U79" i="58"/>
  <c r="W78" i="58"/>
  <c r="U78" i="58"/>
  <c r="W77" i="58"/>
  <c r="U77" i="58"/>
  <c r="W76" i="58"/>
  <c r="W73" i="58"/>
  <c r="W72" i="58"/>
  <c r="W71" i="58"/>
  <c r="W70" i="58"/>
  <c r="W69" i="58"/>
  <c r="W68" i="58"/>
  <c r="W65" i="58"/>
  <c r="W64" i="58"/>
  <c r="W63" i="58"/>
  <c r="W62" i="58"/>
  <c r="W61" i="58"/>
  <c r="W60" i="58"/>
  <c r="W57" i="58"/>
  <c r="W56" i="58"/>
  <c r="W55" i="58"/>
  <c r="W54" i="58"/>
  <c r="W53" i="58"/>
  <c r="W52" i="58"/>
  <c r="W49" i="58"/>
  <c r="W48" i="58"/>
  <c r="W47" i="58"/>
  <c r="W46" i="58"/>
  <c r="W45" i="58"/>
  <c r="W44" i="58"/>
  <c r="W41" i="58"/>
  <c r="W40" i="58"/>
  <c r="W39" i="58"/>
  <c r="W38" i="58"/>
  <c r="W37" i="58"/>
  <c r="W36" i="58"/>
  <c r="W33" i="58"/>
  <c r="W32" i="58"/>
  <c r="W31" i="58"/>
  <c r="W30" i="58"/>
  <c r="W29" i="58"/>
  <c r="Z4" i="58"/>
  <c r="X70" i="58" l="1"/>
  <c r="X64" i="58"/>
  <c r="X54" i="58"/>
  <c r="X61" i="58"/>
  <c r="X89" i="58"/>
  <c r="X71" i="58"/>
  <c r="X29" i="58"/>
  <c r="X44" i="58"/>
  <c r="X55" i="58"/>
  <c r="X65" i="58"/>
  <c r="X52" i="58"/>
  <c r="X56" i="58"/>
  <c r="X62" i="58"/>
  <c r="X68" i="58"/>
  <c r="X72" i="58"/>
  <c r="X45" i="58"/>
  <c r="X53" i="58"/>
  <c r="X57" i="58"/>
  <c r="X63" i="58"/>
  <c r="X69" i="58"/>
  <c r="X73" i="58"/>
  <c r="X94" i="58"/>
  <c r="X60" i="58"/>
  <c r="X96" i="58"/>
  <c r="X80" i="58"/>
  <c r="X87" i="58"/>
  <c r="X49" i="58"/>
  <c r="X33" i="58"/>
  <c r="X36" i="58"/>
  <c r="H18" i="58" s="1" a="1"/>
  <c r="H18" i="58" s="1"/>
  <c r="H21" i="58" s="1"/>
  <c r="X48" i="58"/>
  <c r="X77" i="58"/>
  <c r="X30" i="58"/>
  <c r="X31" i="58"/>
  <c r="X47" i="58"/>
  <c r="X38" i="58"/>
  <c r="X46" i="58"/>
  <c r="X37" i="58"/>
  <c r="X41" i="58"/>
  <c r="X84" i="58"/>
  <c r="X85" i="58"/>
  <c r="X88" i="58"/>
  <c r="X86" i="58"/>
  <c r="X39" i="58"/>
  <c r="X28" i="58"/>
  <c r="X32" i="58"/>
  <c r="X40" i="58"/>
  <c r="X78" i="58"/>
  <c r="X76" i="58"/>
  <c r="X79" i="58"/>
  <c r="X93" i="58"/>
  <c r="X81" i="58"/>
  <c r="X95" i="58"/>
  <c r="X92" i="58"/>
  <c r="X97" i="58"/>
  <c r="H22" i="58" l="1"/>
  <c r="I18" i="58" l="1" a="1"/>
  <c r="I18" i="58" s="1"/>
  <c r="I21" i="58" s="1"/>
  <c r="K18" i="58" a="1"/>
  <c r="K18" i="58" s="1"/>
  <c r="K21" i="58" s="1"/>
  <c r="J18" i="58" l="1" a="1"/>
  <c r="J18" i="58" s="1"/>
  <c r="J21" i="58" s="1"/>
  <c r="I22" i="58"/>
  <c r="K22" i="58" l="1"/>
  <c r="L18" i="58" l="1" a="1"/>
  <c r="L18" i="58" s="1"/>
  <c r="L21" i="58" s="1"/>
  <c r="M18" i="58" l="1" a="1"/>
  <c r="M18" i="58" s="1"/>
  <c r="M21" i="58" s="1"/>
  <c r="N18" i="58" a="1"/>
  <c r="N18" i="58" s="1"/>
  <c r="N21" i="58" s="1"/>
  <c r="O18" i="58" a="1"/>
  <c r="O18" i="58" s="1"/>
  <c r="O21" i="58" s="1"/>
  <c r="L22" i="58"/>
  <c r="J23" i="58" l="1"/>
  <c r="M22" i="58"/>
  <c r="N22" i="58" s="1"/>
  <c r="O22" i="5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 Svardal</author>
    <author>AEA Technology</author>
  </authors>
  <commentList>
    <comment ref="AX19" authorId="0" shapeId="0" xr:uid="{5D13BFB3-3A08-4A43-94D0-C46CFEA7A1E5}">
      <text>
        <r>
          <rPr>
            <sz val="8"/>
            <color indexed="81"/>
            <rFont val="Tahoma"/>
            <family val="2"/>
          </rPr>
          <t>Transferred from parameter sheet</t>
        </r>
      </text>
    </comment>
    <comment ref="AX20" authorId="0" shapeId="0" xr:uid="{FEB11033-AE53-44ED-A835-DBEEEE7276E0}">
      <text>
        <r>
          <rPr>
            <sz val="8"/>
            <color indexed="81"/>
            <rFont val="Tahoma"/>
            <family val="2"/>
            <charset val="186"/>
          </rPr>
          <t>Transferred from parameter sheet</t>
        </r>
      </text>
    </comment>
    <comment ref="AX22" authorId="0" shapeId="0" xr:uid="{BBDB2896-7F1F-4B36-A401-B8A0EAEAFE64}">
      <text>
        <r>
          <rPr>
            <sz val="8"/>
            <color indexed="81"/>
            <rFont val="Tahoma"/>
            <family val="2"/>
            <charset val="186"/>
          </rPr>
          <t xml:space="preserve">Calculates e^-k for use in columns H and I
</t>
        </r>
      </text>
    </comment>
    <comment ref="AX23" authorId="0" shapeId="0" xr:uid="{610DB9D9-CD28-4231-9D6C-BB3D959036C0}">
      <text>
        <r>
          <rPr>
            <sz val="8"/>
            <color indexed="81"/>
            <rFont val="Tahoma"/>
            <family val="2"/>
          </rPr>
          <t>Zero delay is equivalent to average decomposition start at beginning of month 7 (half way through the first year of deposition)</t>
        </r>
      </text>
    </comment>
    <comment ref="AX24" authorId="0" shapeId="0" xr:uid="{0D1C501C-9ADC-4787-AEAC-1C04A986C77E}">
      <text>
        <r>
          <rPr>
            <sz val="8"/>
            <color indexed="81"/>
            <rFont val="Tahoma"/>
            <family val="2"/>
            <charset val="186"/>
          </rPr>
          <t xml:space="preserve">Calculates e^-k*((13-M)/12) for use in columns F and G.
</t>
        </r>
      </text>
    </comment>
    <comment ref="AR27" authorId="0" shapeId="0" xr:uid="{307CEA25-2FF8-4174-965C-67451CE962EF}">
      <text>
        <r>
          <rPr>
            <sz val="8"/>
            <color indexed="81"/>
            <rFont val="Tahoma"/>
            <family val="2"/>
            <charset val="186"/>
          </rPr>
          <t>Transferred from activity sheet</t>
        </r>
      </text>
    </comment>
    <comment ref="AS27" authorId="1" shapeId="0" xr:uid="{E18B436A-C6E8-409E-A4EA-C42A58FE3802}">
      <text>
        <r>
          <rPr>
            <sz val="8"/>
            <color indexed="81"/>
            <rFont val="Tahoma"/>
            <family val="2"/>
          </rPr>
          <t>Methane correction factor from MCF sheet</t>
        </r>
        <r>
          <rPr>
            <sz val="8"/>
            <color indexed="81"/>
            <rFont val="Tahoma"/>
            <family val="2"/>
            <charset val="186"/>
          </rPr>
          <t xml:space="preserve">
</t>
        </r>
      </text>
    </comment>
    <comment ref="AT27" authorId="0" shapeId="0" xr:uid="{BE1F4CC3-AA74-405D-9DFE-4028F7A9F0C9}">
      <text>
        <r>
          <rPr>
            <sz val="8"/>
            <color indexed="81"/>
            <rFont val="Tahoma"/>
            <family val="2"/>
            <charset val="186"/>
          </rPr>
          <t>Calculates the mass of DOC in the deposited material which will actually degrade in the SWDS. Equation 4 on the Theory sheet.</t>
        </r>
      </text>
    </comment>
    <comment ref="AU27" authorId="0" shapeId="0" xr:uid="{65038363-7614-49F9-A51B-8CB13BFA5C89}">
      <text>
        <r>
          <rPr>
            <sz val="8"/>
            <color indexed="81"/>
            <rFont val="Tahoma"/>
            <family val="2"/>
            <charset val="186"/>
          </rPr>
          <t>Calculates the mass of DDOC from material deposited in each year which is left in the SWDS at the end of the year. Equation 5 on the Theory sheet.</t>
        </r>
      </text>
    </comment>
    <comment ref="AV27" authorId="0" shapeId="0" xr:uid="{032A2F7B-5F82-4B36-86C7-2B123FE7D1A2}">
      <text>
        <r>
          <rPr>
            <sz val="8"/>
            <color indexed="81"/>
            <rFont val="Tahoma"/>
            <family val="2"/>
            <charset val="186"/>
          </rPr>
          <t xml:space="preserve">Calculates the amount of DDOCm from material deposited each year, which is decomposed to methane and carbon dioxide in the deposition year. Equation 6 on the Theory sheet.
</t>
        </r>
      </text>
    </comment>
    <comment ref="AW27" authorId="0" shapeId="0" xr:uid="{D75194BB-782D-4DDF-8199-F9E78044BEE1}">
      <text>
        <r>
          <rPr>
            <sz val="8"/>
            <color indexed="81"/>
            <rFont val="Tahoma"/>
            <family val="2"/>
          </rPr>
          <t>Calculates the total amount of DDOCm left not decomposed in the SWDS at the end of the year. Equation 7 on the Theory sheet.</t>
        </r>
      </text>
    </comment>
    <comment ref="AX27" authorId="0" shapeId="0" xr:uid="{2812B127-FA78-4F2E-8143-D3954F5EF886}">
      <text>
        <r>
          <rPr>
            <sz val="8"/>
            <color indexed="81"/>
            <rFont val="Tahoma"/>
            <family val="2"/>
            <charset val="186"/>
          </rPr>
          <t>Calculates the total mass of DDOC dedomposed to methane and carbon dioxide each year. Equation 8 on the Theory sheet.</t>
        </r>
      </text>
    </comment>
    <comment ref="AY27" authorId="0" shapeId="0" xr:uid="{3A1A28DA-F80A-4AAB-9AF1-C5A89C1F85CE}">
      <text>
        <r>
          <rPr>
            <sz val="8"/>
            <color indexed="81"/>
            <rFont val="Tahoma"/>
            <family val="2"/>
          </rPr>
          <t>Calculates the mass of methane formed from DDOCm decomposed. Equation 9 on the Theory sheet.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<sst xmlns="http://schemas.openxmlformats.org/spreadsheetml/2006/main" count="176" uniqueCount="47">
  <si>
    <t>kilotonomis</t>
  </si>
  <si>
    <t> </t>
  </si>
  <si>
    <t xml:space="preserve">Šalinamų atliekų sudėtis </t>
  </si>
  <si>
    <t>BIOLOGIŠKAI SKAIDŽIŲ KOMUNALINIŲ ATLIEKŲ KIEKIO REGULIAVIMO POVEIKIO VERTINIMO SKAIČIUOKLĖ</t>
  </si>
  <si>
    <t>Metai</t>
  </si>
  <si>
    <t>VISO</t>
  </si>
  <si>
    <t>Maisto atliekos</t>
  </si>
  <si>
    <t>Žalios atliekos</t>
  </si>
  <si>
    <t>Popieriaus atliekos</t>
  </si>
  <si>
    <t>Medienos atliekos</t>
  </si>
  <si>
    <t>Tekstilės atliekos</t>
  </si>
  <si>
    <t>2021 m. duomenys</t>
  </si>
  <si>
    <t>Numatyta reikšmė</t>
  </si>
  <si>
    <t xml:space="preserve">  </t>
  </si>
  <si>
    <t>Biologiškai skaidžių komunalinių atliekų rūšis</t>
  </si>
  <si>
    <t>Pasirinkite iš sąrašo</t>
  </si>
  <si>
    <t>atliekų kiekis kt (2017-2021 vidurkis)</t>
  </si>
  <si>
    <t>methane generated</t>
  </si>
  <si>
    <t>Food</t>
  </si>
  <si>
    <t>Garden</t>
  </si>
  <si>
    <t>Paper</t>
  </si>
  <si>
    <t>Wood</t>
  </si>
  <si>
    <t>Textile</t>
  </si>
  <si>
    <t>Total</t>
  </si>
  <si>
    <t>Projektinis biologiškai skaidžių atliekų komunalinių atliekų kiekis (kt)</t>
  </si>
  <si>
    <t>Įveskite</t>
  </si>
  <si>
    <t>Gg arba kt</t>
  </si>
  <si>
    <t>*Bazinis biologiškai skaidžių atliekų kiekis (kt)</t>
  </si>
  <si>
    <t>Average, kt</t>
  </si>
  <si>
    <t>Bazinio ŠESD kiekio pokytis (kt CO2 ekv.)</t>
  </si>
  <si>
    <t>Rezultatai</t>
  </si>
  <si>
    <t>Kaupiamasis ŠESD kiekio pokytis (kt CO2 ekv.)</t>
  </si>
  <si>
    <t>Suminis ŠESD kiekio pokytis (kt CO2 ekv.)</t>
  </si>
  <si>
    <t>kt CH4</t>
  </si>
  <si>
    <t>H1</t>
  </si>
  <si>
    <t>H2</t>
  </si>
  <si>
    <t>H3</t>
  </si>
  <si>
    <t>* Rekomenduojamas duomenų šaltinis - Valstybės duomenų agentūra</t>
  </si>
  <si>
    <t>SKAIČIUOKLĖS ATNAUJINIMO ISTORIJA</t>
  </si>
  <si>
    <t>Atnaujinimo data</t>
  </si>
  <si>
    <t>Administratorius</t>
  </si>
  <si>
    <t>Pastabos</t>
  </si>
  <si>
    <t>2024.03.01</t>
  </si>
  <si>
    <t>AAA Aplinkos būklės analitikos centras</t>
  </si>
  <si>
    <t>Viešinimas</t>
  </si>
  <si>
    <t>2025.12.19</t>
  </si>
  <si>
    <t>Versijos viešinimas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</si>
</sst>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0.0000"/>
    <numFmt numFmtId="165" formatCode="_-* #,##0.00\ _L_t_-;\-* #,##0.00\ _L_t_-;_-* &quot;-&quot;??\ _L_t_-;_-@_-"/>
    <numFmt numFmtId="166" formatCode="0.0"/>
    <numFmt numFmtId="167" formatCode="_-* #,##0.0000_-;\-* #,##0.0000_-;_-* &quot;-&quot;??_-;_-@_-"/>
    <numFmt numFmtId="168" formatCode="0.0%"/>
    <numFmt numFmtId="169" formatCode="0.00000"/>
    <numFmt numFmtId="170" formatCode="0.000000"/>
    <numFmt numFmtId="171" formatCode="#,##0.000"/>
    <numFmt numFmtId="172" formatCode="#,##0.0"/>
    <numFmt numFmtId="173" formatCode="0.000"/>
  </numFmts>
  <fonts count="6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name val="Times New Roman"/>
      <family val="1"/>
    </font>
    <font>
      <sz val="12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4"/>
      <color rgb="FFA5D8B7"/>
      <name val="Calibri"/>
      <family val="2"/>
      <charset val="186"/>
      <scheme val="minor"/>
    </font>
    <font>
      <b/>
      <sz val="14"/>
      <color rgb="FF0DA378"/>
      <name val="Calibri"/>
      <family val="2"/>
      <charset val="186"/>
      <scheme val="minor"/>
    </font>
    <font>
      <sz val="14"/>
      <color indexed="55"/>
      <name val="Calibri"/>
      <family val="2"/>
      <charset val="186"/>
      <scheme val="minor"/>
    </font>
    <font>
      <sz val="10"/>
      <color indexed="55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b/>
      <sz val="12"/>
      <color theme="3"/>
      <name val="Calibri"/>
      <family val="2"/>
      <charset val="186"/>
      <scheme val="minor"/>
    </font>
    <font>
      <b/>
      <sz val="11"/>
      <color rgb="FF0F5031"/>
      <name val="YAFcfhdOoGk 0"/>
    </font>
    <font>
      <b/>
      <sz val="14"/>
      <color rgb="FF0F503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sz val="11"/>
      <color rgb="FF808080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808080"/>
      <name val="Calibri"/>
      <family val="2"/>
      <charset val="186"/>
      <scheme val="minor"/>
    </font>
    <font>
      <b/>
      <sz val="14"/>
      <color rgb="FF808080"/>
      <name val="Calibri"/>
      <family val="2"/>
      <charset val="186"/>
      <scheme val="minor"/>
    </font>
    <font>
      <sz val="14"/>
      <color rgb="FF808080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name val="Palemon"/>
    </font>
    <font>
      <sz val="11"/>
      <color rgb="FF000000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  <charset val="186"/>
    </font>
    <font>
      <sz val="10"/>
      <color indexed="8"/>
      <name val="Arial"/>
      <family val="2"/>
    </font>
    <font>
      <sz val="8"/>
      <color indexed="81"/>
      <name val="Tahoma"/>
      <family val="2"/>
    </font>
    <font>
      <sz val="8"/>
      <color indexed="81"/>
      <name val="Tahoma"/>
      <family val="2"/>
      <charset val="186"/>
    </font>
    <font>
      <sz val="8"/>
      <color rgb="FF000000"/>
      <name val="Calibri"/>
      <family val="2"/>
      <scheme val="minor"/>
    </font>
    <font>
      <sz val="8"/>
      <color theme="1"/>
      <name val="Palemon"/>
    </font>
    <font>
      <sz val="8"/>
      <color rgb="FF000000"/>
      <name val="Palemon"/>
    </font>
    <font>
      <sz val="8"/>
      <color theme="1"/>
      <name val="Calibri"/>
      <family val="2"/>
      <scheme val="minor"/>
    </font>
    <font>
      <sz val="11"/>
      <name val="Times New Roman"/>
      <family val="1"/>
      <charset val="186"/>
    </font>
    <font>
      <u/>
      <sz val="14"/>
      <name val="Arial"/>
      <family val="2"/>
    </font>
    <font>
      <u/>
      <sz val="12"/>
      <name val="Arial"/>
      <family val="2"/>
    </font>
    <font>
      <sz val="9"/>
      <color rgb="FF808080"/>
      <name val="Palemonas"/>
    </font>
    <font>
      <sz val="11"/>
      <color rgb="FF8FCEA5"/>
      <name val="Calibri"/>
      <family val="2"/>
      <charset val="186"/>
      <scheme val="minor"/>
    </font>
    <font>
      <sz val="11"/>
      <color rgb="FFFFFFFF"/>
      <name val="Calibri"/>
      <family val="2"/>
      <charset val="186"/>
      <scheme val="minor"/>
    </font>
    <font>
      <i/>
      <sz val="10"/>
      <color theme="1" tint="-0.249977111117893"/>
      <name val="Palemon"/>
    </font>
    <font>
      <sz val="11"/>
      <color theme="9" tint="-0.749992370372631"/>
      <name val="Calibri"/>
      <family val="2"/>
      <charset val="186"/>
      <scheme val="minor"/>
    </font>
    <font>
      <b/>
      <sz val="10"/>
      <color rgb="FF265535"/>
      <name val="Calibri"/>
      <family val="2"/>
      <charset val="186"/>
      <scheme val="minor"/>
    </font>
    <font>
      <b/>
      <sz val="10"/>
      <color theme="6" tint="-0.749992370372631"/>
      <name val="Calibri"/>
      <family val="2"/>
      <charset val="186"/>
      <scheme val="minor"/>
    </font>
    <font>
      <sz val="11"/>
      <color theme="2" tint="-0.499984740745262"/>
      <name val="Palemon"/>
    </font>
    <font>
      <sz val="11"/>
      <color theme="1"/>
      <name val="Palemonas"/>
      <family val="2"/>
      <charset val="186"/>
    </font>
    <font>
      <sz val="11"/>
      <color rgb="FF000000"/>
      <name val="Calibri"/>
      <family val="2"/>
      <charset val="186"/>
      <scheme val="minor"/>
    </font>
    <font>
      <sz val="9"/>
      <color rgb="FF8FCEA5"/>
      <name val="Palemon"/>
    </font>
    <font>
      <i/>
      <sz val="10"/>
      <color theme="9" tint="-0.249977111117893"/>
      <name val="Palemon"/>
    </font>
    <font>
      <sz val="11"/>
      <color rgb="FF8FCEA5"/>
      <name val="Palemonas"/>
    </font>
    <font>
      <b/>
      <sz val="9"/>
      <color theme="6" tint="-0.749992370372631"/>
      <name val="Calibri"/>
      <family val="2"/>
      <scheme val="minor"/>
    </font>
    <font>
      <sz val="9"/>
      <color theme="6" tint="-0.749992370372631"/>
      <name val="Calibri"/>
      <family val="2"/>
      <scheme val="minor"/>
    </font>
    <font>
      <sz val="10"/>
      <color theme="6" tint="-0.749992370372631"/>
      <name val="Calibri"/>
      <family val="2"/>
      <scheme val="minor"/>
    </font>
    <font>
      <b/>
      <sz val="11"/>
      <color theme="6" tint="-0.749992370372631"/>
      <name val="Calibri"/>
      <family val="2"/>
      <charset val="186"/>
      <scheme val="minor"/>
    </font>
    <font>
      <sz val="11"/>
      <color theme="6" tint="-0.749992370372631"/>
      <name val="Calibri"/>
      <family val="2"/>
      <charset val="186"/>
      <scheme val="minor"/>
    </font>
    <font>
      <sz val="11"/>
      <color theme="6" tint="-0.74999237037263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AF6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rgb="FFD2EBDB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rgb="FF000000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3F8F5B"/>
      </bottom>
      <diagonal/>
    </border>
    <border>
      <left/>
      <right/>
      <top style="double">
        <color theme="2" tint="-0.499984740745262"/>
      </top>
      <bottom style="double">
        <color theme="6" tint="-0.499984740745262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/>
      <right/>
      <top/>
      <bottom style="thin">
        <color rgb="FFB2B2B2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 style="double">
        <color rgb="FF3F8F5B"/>
      </top>
      <bottom style="double">
        <color theme="6" tint="-0.499984740745262"/>
      </bottom>
      <diagonal/>
    </border>
    <border>
      <left style="dotted">
        <color rgb="FFB2B2B2"/>
      </left>
      <right style="thin">
        <color indexed="64"/>
      </right>
      <top/>
      <bottom/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double">
        <color theme="4" tint="-0.499984740745262"/>
      </bottom>
      <diagonal/>
    </border>
    <border>
      <left/>
      <right/>
      <top style="double">
        <color theme="4" tint="-0.499984740745262"/>
      </top>
      <bottom/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/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medium">
        <color theme="4" tint="-0.499984740745262"/>
      </bottom>
      <diagonal/>
    </border>
    <border>
      <left style="dotted">
        <color rgb="FFB2B2B2"/>
      </left>
      <right style="dotted">
        <color rgb="FFB2B2B2"/>
      </right>
      <top/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 style="medium">
        <color theme="4" tint="-0.499984740745262"/>
      </top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/>
      <bottom/>
      <diagonal/>
    </border>
    <border>
      <left style="dotted">
        <color rgb="FFB2B2B2"/>
      </left>
      <right style="dotted">
        <color rgb="FFB2B2B2"/>
      </right>
      <top/>
      <bottom style="double">
        <color theme="4" tint="-0.499984740745262"/>
      </bottom>
      <diagonal/>
    </border>
    <border>
      <left style="thin">
        <color indexed="64"/>
      </left>
      <right/>
      <top/>
      <bottom style="thin">
        <color rgb="FFB2B2B2"/>
      </bottom>
      <diagonal/>
    </border>
    <border>
      <left/>
      <right style="thin">
        <color indexed="64"/>
      </right>
      <top/>
      <bottom style="thin">
        <color rgb="FFB2B2B2"/>
      </bottom>
      <diagonal/>
    </border>
    <border>
      <left style="thin">
        <color indexed="64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indexed="64"/>
      </right>
      <top/>
      <bottom style="thin">
        <color rgb="FF808080"/>
      </bottom>
      <diagonal/>
    </border>
    <border>
      <left style="thin">
        <color indexed="64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 style="thin">
        <color indexed="64"/>
      </right>
      <top style="thin">
        <color rgb="FF808080"/>
      </top>
      <bottom style="thin">
        <color indexed="64"/>
      </bottom>
      <diagonal/>
    </border>
    <border>
      <left style="dashed">
        <color rgb="FFB2B2B2"/>
      </left>
      <right/>
      <top style="dashed">
        <color rgb="FFB2B2B2"/>
      </top>
      <bottom style="dashed">
        <color rgb="FFB2B2B2"/>
      </bottom>
      <diagonal/>
    </border>
    <border>
      <left style="dotted">
        <color rgb="FFB2B2B2"/>
      </left>
      <right/>
      <top style="dotted">
        <color rgb="FFB2B2B2"/>
      </top>
      <bottom style="double">
        <color theme="4" tint="-0.499984740745262"/>
      </bottom>
      <diagonal/>
    </border>
    <border>
      <left/>
      <right/>
      <top style="dotted">
        <color rgb="FFB2B2B2"/>
      </top>
      <bottom style="double">
        <color theme="4" tint="-0.499984740745262"/>
      </bottom>
      <diagonal/>
    </border>
    <border>
      <left/>
      <right style="dotted">
        <color rgb="FFB2B2B2"/>
      </right>
      <top style="dotted">
        <color rgb="FFB2B2B2"/>
      </top>
      <bottom style="double">
        <color theme="4" tint="-0.499984740745262"/>
      </bottom>
      <diagonal/>
    </border>
  </borders>
  <cellStyleXfs count="576">
    <xf numFmtId="0" fontId="0" fillId="0" borderId="0"/>
    <xf numFmtId="0" fontId="4" fillId="0" borderId="0"/>
    <xf numFmtId="0" fontId="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0" fontId="4" fillId="0" borderId="0"/>
    <xf numFmtId="0" fontId="3" fillId="0" borderId="0"/>
    <xf numFmtId="0" fontId="4" fillId="0" borderId="0"/>
    <xf numFmtId="0" fontId="7" fillId="0" borderId="0"/>
    <xf numFmtId="165" fontId="7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165" fontId="7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165" fontId="7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165" fontId="7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0" fontId="7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4" fillId="0" borderId="0"/>
  </cellStyleXfs>
  <cellXfs count="278">
    <xf numFmtId="0" fontId="0" fillId="0" borderId="0" xfId="0"/>
    <xf numFmtId="0" fontId="0" fillId="2" borderId="0" xfId="0" applyFill="1"/>
    <xf numFmtId="0" fontId="17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12" fillId="2" borderId="0" xfId="0" applyFont="1" applyFill="1"/>
    <xf numFmtId="0" fontId="18" fillId="2" borderId="0" xfId="0" applyFont="1" applyFill="1"/>
    <xf numFmtId="0" fontId="11" fillId="2" borderId="0" xfId="0" applyFont="1" applyFill="1"/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1" fillId="2" borderId="0" xfId="0" applyFont="1" applyFill="1"/>
    <xf numFmtId="0" fontId="5" fillId="2" borderId="0" xfId="0" applyFont="1" applyFill="1"/>
    <xf numFmtId="0" fontId="22" fillId="2" borderId="0" xfId="0" applyFont="1" applyFill="1"/>
    <xf numFmtId="0" fontId="24" fillId="2" borderId="0" xfId="0" applyFont="1" applyFill="1"/>
    <xf numFmtId="0" fontId="5" fillId="0" borderId="0" xfId="0" applyFont="1"/>
    <xf numFmtId="0" fontId="31" fillId="0" borderId="0" xfId="0" applyFont="1"/>
    <xf numFmtId="0" fontId="23" fillId="0" borderId="0" xfId="0" applyFont="1"/>
    <xf numFmtId="0" fontId="6" fillId="0" borderId="0" xfId="0" applyFont="1" applyAlignment="1">
      <alignment horizontal="center" wrapText="1"/>
    </xf>
    <xf numFmtId="0" fontId="34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/>
    <xf numFmtId="3" fontId="31" fillId="0" borderId="0" xfId="0" applyNumberFormat="1" applyFont="1"/>
    <xf numFmtId="2" fontId="31" fillId="0" borderId="0" xfId="0" applyNumberFormat="1" applyFont="1"/>
    <xf numFmtId="3" fontId="6" fillId="0" borderId="0" xfId="0" applyNumberFormat="1" applyFont="1" applyAlignment="1">
      <alignment horizontal="center" wrapText="1"/>
    </xf>
    <xf numFmtId="3" fontId="6" fillId="0" borderId="0" xfId="0" applyNumberFormat="1" applyFont="1"/>
    <xf numFmtId="2" fontId="6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 wrapText="1"/>
    </xf>
    <xf numFmtId="2" fontId="5" fillId="0" borderId="0" xfId="0" applyNumberFormat="1" applyFont="1"/>
    <xf numFmtId="0" fontId="34" fillId="0" borderId="0" xfId="13" applyFont="1" applyAlignment="1">
      <alignment horizontal="left"/>
    </xf>
    <xf numFmtId="0" fontId="34" fillId="0" borderId="0" xfId="26" applyFont="1" applyAlignment="1">
      <alignment horizontal="left"/>
    </xf>
    <xf numFmtId="0" fontId="7" fillId="0" borderId="0" xfId="26" applyFont="1" applyAlignment="1">
      <alignment horizontal="center"/>
    </xf>
    <xf numFmtId="0" fontId="34" fillId="0" borderId="0" xfId="13" applyFont="1" applyAlignment="1">
      <alignment horizontal="center" wrapText="1"/>
    </xf>
    <xf numFmtId="2" fontId="34" fillId="0" borderId="0" xfId="13" applyNumberFormat="1" applyFont="1" applyAlignment="1">
      <alignment horizontal="center" wrapText="1"/>
    </xf>
    <xf numFmtId="3" fontId="34" fillId="0" borderId="0" xfId="13" applyNumberFormat="1" applyFont="1" applyAlignment="1">
      <alignment horizontal="center" wrapText="1"/>
    </xf>
    <xf numFmtId="3" fontId="35" fillId="0" borderId="0" xfId="0" applyNumberFormat="1" applyFont="1" applyAlignment="1">
      <alignment horizontal="center" wrapText="1"/>
    </xf>
    <xf numFmtId="0" fontId="34" fillId="0" borderId="0" xfId="26" applyFont="1" applyAlignment="1">
      <alignment horizontal="center" wrapText="1"/>
    </xf>
    <xf numFmtId="2" fontId="34" fillId="0" borderId="0" xfId="26" applyNumberFormat="1" applyFont="1" applyAlignment="1">
      <alignment horizontal="center" wrapText="1"/>
    </xf>
    <xf numFmtId="3" fontId="34" fillId="0" borderId="0" xfId="26" applyNumberFormat="1" applyFont="1" applyAlignment="1">
      <alignment horizontal="center" wrapText="1"/>
    </xf>
    <xf numFmtId="0" fontId="2" fillId="2" borderId="0" xfId="0" applyFont="1" applyFill="1"/>
    <xf numFmtId="0" fontId="29" fillId="2" borderId="0" xfId="0" applyFont="1" applyFill="1"/>
    <xf numFmtId="0" fontId="2" fillId="2" borderId="0" xfId="0" applyFont="1" applyFill="1" applyProtection="1">
      <protection locked="0"/>
    </xf>
    <xf numFmtId="166" fontId="27" fillId="2" borderId="0" xfId="0" applyNumberFormat="1" applyFont="1" applyFill="1"/>
    <xf numFmtId="0" fontId="39" fillId="5" borderId="4" xfId="0" applyFont="1" applyFill="1" applyBorder="1"/>
    <xf numFmtId="0" fontId="39" fillId="5" borderId="5" xfId="0" applyFont="1" applyFill="1" applyBorder="1"/>
    <xf numFmtId="0" fontId="39" fillId="5" borderId="1" xfId="0" applyFont="1" applyFill="1" applyBorder="1"/>
    <xf numFmtId="0" fontId="39" fillId="5" borderId="6" xfId="0" applyFont="1" applyFill="1" applyBorder="1"/>
    <xf numFmtId="2" fontId="40" fillId="5" borderId="2" xfId="573" applyNumberFormat="1" applyFont="1" applyFill="1" applyBorder="1" applyProtection="1"/>
    <xf numFmtId="167" fontId="40" fillId="5" borderId="2" xfId="573" applyNumberFormat="1" applyFont="1" applyFill="1" applyBorder="1" applyProtection="1"/>
    <xf numFmtId="167" fontId="40" fillId="5" borderId="2" xfId="573" applyNumberFormat="1" applyFont="1" applyFill="1" applyBorder="1" applyProtection="1">
      <protection locked="0"/>
    </xf>
    <xf numFmtId="167" fontId="40" fillId="5" borderId="2" xfId="573" applyNumberFormat="1" applyFont="1" applyFill="1" applyBorder="1" applyProtection="1">
      <protection hidden="1"/>
    </xf>
    <xf numFmtId="0" fontId="41" fillId="5" borderId="2" xfId="0" applyFont="1" applyFill="1" applyBorder="1"/>
    <xf numFmtId="0" fontId="40" fillId="5" borderId="2" xfId="0" applyFont="1" applyFill="1" applyBorder="1"/>
    <xf numFmtId="0" fontId="42" fillId="5" borderId="6" xfId="0" applyFont="1" applyFill="1" applyBorder="1"/>
    <xf numFmtId="0" fontId="42" fillId="5" borderId="2" xfId="0" applyFont="1" applyFill="1" applyBorder="1"/>
    <xf numFmtId="0" fontId="39" fillId="5" borderId="8" xfId="0" applyFont="1" applyFill="1" applyBorder="1"/>
    <xf numFmtId="0" fontId="42" fillId="5" borderId="7" xfId="0" applyFont="1" applyFill="1" applyBorder="1"/>
    <xf numFmtId="0" fontId="42" fillId="5" borderId="9" xfId="0" applyFont="1" applyFill="1" applyBorder="1"/>
    <xf numFmtId="0" fontId="23" fillId="0" borderId="0" xfId="0" applyFont="1" applyAlignment="1">
      <alignment horizontal="center"/>
    </xf>
    <xf numFmtId="0" fontId="23" fillId="0" borderId="0" xfId="0" applyFont="1" applyProtection="1">
      <protection locked="0"/>
    </xf>
    <xf numFmtId="10" fontId="5" fillId="0" borderId="0" xfId="0" applyNumberFormat="1" applyFont="1"/>
    <xf numFmtId="169" fontId="5" fillId="0" borderId="0" xfId="0" applyNumberFormat="1" applyFont="1"/>
    <xf numFmtId="170" fontId="5" fillId="0" borderId="0" xfId="0" applyNumberFormat="1" applyFont="1"/>
    <xf numFmtId="2" fontId="23" fillId="0" borderId="0" xfId="0" applyNumberFormat="1" applyFont="1"/>
    <xf numFmtId="0" fontId="5" fillId="0" borderId="0" xfId="0" applyFont="1" applyAlignment="1">
      <alignment horizontal="center"/>
    </xf>
    <xf numFmtId="9" fontId="5" fillId="0" borderId="0" xfId="574" applyFont="1" applyFill="1" applyBorder="1"/>
    <xf numFmtId="0" fontId="43" fillId="0" borderId="0" xfId="0" applyFont="1"/>
    <xf numFmtId="0" fontId="30" fillId="0" borderId="0" xfId="13" applyFont="1"/>
    <xf numFmtId="2" fontId="30" fillId="0" borderId="0" xfId="13" applyNumberFormat="1" applyFont="1"/>
    <xf numFmtId="3" fontId="30" fillId="0" borderId="0" xfId="13" applyNumberFormat="1" applyFont="1"/>
    <xf numFmtId="3" fontId="31" fillId="0" borderId="0" xfId="13" applyNumberFormat="1" applyFont="1"/>
    <xf numFmtId="0" fontId="31" fillId="0" borderId="0" xfId="26" applyFont="1"/>
    <xf numFmtId="2" fontId="31" fillId="0" borderId="0" xfId="26" applyNumberFormat="1" applyFont="1"/>
    <xf numFmtId="3" fontId="31" fillId="0" borderId="0" xfId="26" applyNumberFormat="1" applyFont="1"/>
    <xf numFmtId="2" fontId="5" fillId="0" borderId="0" xfId="574" applyNumberFormat="1" applyFont="1" applyFill="1" applyBorder="1"/>
    <xf numFmtId="0" fontId="31" fillId="0" borderId="0" xfId="13" applyFont="1"/>
    <xf numFmtId="2" fontId="31" fillId="0" borderId="0" xfId="13" applyNumberFormat="1" applyFont="1"/>
    <xf numFmtId="0" fontId="7" fillId="0" borderId="0" xfId="13"/>
    <xf numFmtId="0" fontId="7" fillId="0" borderId="0" xfId="26" applyFont="1"/>
    <xf numFmtId="0" fontId="28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28" fillId="0" borderId="0" xfId="0" applyFont="1" applyProtection="1">
      <protection hidden="1"/>
    </xf>
    <xf numFmtId="43" fontId="28" fillId="0" borderId="0" xfId="0" applyNumberFormat="1" applyFont="1" applyProtection="1">
      <protection hidden="1"/>
    </xf>
    <xf numFmtId="1" fontId="23" fillId="0" borderId="0" xfId="0" applyNumberFormat="1" applyFont="1"/>
    <xf numFmtId="0" fontId="23" fillId="0" borderId="0" xfId="0" applyFont="1" applyAlignment="1">
      <alignment wrapText="1"/>
    </xf>
    <xf numFmtId="2" fontId="23" fillId="0" borderId="0" xfId="0" applyNumberFormat="1" applyFont="1" applyAlignment="1">
      <alignment wrapText="1"/>
    </xf>
    <xf numFmtId="3" fontId="23" fillId="0" borderId="0" xfId="0" applyNumberFormat="1" applyFont="1" applyAlignment="1">
      <alignment wrapText="1"/>
    </xf>
    <xf numFmtId="3" fontId="23" fillId="0" borderId="0" xfId="0" applyNumberFormat="1" applyFont="1" applyAlignment="1">
      <alignment horizontal="center" wrapText="1"/>
    </xf>
    <xf numFmtId="0" fontId="7" fillId="0" borderId="0" xfId="13" applyAlignment="1">
      <alignment wrapText="1"/>
    </xf>
    <xf numFmtId="2" fontId="7" fillId="0" borderId="0" xfId="13" applyNumberFormat="1" applyAlignment="1">
      <alignment wrapText="1"/>
    </xf>
    <xf numFmtId="3" fontId="7" fillId="0" borderId="0" xfId="13" applyNumberFormat="1" applyAlignment="1">
      <alignment wrapText="1"/>
    </xf>
    <xf numFmtId="3" fontId="7" fillId="0" borderId="0" xfId="13" applyNumberFormat="1" applyAlignment="1">
      <alignment horizontal="center" wrapText="1"/>
    </xf>
    <xf numFmtId="0" fontId="23" fillId="0" borderId="0" xfId="26" applyFont="1" applyAlignment="1">
      <alignment wrapText="1"/>
    </xf>
    <xf numFmtId="2" fontId="23" fillId="0" borderId="0" xfId="26" applyNumberFormat="1" applyFont="1" applyAlignment="1">
      <alignment wrapText="1"/>
    </xf>
    <xf numFmtId="3" fontId="23" fillId="0" borderId="0" xfId="26" applyNumberFormat="1" applyFont="1" applyAlignment="1">
      <alignment wrapText="1"/>
    </xf>
    <xf numFmtId="3" fontId="23" fillId="0" borderId="0" xfId="26" applyNumberFormat="1" applyFont="1" applyAlignment="1">
      <alignment horizontal="center" wrapText="1"/>
    </xf>
    <xf numFmtId="0" fontId="23" fillId="0" borderId="0" xfId="0" applyFont="1" applyAlignment="1">
      <alignment horizontal="left"/>
    </xf>
    <xf numFmtId="0" fontId="7" fillId="0" borderId="0" xfId="13" applyAlignment="1">
      <alignment horizontal="left"/>
    </xf>
    <xf numFmtId="0" fontId="7" fillId="0" borderId="0" xfId="13" applyAlignment="1">
      <alignment horizontal="center"/>
    </xf>
    <xf numFmtId="0" fontId="23" fillId="0" borderId="0" xfId="26" applyFont="1" applyAlignment="1">
      <alignment horizontal="left"/>
    </xf>
    <xf numFmtId="2" fontId="32" fillId="0" borderId="0" xfId="0" applyNumberFormat="1" applyFont="1"/>
    <xf numFmtId="171" fontId="7" fillId="0" borderId="0" xfId="13" applyNumberFormat="1" applyAlignment="1">
      <alignment horizontal="center"/>
    </xf>
    <xf numFmtId="171" fontId="23" fillId="0" borderId="0" xfId="26" applyNumberFormat="1" applyFont="1" applyAlignment="1">
      <alignment horizontal="center"/>
    </xf>
    <xf numFmtId="3" fontId="23" fillId="0" borderId="0" xfId="0" applyNumberFormat="1" applyFont="1"/>
    <xf numFmtId="3" fontId="7" fillId="0" borderId="0" xfId="13" applyNumberFormat="1"/>
    <xf numFmtId="0" fontId="23" fillId="0" borderId="0" xfId="26" applyFont="1"/>
    <xf numFmtId="172" fontId="7" fillId="0" borderId="0" xfId="13" applyNumberFormat="1" applyAlignment="1">
      <alignment horizontal="center"/>
    </xf>
    <xf numFmtId="172" fontId="23" fillId="0" borderId="0" xfId="26" applyNumberFormat="1" applyFont="1" applyAlignment="1">
      <alignment horizontal="center"/>
    </xf>
    <xf numFmtId="2" fontId="7" fillId="0" borderId="0" xfId="13" applyNumberFormat="1" applyAlignment="1">
      <alignment horizontal="center"/>
    </xf>
    <xf numFmtId="2" fontId="23" fillId="0" borderId="0" xfId="26" applyNumberFormat="1" applyFont="1" applyAlignment="1">
      <alignment horizontal="center"/>
    </xf>
    <xf numFmtId="3" fontId="23" fillId="0" borderId="0" xfId="26" applyNumberFormat="1" applyFont="1"/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0" fontId="7" fillId="0" borderId="0" xfId="13" applyAlignment="1">
      <alignment horizontal="center" wrapText="1"/>
    </xf>
    <xf numFmtId="2" fontId="7" fillId="0" borderId="0" xfId="13" applyNumberFormat="1" applyAlignment="1">
      <alignment horizontal="center" wrapText="1"/>
    </xf>
    <xf numFmtId="3" fontId="6" fillId="0" borderId="0" xfId="13" applyNumberFormat="1" applyFont="1" applyAlignment="1">
      <alignment horizontal="center" wrapText="1"/>
    </xf>
    <xf numFmtId="0" fontId="23" fillId="0" borderId="0" xfId="26" applyFont="1" applyAlignment="1">
      <alignment horizontal="center" wrapText="1"/>
    </xf>
    <xf numFmtId="2" fontId="23" fillId="0" borderId="0" xfId="26" applyNumberFormat="1" applyFont="1" applyAlignment="1">
      <alignment horizontal="center" wrapText="1"/>
    </xf>
    <xf numFmtId="0" fontId="23" fillId="0" borderId="0" xfId="0" applyFont="1" applyAlignment="1">
      <alignment horizontal="left" vertical="top" wrapText="1"/>
    </xf>
    <xf numFmtId="2" fontId="23" fillId="0" borderId="0" xfId="0" applyNumberFormat="1" applyFont="1" applyAlignment="1">
      <alignment horizontal="left" vertical="top" wrapText="1"/>
    </xf>
    <xf numFmtId="3" fontId="23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2" fontId="7" fillId="0" borderId="0" xfId="13" applyNumberFormat="1" applyAlignment="1">
      <alignment horizontal="left" vertical="top"/>
    </xf>
    <xf numFmtId="2" fontId="7" fillId="0" borderId="0" xfId="13" applyNumberFormat="1"/>
    <xf numFmtId="2" fontId="23" fillId="0" borderId="0" xfId="26" applyNumberFormat="1" applyFont="1"/>
    <xf numFmtId="1" fontId="5" fillId="0" borderId="0" xfId="0" applyNumberFormat="1" applyFont="1" applyAlignment="1">
      <alignment horizontal="left" vertical="top"/>
    </xf>
    <xf numFmtId="168" fontId="35" fillId="0" borderId="0" xfId="0" applyNumberFormat="1" applyFont="1"/>
    <xf numFmtId="168" fontId="35" fillId="0" borderId="0" xfId="0" applyNumberFormat="1" applyFont="1" applyAlignment="1">
      <alignment horizontal="center"/>
    </xf>
    <xf numFmtId="0" fontId="44" fillId="0" borderId="0" xfId="13" applyFont="1"/>
    <xf numFmtId="0" fontId="45" fillId="0" borderId="0" xfId="26" applyFont="1"/>
    <xf numFmtId="0" fontId="45" fillId="0" borderId="0" xfId="13" applyFont="1"/>
    <xf numFmtId="2" fontId="6" fillId="0" borderId="0" xfId="0" applyNumberFormat="1" applyFont="1" applyProtection="1">
      <protection locked="0"/>
    </xf>
    <xf numFmtId="0" fontId="6" fillId="0" borderId="0" xfId="13" applyFont="1"/>
    <xf numFmtId="2" fontId="6" fillId="0" borderId="0" xfId="13" applyNumberFormat="1" applyFont="1"/>
    <xf numFmtId="3" fontId="6" fillId="0" borderId="0" xfId="13" applyNumberFormat="1" applyFont="1"/>
    <xf numFmtId="0" fontId="6" fillId="0" borderId="0" xfId="26" applyFont="1"/>
    <xf numFmtId="2" fontId="6" fillId="0" borderId="0" xfId="26" applyNumberFormat="1" applyFont="1"/>
    <xf numFmtId="3" fontId="6" fillId="0" borderId="0" xfId="26" applyNumberFormat="1" applyFont="1"/>
    <xf numFmtId="0" fontId="6" fillId="0" borderId="0" xfId="13" applyFont="1" applyAlignment="1">
      <alignment wrapText="1"/>
    </xf>
    <xf numFmtId="0" fontId="6" fillId="0" borderId="0" xfId="26" applyFont="1" applyAlignment="1">
      <alignment wrapText="1"/>
    </xf>
    <xf numFmtId="0" fontId="47" fillId="6" borderId="0" xfId="0" applyFont="1" applyFill="1"/>
    <xf numFmtId="0" fontId="1" fillId="5" borderId="0" xfId="0" applyFont="1" applyFill="1"/>
    <xf numFmtId="0" fontId="1" fillId="2" borderId="0" xfId="0" applyFont="1" applyFill="1"/>
    <xf numFmtId="167" fontId="1" fillId="2" borderId="0" xfId="573" applyNumberFormat="1" applyFont="1" applyFill="1" applyBorder="1" applyProtection="1"/>
    <xf numFmtId="0" fontId="1" fillId="2" borderId="0" xfId="0" applyFont="1" applyFill="1" applyProtection="1">
      <protection hidden="1"/>
    </xf>
    <xf numFmtId="0" fontId="25" fillId="2" borderId="0" xfId="0" applyFont="1" applyFill="1"/>
    <xf numFmtId="0" fontId="26" fillId="2" borderId="0" xfId="0" applyFont="1" applyFill="1"/>
    <xf numFmtId="0" fontId="46" fillId="6" borderId="0" xfId="0" applyFont="1" applyFill="1" applyAlignment="1">
      <alignment horizontal="center" vertical="center"/>
    </xf>
    <xf numFmtId="0" fontId="24" fillId="6" borderId="0" xfId="0" applyFont="1" applyFill="1"/>
    <xf numFmtId="0" fontId="46" fillId="7" borderId="0" xfId="0" applyFont="1" applyFill="1" applyAlignment="1">
      <alignment horizontal="center" vertical="center"/>
    </xf>
    <xf numFmtId="0" fontId="24" fillId="7" borderId="0" xfId="0" applyFont="1" applyFill="1"/>
    <xf numFmtId="0" fontId="47" fillId="7" borderId="0" xfId="0" applyFont="1" applyFill="1"/>
    <xf numFmtId="0" fontId="49" fillId="7" borderId="0" xfId="0" applyFont="1" applyFill="1" applyAlignment="1">
      <alignment horizontal="center" vertical="center"/>
    </xf>
    <xf numFmtId="0" fontId="50" fillId="7" borderId="0" xfId="0" applyFont="1" applyFill="1"/>
    <xf numFmtId="0" fontId="48" fillId="7" borderId="0" xfId="0" applyFont="1" applyFill="1"/>
    <xf numFmtId="2" fontId="1" fillId="2" borderId="0" xfId="0" applyNumberFormat="1" applyFont="1" applyFill="1"/>
    <xf numFmtId="0" fontId="1" fillId="0" borderId="0" xfId="0" applyFont="1"/>
    <xf numFmtId="0" fontId="2" fillId="0" borderId="0" xfId="0" applyFont="1"/>
    <xf numFmtId="3" fontId="33" fillId="0" borderId="0" xfId="26" applyNumberFormat="1" applyFont="1"/>
    <xf numFmtId="3" fontId="4" fillId="0" borderId="0" xfId="26" applyNumberFormat="1" applyAlignment="1">
      <alignment wrapText="1"/>
    </xf>
    <xf numFmtId="0" fontId="1" fillId="0" borderId="0" xfId="0" applyFont="1" applyProtection="1">
      <protection locked="0"/>
    </xf>
    <xf numFmtId="3" fontId="4" fillId="0" borderId="0" xfId="26" applyNumberFormat="1"/>
    <xf numFmtId="3" fontId="36" fillId="0" borderId="0" xfId="26" applyNumberFormat="1" applyFont="1" applyAlignment="1">
      <alignment horizontal="center" wrapText="1"/>
    </xf>
    <xf numFmtId="3" fontId="4" fillId="0" borderId="0" xfId="26" applyNumberFormat="1" applyAlignment="1">
      <alignment horizontal="center" wrapText="1"/>
    </xf>
    <xf numFmtId="3" fontId="0" fillId="0" borderId="0" xfId="0" applyNumberFormat="1" applyAlignment="1">
      <alignment horizontal="center" wrapText="1"/>
    </xf>
    <xf numFmtId="0" fontId="1" fillId="0" borderId="0" xfId="0" applyFont="1" applyAlignment="1">
      <alignment horizontal="left" vertical="top"/>
    </xf>
    <xf numFmtId="1" fontId="1" fillId="0" borderId="0" xfId="0" applyNumberFormat="1" applyFont="1" applyAlignment="1">
      <alignment horizontal="left" vertical="top"/>
    </xf>
    <xf numFmtId="0" fontId="5" fillId="0" borderId="14" xfId="0" applyFont="1" applyBorder="1" applyAlignment="1">
      <alignment horizontal="center" wrapText="1"/>
    </xf>
    <xf numFmtId="9" fontId="5" fillId="0" borderId="14" xfId="574" applyFont="1" applyFill="1" applyBorder="1"/>
    <xf numFmtId="0" fontId="0" fillId="2" borderId="0" xfId="0" applyFill="1" applyProtection="1">
      <protection locked="0"/>
    </xf>
    <xf numFmtId="0" fontId="23" fillId="2" borderId="0" xfId="0" applyFont="1" applyFill="1"/>
    <xf numFmtId="0" fontId="55" fillId="2" borderId="0" xfId="0" applyFont="1" applyFill="1"/>
    <xf numFmtId="0" fontId="56" fillId="6" borderId="0" xfId="0" applyFont="1" applyFill="1" applyAlignment="1">
      <alignment horizontal="left" vertical="center"/>
    </xf>
    <xf numFmtId="0" fontId="57" fillId="2" borderId="0" xfId="0" applyFont="1" applyFill="1" applyAlignment="1">
      <alignment horizontal="center" vertical="center"/>
    </xf>
    <xf numFmtId="0" fontId="58" fillId="6" borderId="0" xfId="0" applyFont="1" applyFill="1"/>
    <xf numFmtId="0" fontId="22" fillId="6" borderId="0" xfId="0" applyFont="1" applyFill="1"/>
    <xf numFmtId="0" fontId="5" fillId="0" borderId="15" xfId="0" applyFont="1" applyBorder="1"/>
    <xf numFmtId="168" fontId="35" fillId="0" borderId="15" xfId="0" applyNumberFormat="1" applyFont="1" applyBorder="1"/>
    <xf numFmtId="0" fontId="5" fillId="0" borderId="15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2" fontId="5" fillId="0" borderId="15" xfId="0" applyNumberFormat="1" applyFont="1" applyBorder="1"/>
    <xf numFmtId="0" fontId="28" fillId="0" borderId="15" xfId="0" applyFont="1" applyBorder="1" applyProtection="1">
      <protection locked="0"/>
    </xf>
    <xf numFmtId="0" fontId="28" fillId="0" borderId="15" xfId="0" applyFont="1" applyBorder="1" applyProtection="1">
      <protection hidden="1"/>
    </xf>
    <xf numFmtId="0" fontId="5" fillId="0" borderId="15" xfId="0" applyFont="1" applyBorder="1" applyAlignment="1">
      <alignment horizontal="left" vertical="top"/>
    </xf>
    <xf numFmtId="2" fontId="5" fillId="0" borderId="15" xfId="574" applyNumberFormat="1" applyFont="1" applyFill="1" applyBorder="1"/>
    <xf numFmtId="0" fontId="59" fillId="5" borderId="11" xfId="58" applyFont="1" applyFill="1" applyBorder="1" applyAlignment="1">
      <alignment horizontal="center" vertical="center"/>
    </xf>
    <xf numFmtId="0" fontId="60" fillId="5" borderId="0" xfId="0" applyFont="1" applyFill="1"/>
    <xf numFmtId="0" fontId="59" fillId="0" borderId="16" xfId="58" applyFont="1" applyBorder="1" applyAlignment="1">
      <alignment horizontal="left" vertical="center" wrapText="1"/>
    </xf>
    <xf numFmtId="0" fontId="60" fillId="4" borderId="16" xfId="58" applyFont="1" applyFill="1" applyBorder="1" applyAlignment="1">
      <alignment horizontal="center" vertical="center" wrapText="1"/>
    </xf>
    <xf numFmtId="0" fontId="60" fillId="5" borderId="16" xfId="0" applyFont="1" applyFill="1" applyBorder="1" applyAlignment="1">
      <alignment horizontal="left" vertical="top"/>
    </xf>
    <xf numFmtId="4" fontId="60" fillId="5" borderId="16" xfId="0" applyNumberFormat="1" applyFont="1" applyFill="1" applyBorder="1" applyAlignment="1">
      <alignment horizontal="left" vertical="top"/>
    </xf>
    <xf numFmtId="9" fontId="60" fillId="5" borderId="16" xfId="574" applyFont="1" applyFill="1" applyBorder="1" applyAlignment="1">
      <alignment horizontal="left" vertical="top"/>
    </xf>
    <xf numFmtId="9" fontId="60" fillId="5" borderId="16" xfId="574" applyFont="1" applyFill="1" applyBorder="1" applyAlignment="1">
      <alignment horizontal="center" vertical="center"/>
    </xf>
    <xf numFmtId="0" fontId="60" fillId="5" borderId="16" xfId="0" applyFont="1" applyFill="1" applyBorder="1" applyAlignment="1">
      <alignment horizontal="center" vertical="center"/>
    </xf>
    <xf numFmtId="2" fontId="60" fillId="3" borderId="16" xfId="58" applyNumberFormat="1" applyFont="1" applyFill="1" applyBorder="1" applyAlignment="1">
      <alignment horizontal="center" vertical="center"/>
    </xf>
    <xf numFmtId="164" fontId="60" fillId="5" borderId="16" xfId="0" applyNumberFormat="1" applyFont="1" applyFill="1" applyBorder="1" applyAlignment="1">
      <alignment horizontal="center" vertical="center"/>
    </xf>
    <xf numFmtId="0" fontId="60" fillId="5" borderId="16" xfId="0" applyFont="1" applyFill="1" applyBorder="1" applyAlignment="1">
      <alignment horizontal="left" vertical="center"/>
    </xf>
    <xf numFmtId="9" fontId="60" fillId="9" borderId="16" xfId="574" applyFont="1" applyFill="1" applyBorder="1" applyAlignment="1">
      <alignment horizontal="center" vertical="center"/>
    </xf>
    <xf numFmtId="0" fontId="59" fillId="5" borderId="16" xfId="0" applyFont="1" applyFill="1" applyBorder="1" applyAlignment="1">
      <alignment horizontal="left" vertical="center" wrapText="1"/>
    </xf>
    <xf numFmtId="0" fontId="60" fillId="5" borderId="16" xfId="0" applyFont="1" applyFill="1" applyBorder="1" applyAlignment="1" applyProtection="1">
      <alignment vertical="center" wrapText="1"/>
      <protection locked="0"/>
    </xf>
    <xf numFmtId="2" fontId="60" fillId="0" borderId="16" xfId="0" applyNumberFormat="1" applyFont="1" applyBorder="1" applyAlignment="1">
      <alignment horizontal="center" vertical="center"/>
    </xf>
    <xf numFmtId="0" fontId="60" fillId="0" borderId="16" xfId="58" applyFont="1" applyBorder="1" applyAlignment="1">
      <alignment horizontal="center" vertical="center"/>
    </xf>
    <xf numFmtId="0" fontId="60" fillId="0" borderId="16" xfId="0" applyFont="1" applyBorder="1" applyAlignment="1">
      <alignment horizontal="left" vertical="center" wrapText="1"/>
    </xf>
    <xf numFmtId="0" fontId="60" fillId="0" borderId="16" xfId="0" applyFont="1" applyBorder="1" applyAlignment="1">
      <alignment vertical="center" wrapText="1"/>
    </xf>
    <xf numFmtId="0" fontId="60" fillId="0" borderId="16" xfId="58" applyFont="1" applyBorder="1" applyAlignment="1">
      <alignment vertical="center"/>
    </xf>
    <xf numFmtId="0" fontId="59" fillId="5" borderId="16" xfId="0" applyFont="1" applyFill="1" applyBorder="1" applyAlignment="1">
      <alignment vertical="center"/>
    </xf>
    <xf numFmtId="0" fontId="59" fillId="5" borderId="17" xfId="58" applyFont="1" applyFill="1" applyBorder="1" applyAlignment="1">
      <alignment horizontal="left" vertical="center"/>
    </xf>
    <xf numFmtId="2" fontId="40" fillId="5" borderId="18" xfId="573" applyNumberFormat="1" applyFont="1" applyFill="1" applyBorder="1" applyProtection="1"/>
    <xf numFmtId="0" fontId="60" fillId="5" borderId="0" xfId="0" applyFont="1" applyFill="1" applyAlignment="1">
      <alignment vertical="center"/>
    </xf>
    <xf numFmtId="0" fontId="60" fillId="5" borderId="16" xfId="0" applyFont="1" applyFill="1" applyBorder="1" applyAlignment="1">
      <alignment vertical="center"/>
    </xf>
    <xf numFmtId="0" fontId="60" fillId="0" borderId="16" xfId="0" applyFont="1" applyBorder="1" applyAlignment="1" applyProtection="1">
      <alignment vertical="center"/>
      <protection locked="0"/>
    </xf>
    <xf numFmtId="0" fontId="60" fillId="0" borderId="19" xfId="0" applyFont="1" applyBorder="1" applyAlignment="1">
      <alignment horizontal="left" vertical="center" wrapText="1"/>
    </xf>
    <xf numFmtId="0" fontId="1" fillId="5" borderId="20" xfId="0" applyFont="1" applyFill="1" applyBorder="1"/>
    <xf numFmtId="0" fontId="60" fillId="5" borderId="23" xfId="0" applyFont="1" applyFill="1" applyBorder="1" applyAlignment="1">
      <alignment horizontal="left" vertical="center" wrapText="1"/>
    </xf>
    <xf numFmtId="0" fontId="60" fillId="5" borderId="23" xfId="0" applyFont="1" applyFill="1" applyBorder="1" applyAlignment="1">
      <alignment vertical="center"/>
    </xf>
    <xf numFmtId="0" fontId="59" fillId="5" borderId="22" xfId="0" applyFont="1" applyFill="1" applyBorder="1" applyAlignment="1">
      <alignment vertical="center"/>
    </xf>
    <xf numFmtId="0" fontId="60" fillId="0" borderId="21" xfId="58" applyFont="1" applyBorder="1" applyAlignment="1">
      <alignment horizontal="center" vertical="center"/>
    </xf>
    <xf numFmtId="2" fontId="60" fillId="3" borderId="23" xfId="58" applyNumberFormat="1" applyFont="1" applyFill="1" applyBorder="1" applyAlignment="1">
      <alignment horizontal="center" vertical="center"/>
    </xf>
    <xf numFmtId="0" fontId="60" fillId="5" borderId="21" xfId="0" applyFont="1" applyFill="1" applyBorder="1" applyAlignment="1">
      <alignment horizontal="left" vertical="center"/>
    </xf>
    <xf numFmtId="0" fontId="59" fillId="0" borderId="24" xfId="58" applyFont="1" applyBorder="1" applyAlignment="1">
      <alignment horizontal="left" vertical="center" wrapText="1"/>
    </xf>
    <xf numFmtId="0" fontId="60" fillId="5" borderId="21" xfId="0" applyFont="1" applyFill="1" applyBorder="1" applyAlignment="1">
      <alignment horizontal="center" vertical="center"/>
    </xf>
    <xf numFmtId="0" fontId="60" fillId="5" borderId="23" xfId="0" applyFont="1" applyFill="1" applyBorder="1" applyAlignment="1">
      <alignment horizontal="left" vertical="top"/>
    </xf>
    <xf numFmtId="2" fontId="60" fillId="3" borderId="24" xfId="574" applyNumberFormat="1" applyFont="1" applyFill="1" applyBorder="1" applyAlignment="1">
      <alignment horizontal="center" vertical="center"/>
    </xf>
    <xf numFmtId="2" fontId="60" fillId="3" borderId="16" xfId="574" applyNumberFormat="1" applyFont="1" applyFill="1" applyBorder="1" applyAlignment="1">
      <alignment horizontal="center" vertical="center"/>
    </xf>
    <xf numFmtId="0" fontId="62" fillId="5" borderId="12" xfId="0" applyFont="1" applyFill="1" applyBorder="1" applyAlignment="1">
      <alignment horizontal="center"/>
    </xf>
    <xf numFmtId="0" fontId="62" fillId="5" borderId="29" xfId="0" applyFont="1" applyFill="1" applyBorder="1" applyAlignment="1">
      <alignment horizontal="center"/>
    </xf>
    <xf numFmtId="0" fontId="62" fillId="5" borderId="30" xfId="0" applyFont="1" applyFill="1" applyBorder="1" applyAlignment="1">
      <alignment horizontal="center"/>
    </xf>
    <xf numFmtId="0" fontId="63" fillId="5" borderId="31" xfId="0" applyFont="1" applyFill="1" applyBorder="1" applyAlignment="1">
      <alignment horizontal="center" wrapText="1"/>
    </xf>
    <xf numFmtId="0" fontId="63" fillId="5" borderId="32" xfId="0" applyFont="1" applyFill="1" applyBorder="1" applyAlignment="1">
      <alignment horizontal="center" wrapText="1"/>
    </xf>
    <xf numFmtId="0" fontId="63" fillId="5" borderId="32" xfId="0" applyFont="1" applyFill="1" applyBorder="1" applyAlignment="1">
      <alignment horizontal="center" vertical="center"/>
    </xf>
    <xf numFmtId="0" fontId="24" fillId="5" borderId="33" xfId="0" applyFont="1" applyFill="1" applyBorder="1"/>
    <xf numFmtId="0" fontId="24" fillId="5" borderId="34" xfId="0" applyFont="1" applyFill="1" applyBorder="1"/>
    <xf numFmtId="0" fontId="0" fillId="5" borderId="35" xfId="0" applyFill="1" applyBorder="1"/>
    <xf numFmtId="0" fontId="63" fillId="5" borderId="3" xfId="0" applyFont="1" applyFill="1" applyBorder="1" applyAlignment="1">
      <alignment horizontal="center" vertical="center" wrapText="1"/>
    </xf>
    <xf numFmtId="173" fontId="60" fillId="5" borderId="24" xfId="0" applyNumberFormat="1" applyFont="1" applyFill="1" applyBorder="1" applyAlignment="1" applyProtection="1">
      <alignment horizontal="center" vertical="center"/>
      <protection hidden="1"/>
    </xf>
    <xf numFmtId="173" fontId="61" fillId="5" borderId="16" xfId="0" applyNumberFormat="1" applyFont="1" applyFill="1" applyBorder="1" applyAlignment="1">
      <alignment horizontal="center" vertical="center"/>
    </xf>
    <xf numFmtId="0" fontId="60" fillId="5" borderId="17" xfId="58" applyFont="1" applyFill="1" applyBorder="1" applyAlignment="1">
      <alignment vertical="center"/>
    </xf>
    <xf numFmtId="0" fontId="27" fillId="2" borderId="0" xfId="0" applyFont="1" applyFill="1"/>
    <xf numFmtId="0" fontId="64" fillId="2" borderId="0" xfId="0" applyFont="1" applyFill="1"/>
    <xf numFmtId="0" fontId="59" fillId="0" borderId="22" xfId="58" applyFont="1" applyBorder="1" applyAlignment="1">
      <alignment horizontal="left" vertical="center" wrapText="1"/>
    </xf>
    <xf numFmtId="0" fontId="7" fillId="0" borderId="0" xfId="13" applyAlignment="1">
      <alignment horizontal="left" vertical="top"/>
    </xf>
    <xf numFmtId="3" fontId="7" fillId="0" borderId="0" xfId="13" applyNumberFormat="1" applyAlignment="1">
      <alignment horizontal="left" vertical="top"/>
    </xf>
    <xf numFmtId="2" fontId="35" fillId="0" borderId="15" xfId="0" applyNumberFormat="1" applyFont="1" applyBorder="1"/>
    <xf numFmtId="2" fontId="23" fillId="0" borderId="15" xfId="0" applyNumberFormat="1" applyFont="1" applyBorder="1" applyAlignment="1">
      <alignment horizontal="center"/>
    </xf>
    <xf numFmtId="2" fontId="28" fillId="0" borderId="15" xfId="0" applyNumberFormat="1" applyFont="1" applyBorder="1" applyProtection="1">
      <protection locked="0"/>
    </xf>
    <xf numFmtId="2" fontId="28" fillId="0" borderId="15" xfId="0" applyNumberFormat="1" applyFont="1" applyBorder="1" applyProtection="1">
      <protection hidden="1"/>
    </xf>
    <xf numFmtId="171" fontId="23" fillId="0" borderId="0" xfId="0" applyNumberFormat="1" applyFont="1" applyAlignment="1">
      <alignment horizontal="center"/>
    </xf>
    <xf numFmtId="172" fontId="23" fillId="0" borderId="0" xfId="0" applyNumberFormat="1" applyFont="1" applyAlignment="1">
      <alignment horizontal="center"/>
    </xf>
    <xf numFmtId="2" fontId="23" fillId="0" borderId="0" xfId="0" applyNumberFormat="1" applyFont="1" applyAlignment="1">
      <alignment horizontal="center"/>
    </xf>
    <xf numFmtId="169" fontId="23" fillId="0" borderId="0" xfId="0" applyNumberFormat="1" applyFont="1" applyAlignment="1">
      <alignment horizontal="center"/>
    </xf>
    <xf numFmtId="2" fontId="27" fillId="0" borderId="0" xfId="0" applyNumberFormat="1" applyFont="1" applyAlignment="1">
      <alignment horizontal="left" vertical="top" wrapText="1"/>
    </xf>
    <xf numFmtId="9" fontId="5" fillId="0" borderId="36" xfId="574" applyFont="1" applyFill="1" applyBorder="1"/>
    <xf numFmtId="0" fontId="53" fillId="0" borderId="15" xfId="0" applyFont="1" applyBorder="1" applyProtection="1">
      <protection hidden="1"/>
    </xf>
    <xf numFmtId="0" fontId="23" fillId="0" borderId="15" xfId="0" applyFont="1" applyBorder="1" applyAlignment="1">
      <alignment horizontal="left" vertical="top" wrapText="1"/>
    </xf>
    <xf numFmtId="2" fontId="23" fillId="0" borderId="15" xfId="0" applyNumberFormat="1" applyFont="1" applyBorder="1" applyAlignment="1">
      <alignment horizontal="left" vertical="top" wrapText="1"/>
    </xf>
    <xf numFmtId="9" fontId="5" fillId="0" borderId="15" xfId="574" applyFont="1" applyFill="1" applyBorder="1"/>
    <xf numFmtId="0" fontId="23" fillId="0" borderId="15" xfId="0" applyFont="1" applyBorder="1"/>
    <xf numFmtId="0" fontId="63" fillId="5" borderId="3" xfId="0" applyFont="1" applyFill="1" applyBorder="1" applyAlignment="1">
      <alignment horizontal="center" wrapText="1"/>
    </xf>
    <xf numFmtId="173" fontId="61" fillId="5" borderId="19" xfId="0" applyNumberFormat="1" applyFont="1" applyFill="1" applyBorder="1" applyAlignment="1">
      <alignment vertical="center"/>
    </xf>
    <xf numFmtId="2" fontId="5" fillId="0" borderId="0" xfId="0" applyNumberFormat="1" applyFont="1" applyAlignment="1">
      <alignment horizontal="left" vertical="top"/>
    </xf>
    <xf numFmtId="2" fontId="23" fillId="0" borderId="15" xfId="0" applyNumberFormat="1" applyFont="1" applyBorder="1"/>
    <xf numFmtId="0" fontId="15" fillId="2" borderId="0" xfId="0" applyFont="1" applyFill="1" applyAlignment="1">
      <alignment horizontal="right" vertical="top" wrapText="1" indent="5"/>
    </xf>
    <xf numFmtId="0" fontId="16" fillId="2" borderId="0" xfId="0" applyFont="1" applyFill="1" applyAlignment="1">
      <alignment horizontal="right" vertical="top" indent="5"/>
    </xf>
    <xf numFmtId="0" fontId="5" fillId="0" borderId="0" xfId="0" applyFont="1" applyAlignment="1">
      <alignment horizontal="center"/>
    </xf>
    <xf numFmtId="168" fontId="35" fillId="0" borderId="0" xfId="0" applyNumberFormat="1" applyFont="1" applyAlignment="1">
      <alignment horizontal="center"/>
    </xf>
    <xf numFmtId="0" fontId="51" fillId="8" borderId="0" xfId="0" applyFont="1" applyFill="1" applyAlignment="1">
      <alignment horizontal="center" vertical="center"/>
    </xf>
    <xf numFmtId="0" fontId="51" fillId="10" borderId="10" xfId="0" applyFont="1" applyFill="1" applyBorder="1" applyAlignment="1">
      <alignment horizontal="center" vertical="center"/>
    </xf>
    <xf numFmtId="0" fontId="60" fillId="5" borderId="21" xfId="0" applyFont="1" applyFill="1" applyBorder="1" applyAlignment="1">
      <alignment horizontal="left" vertical="center"/>
    </xf>
    <xf numFmtId="0" fontId="60" fillId="5" borderId="25" xfId="0" applyFont="1" applyFill="1" applyBorder="1" applyAlignment="1">
      <alignment horizontal="left" vertical="center"/>
    </xf>
    <xf numFmtId="0" fontId="60" fillId="5" borderId="26" xfId="0" applyFont="1" applyFill="1" applyBorder="1" applyAlignment="1">
      <alignment horizontal="left" vertical="center"/>
    </xf>
    <xf numFmtId="173" fontId="61" fillId="5" borderId="37" xfId="0" applyNumberFormat="1" applyFont="1" applyFill="1" applyBorder="1" applyAlignment="1">
      <alignment horizontal="center" vertical="center"/>
    </xf>
    <xf numFmtId="173" fontId="61" fillId="5" borderId="38" xfId="0" applyNumberFormat="1" applyFont="1" applyFill="1" applyBorder="1" applyAlignment="1">
      <alignment horizontal="center" vertical="center"/>
    </xf>
    <xf numFmtId="173" fontId="61" fillId="5" borderId="39" xfId="0" applyNumberFormat="1" applyFont="1" applyFill="1" applyBorder="1" applyAlignment="1">
      <alignment horizontal="center" vertical="center"/>
    </xf>
    <xf numFmtId="0" fontId="52" fillId="3" borderId="4" xfId="0" applyFont="1" applyFill="1" applyBorder="1" applyAlignment="1">
      <alignment horizontal="center" vertical="center"/>
    </xf>
    <xf numFmtId="0" fontId="52" fillId="3" borderId="5" xfId="0" applyFont="1" applyFill="1" applyBorder="1" applyAlignment="1">
      <alignment horizontal="center" vertical="center"/>
    </xf>
    <xf numFmtId="0" fontId="52" fillId="3" borderId="1" xfId="0" applyFont="1" applyFill="1" applyBorder="1" applyAlignment="1">
      <alignment horizontal="center" vertical="center"/>
    </xf>
    <xf numFmtId="0" fontId="52" fillId="3" borderId="27" xfId="0" applyFont="1" applyFill="1" applyBorder="1" applyAlignment="1">
      <alignment horizontal="center" vertical="center"/>
    </xf>
    <xf numFmtId="0" fontId="52" fillId="3" borderId="13" xfId="0" applyFont="1" applyFill="1" applyBorder="1" applyAlignment="1">
      <alignment horizontal="center" vertical="center"/>
    </xf>
    <xf numFmtId="0" fontId="52" fillId="3" borderId="28" xfId="0" applyFont="1" applyFill="1" applyBorder="1" applyAlignment="1">
      <alignment horizontal="center" vertical="center"/>
    </xf>
  </cellXfs>
  <cellStyles count="576">
    <cellStyle name="Comma 2" xfId="3" xr:uid="{B1E75A5F-AB0A-4835-9658-5561959A2D39}"/>
    <cellStyle name="Comma 2 2" xfId="4" xr:uid="{DB6DABAA-D5C3-4975-97F7-A9DE25DF62B9}"/>
    <cellStyle name="Comma 3" xfId="5" xr:uid="{04D9B036-5185-40B6-98C1-66B107E42068}"/>
    <cellStyle name="Comma 4" xfId="80" xr:uid="{8915ECE1-95BA-4BB4-B84F-9F9285DC5797}"/>
    <cellStyle name="Comma 5" xfId="96" xr:uid="{6CBD0797-104C-4206-82D9-79CFF63D6851}"/>
    <cellStyle name="Comma 6" xfId="135" xr:uid="{A4EC312C-AD79-4577-9657-DDF37E4F96F4}"/>
    <cellStyle name="Comma 7" xfId="199" xr:uid="{8B62A29D-E340-4D2B-8A95-13FDC3977D06}"/>
    <cellStyle name="Hyperlink 2" xfId="6" xr:uid="{94039C28-1E82-4182-B1C4-E0DBC99A0D5F}"/>
    <cellStyle name="Įprastas" xfId="0" builtinId="0"/>
    <cellStyle name="Įprastas 2" xfId="58" xr:uid="{27BC399E-BFD9-418A-A467-EE25084522DC}"/>
    <cellStyle name="Įprastas 2 2" xfId="72" xr:uid="{5F75B764-D29D-41A1-9761-59E840501CDE}"/>
    <cellStyle name="Įprastas 2 2 2" xfId="89" xr:uid="{A5B5F0BA-9F45-46D0-87CD-C545FB0D320F}"/>
    <cellStyle name="Įprastas 2 2 2 2" xfId="117" xr:uid="{59D56EDE-7864-4F49-B8E8-01DB590D607A}"/>
    <cellStyle name="Įprastas 2 2 2 2 2" xfId="181" xr:uid="{7BB00368-953B-4438-9A0B-FB451FCF6EE5}"/>
    <cellStyle name="Įprastas 2 2 2 2 2 2" xfId="305" xr:uid="{468166F8-9B54-4E6C-932D-4F063B2C625B}"/>
    <cellStyle name="Įprastas 2 2 2 2 2 2 2" xfId="549" xr:uid="{F1D9BA6B-B147-4985-BCAF-3E2F38F7FAA2}"/>
    <cellStyle name="Įprastas 2 2 2 2 2 3" xfId="430" xr:uid="{A9A2E5C9-1974-4397-B5E8-28ED7BAAE413}"/>
    <cellStyle name="Įprastas 2 2 2 2 3" xfId="245" xr:uid="{56296DDF-6BE1-4B1C-85F1-9BF017358C16}"/>
    <cellStyle name="Įprastas 2 2 2 2 3 2" xfId="490" xr:uid="{564B358F-48DE-4CA4-B0A4-77F0600797EF}"/>
    <cellStyle name="Įprastas 2 2 2 2 4" xfId="371" xr:uid="{23A70AD0-2DB9-4F0F-819A-8134A553223A}"/>
    <cellStyle name="Įprastas 2 2 2 3" xfId="156" xr:uid="{CDB6C92F-B9F3-49E8-B53D-456CD989FC93}"/>
    <cellStyle name="Įprastas 2 2 2 3 2" xfId="281" xr:uid="{1A65691E-948C-43C9-A1FD-C7A483EA8A8D}"/>
    <cellStyle name="Įprastas 2 2 2 3 2 2" xfId="525" xr:uid="{21535CD1-0812-4E0E-AF05-2D74961C5FE2}"/>
    <cellStyle name="Įprastas 2 2 2 3 3" xfId="406" xr:uid="{AABB8BAF-3CC3-4E85-B179-34ADA8D901D5}"/>
    <cellStyle name="Įprastas 2 2 2 4" xfId="221" xr:uid="{5DEA1D59-F153-49A6-9DB3-987550A83C92}"/>
    <cellStyle name="Įprastas 2 2 2 4 2" xfId="466" xr:uid="{7B24EB8C-1F64-4DC3-8355-7004E98A48D5}"/>
    <cellStyle name="Įprastas 2 2 2 5" xfId="347" xr:uid="{1CDB3F8D-66FA-4FA7-98B4-BBBA32212FC7}"/>
    <cellStyle name="Įprastas 2 2 3" xfId="105" xr:uid="{EB771AFB-411A-4454-97B8-A0F1EE0F39D8}"/>
    <cellStyle name="Įprastas 2 2 3 2" xfId="169" xr:uid="{B4BEFB97-4FBC-462D-97FA-5EB61B3F5628}"/>
    <cellStyle name="Įprastas 2 2 3 2 2" xfId="293" xr:uid="{CBC6EAEE-1760-4609-827A-EABE506CF6BA}"/>
    <cellStyle name="Įprastas 2 2 3 2 2 2" xfId="537" xr:uid="{2EA25C2B-4BE0-42D2-9CA5-0AEEAB76A980}"/>
    <cellStyle name="Įprastas 2 2 3 2 3" xfId="418" xr:uid="{3B4E9392-BBBD-43D6-A186-7914C3156D01}"/>
    <cellStyle name="Įprastas 2 2 3 3" xfId="233" xr:uid="{643D8E13-35E9-41A6-A77F-8D8372265B73}"/>
    <cellStyle name="Įprastas 2 2 3 3 2" xfId="478" xr:uid="{585C579A-C83C-4155-B18D-DB0BB39B7160}"/>
    <cellStyle name="Įprastas 2 2 3 4" xfId="359" xr:uid="{CDC4ED3A-53B0-474C-A30C-4430E6204139}"/>
    <cellStyle name="Įprastas 2 2 4" xfId="130" xr:uid="{5AF55C5B-B6C3-434B-9D02-4BCCE0BBDD43}"/>
    <cellStyle name="Įprastas 2 2 4 2" xfId="193" xr:uid="{33ABBF20-3D8F-4D94-9DE8-D76902B0DC67}"/>
    <cellStyle name="Įprastas 2 2 4 2 2" xfId="317" xr:uid="{D7A69A4C-15AD-432A-9C5F-FC619F6FD8C9}"/>
    <cellStyle name="Įprastas 2 2 4 2 2 2" xfId="561" xr:uid="{A207D283-B63F-4615-9857-C78128DBC437}"/>
    <cellStyle name="Įprastas 2 2 4 2 3" xfId="442" xr:uid="{5611845D-5BFB-4903-A175-01F0E5E50A45}"/>
    <cellStyle name="Įprastas 2 2 4 3" xfId="257" xr:uid="{6C04A7A4-4A93-4333-9271-7AFE1932317E}"/>
    <cellStyle name="Įprastas 2 2 4 3 2" xfId="502" xr:uid="{BB417D92-6236-40F2-84DC-DEA34166D48B}"/>
    <cellStyle name="Įprastas 2 2 4 4" xfId="383" xr:uid="{8DBE4D64-B777-4449-B401-EA30771A05F1}"/>
    <cellStyle name="Įprastas 2 2 5" xfId="144" xr:uid="{EB06C160-D129-4E0D-8C9F-D9A6854DCE15}"/>
    <cellStyle name="Įprastas 2 2 5 2" xfId="269" xr:uid="{8E836735-81B9-4EBD-8A16-644E58E06475}"/>
    <cellStyle name="Įprastas 2 2 5 2 2" xfId="513" xr:uid="{96307299-0E49-4327-B6EF-D2FE3D873942}"/>
    <cellStyle name="Įprastas 2 2 5 3" xfId="394" xr:uid="{DC0EC21E-E02E-4BD4-945E-6B94B00DCE0F}"/>
    <cellStyle name="Įprastas 2 2 6" xfId="209" xr:uid="{9B1D8BF6-95B7-4356-9B31-0770EF3289D4}"/>
    <cellStyle name="Įprastas 2 2 6 2" xfId="454" xr:uid="{E6F17151-0137-4CB0-AD33-452CAD71D1B0}"/>
    <cellStyle name="Įprastas 2 2 7" xfId="335" xr:uid="{568DE034-1249-45A8-9BD0-76D547938646}"/>
    <cellStyle name="Įprastas 2 3" xfId="84" xr:uid="{864B2BDA-CE26-4A58-AA0D-3A5E7AC70B60}"/>
    <cellStyle name="Įprastas 2 3 2" xfId="112" xr:uid="{78355DB8-6450-43C9-89F2-4A1462046685}"/>
    <cellStyle name="Įprastas 2 3 2 2" xfId="176" xr:uid="{CB0438C6-F250-4094-8EE9-C6B231395054}"/>
    <cellStyle name="Įprastas 2 3 2 2 2" xfId="300" xr:uid="{3BB5649C-E4ED-4A9B-893F-A154C0E1B3C3}"/>
    <cellStyle name="Įprastas 2 3 2 2 2 2" xfId="544" xr:uid="{CEAF42B1-1217-4AF8-B465-4FB2E9DE9731}"/>
    <cellStyle name="Įprastas 2 3 2 2 3" xfId="425" xr:uid="{17CDB21F-0A52-4F28-ACB5-87C56E4D5DD8}"/>
    <cellStyle name="Įprastas 2 3 2 3" xfId="240" xr:uid="{04165F60-F8BF-4FB8-B19A-026DDDF0A1D9}"/>
    <cellStyle name="Įprastas 2 3 2 3 2" xfId="485" xr:uid="{8CBFB0AD-6F45-47F5-89C6-FBEDD64558F2}"/>
    <cellStyle name="Įprastas 2 3 2 4" xfId="366" xr:uid="{4523A952-8E7E-45BF-ACC1-F38AE69F8655}"/>
    <cellStyle name="Įprastas 2 3 3" xfId="151" xr:uid="{CBBAA3AB-2D52-4748-A1C8-1BACFA981E43}"/>
    <cellStyle name="Įprastas 2 3 3 2" xfId="276" xr:uid="{657F9C60-8C98-40F0-BB17-9910D3723CDD}"/>
    <cellStyle name="Įprastas 2 3 3 2 2" xfId="520" xr:uid="{9338B82D-27EB-47FD-ABAF-E2B4F202864B}"/>
    <cellStyle name="Įprastas 2 3 3 3" xfId="401" xr:uid="{B2CBFFE4-33A6-4561-AF99-872A46BEE44C}"/>
    <cellStyle name="Įprastas 2 3 4" xfId="216" xr:uid="{38676A30-4CB9-48D5-93FA-65B35EA6049A}"/>
    <cellStyle name="Įprastas 2 3 4 2" xfId="461" xr:uid="{6FC757C1-CF81-414B-905A-2DC16F849B30}"/>
    <cellStyle name="Įprastas 2 3 5" xfId="342" xr:uid="{9CAE5AA3-9DBF-4219-8DCE-5FD151903702}"/>
    <cellStyle name="Įprastas 2 4" xfId="100" xr:uid="{AA7CBB51-1DC6-4AFF-9E88-E8C6E801962B}"/>
    <cellStyle name="Įprastas 2 4 2" xfId="164" xr:uid="{35B0FA07-58D0-4DF0-BAE1-2C8FD5B14F8C}"/>
    <cellStyle name="Įprastas 2 4 2 2" xfId="288" xr:uid="{E04B2AF5-1856-4CB2-9CF6-5CBF1EE55B5B}"/>
    <cellStyle name="Įprastas 2 4 2 2 2" xfId="532" xr:uid="{616E5FC9-D9C1-454B-9A07-EEF16862EEE5}"/>
    <cellStyle name="Įprastas 2 4 2 3" xfId="413" xr:uid="{EA013E95-AD9E-4FE8-971F-08CCEE324D53}"/>
    <cellStyle name="Įprastas 2 4 3" xfId="228" xr:uid="{64893168-C6E7-4F78-919F-E2BF369185EF}"/>
    <cellStyle name="Įprastas 2 4 3 2" xfId="473" xr:uid="{DA3D6279-EDF3-4F87-B8D8-A5CC1A82E37D}"/>
    <cellStyle name="Įprastas 2 4 4" xfId="354" xr:uid="{8250C526-ABDC-4893-B50F-DC15EE4A11D2}"/>
    <cellStyle name="Įprastas 2 5" xfId="125" xr:uid="{5D028BA1-8CB3-4B5B-9EC7-C0F6AD612E39}"/>
    <cellStyle name="Įprastas 2 5 2" xfId="188" xr:uid="{E7C6266E-84E2-4151-BD02-E05DFE5A390F}"/>
    <cellStyle name="Įprastas 2 5 2 2" xfId="312" xr:uid="{EC8D2654-5C3B-4F54-8A1D-B586C5DB621C}"/>
    <cellStyle name="Įprastas 2 5 2 2 2" xfId="556" xr:uid="{10DB394F-AE03-4D4C-8275-2733CE0B1FE7}"/>
    <cellStyle name="Įprastas 2 5 2 3" xfId="437" xr:uid="{B5DB6FDB-F095-468C-A74A-3A6438D5EE2A}"/>
    <cellStyle name="Įprastas 2 5 3" xfId="252" xr:uid="{E526D969-F02F-450D-8EE4-9C879249351D}"/>
    <cellStyle name="Įprastas 2 5 3 2" xfId="497" xr:uid="{36A346D5-7CD2-4EF0-8424-B60A2B1C754F}"/>
    <cellStyle name="Įprastas 2 5 4" xfId="378" xr:uid="{D3E736DD-06B4-4B3E-9BD0-CE95BC1377F0}"/>
    <cellStyle name="Įprastas 2 6" xfId="139" xr:uid="{136E14B1-0332-4C7A-94DA-77BC3B1C80F6}"/>
    <cellStyle name="Įprastas 2 6 2" xfId="264" xr:uid="{B22A48D8-3411-491E-AE75-13567B1C6865}"/>
    <cellStyle name="Įprastas 2 6 2 2" xfId="508" xr:uid="{E9CBF056-6830-4EB2-83B8-B4DB99EEA39B}"/>
    <cellStyle name="Įprastas 2 6 3" xfId="389" xr:uid="{717FAC60-567B-40B3-A32B-E4E9F9C8054A}"/>
    <cellStyle name="Įprastas 2 7" xfId="204" xr:uid="{0CE4F0AC-1A8B-4716-AF17-5C2E4635EB4B}"/>
    <cellStyle name="Įprastas 2 7 2" xfId="449" xr:uid="{E6C5092B-183C-419A-BCB6-973CEF66A3CA}"/>
    <cellStyle name="Įprastas 2 8" xfId="330" xr:uid="{841CB800-9A98-4910-A36F-68C57C1CADA0}"/>
    <cellStyle name="Įprastas 3" xfId="571" xr:uid="{35E28FE5-5ECE-4CCD-8C33-DFF0752688D3}"/>
    <cellStyle name="Kablelis" xfId="573" builtinId="3"/>
    <cellStyle name="Kablelis 2" xfId="60" xr:uid="{5A89D00B-4A72-4EDB-85FF-D1A74627D532}"/>
    <cellStyle name="Kablelis 2 2" xfId="74" xr:uid="{A7071FFC-8F75-43CE-9FF3-93EC64381B09}"/>
    <cellStyle name="Kablelis 2 2 2" xfId="91" xr:uid="{546B6D65-0891-4643-BE43-44AA2AE10F8E}"/>
    <cellStyle name="Kablelis 2 2 2 2" xfId="119" xr:uid="{638D5D35-E875-43F3-84BF-B229844030FF}"/>
    <cellStyle name="Kablelis 2 2 2 2 2" xfId="183" xr:uid="{94C9D1C5-0AA0-4B3C-96BF-EB9D521EC572}"/>
    <cellStyle name="Kablelis 2 2 2 2 2 2" xfId="307" xr:uid="{573DD94C-E042-4C84-94B9-91D661D2BC3D}"/>
    <cellStyle name="Kablelis 2 2 2 2 2 2 2" xfId="551" xr:uid="{AB824A18-2A6A-4AD9-A26B-8648D99DAF72}"/>
    <cellStyle name="Kablelis 2 2 2 2 2 3" xfId="432" xr:uid="{3F5F856A-E518-456A-8CD4-F83FC8714B72}"/>
    <cellStyle name="Kablelis 2 2 2 2 3" xfId="247" xr:uid="{6D295BFE-B9C2-4829-848B-F1F165667C91}"/>
    <cellStyle name="Kablelis 2 2 2 2 3 2" xfId="492" xr:uid="{4ADFFEAB-85F1-4AF4-9F0E-87E9D64B482E}"/>
    <cellStyle name="Kablelis 2 2 2 2 4" xfId="373" xr:uid="{AA171549-0A24-4E64-949D-831915649D42}"/>
    <cellStyle name="Kablelis 2 2 2 3" xfId="158" xr:uid="{9D93D888-C40B-4433-AFD9-B949A6756C71}"/>
    <cellStyle name="Kablelis 2 2 2 3 2" xfId="283" xr:uid="{0D7A1A28-56FE-4FE9-9C69-01E72CDAC6EC}"/>
    <cellStyle name="Kablelis 2 2 2 3 2 2" xfId="527" xr:uid="{685B869D-0F97-4E17-90D4-04C4DD8F38FB}"/>
    <cellStyle name="Kablelis 2 2 2 3 3" xfId="408" xr:uid="{14A08437-9827-4F73-9F18-9BB443BDE673}"/>
    <cellStyle name="Kablelis 2 2 2 4" xfId="223" xr:uid="{DBBC7180-67FF-4F79-B702-A361F5AF19C5}"/>
    <cellStyle name="Kablelis 2 2 2 4 2" xfId="468" xr:uid="{F84DB614-280B-465C-A964-8B51501EB1C9}"/>
    <cellStyle name="Kablelis 2 2 2 5" xfId="349" xr:uid="{E6DCF8ED-C4DE-4210-88FF-9B7D8E664F81}"/>
    <cellStyle name="Kablelis 2 2 3" xfId="107" xr:uid="{BA5F283E-EFA1-4021-B622-82707BB4ED03}"/>
    <cellStyle name="Kablelis 2 2 3 2" xfId="171" xr:uid="{AAAD3144-BE8B-43BA-BE9E-1C7979FDB610}"/>
    <cellStyle name="Kablelis 2 2 3 2 2" xfId="295" xr:uid="{ED0B8503-47DA-45E1-BB2E-490F651C4FFD}"/>
    <cellStyle name="Kablelis 2 2 3 2 2 2" xfId="539" xr:uid="{BDF0ABCA-4111-4F61-8C4F-AECC5CB30DE6}"/>
    <cellStyle name="Kablelis 2 2 3 2 3" xfId="420" xr:uid="{0792FADA-19CE-4DD5-B2C5-DFF3D9B0978C}"/>
    <cellStyle name="Kablelis 2 2 3 3" xfId="235" xr:uid="{96346BAD-EB86-4DA9-A4B4-10D3D8783CE0}"/>
    <cellStyle name="Kablelis 2 2 3 3 2" xfId="480" xr:uid="{812696F5-511F-46A3-BD09-BCFCFC8DE550}"/>
    <cellStyle name="Kablelis 2 2 3 4" xfId="361" xr:uid="{CBD07EE7-D930-4C41-AE52-9C3F952C5F27}"/>
    <cellStyle name="Kablelis 2 2 4" xfId="132" xr:uid="{0EECAB1F-3ABB-4FBD-830C-35BCDCBDE23E}"/>
    <cellStyle name="Kablelis 2 2 4 2" xfId="195" xr:uid="{0D59B6BE-4270-43B2-8D9A-8F633572F182}"/>
    <cellStyle name="Kablelis 2 2 4 2 2" xfId="319" xr:uid="{039BBB81-ADB5-434E-947D-6A2F2E88BC63}"/>
    <cellStyle name="Kablelis 2 2 4 2 2 2" xfId="563" xr:uid="{A35B8614-7A01-4D09-9098-B46D3786D661}"/>
    <cellStyle name="Kablelis 2 2 4 2 3" xfId="444" xr:uid="{DC5E787D-32B0-4C3D-85B7-3F82B99DAFBE}"/>
    <cellStyle name="Kablelis 2 2 4 3" xfId="259" xr:uid="{84A3A0F9-4262-43B9-9DB9-8A93C29FF379}"/>
    <cellStyle name="Kablelis 2 2 4 3 2" xfId="504" xr:uid="{EEEA1BB8-4177-42C2-8DF9-917459E135AF}"/>
    <cellStyle name="Kablelis 2 2 4 4" xfId="385" xr:uid="{F86DF15A-1144-40D5-9A27-5F62EE012321}"/>
    <cellStyle name="Kablelis 2 2 5" xfId="146" xr:uid="{D4563BEC-CB3B-4893-8404-D9499E6D450D}"/>
    <cellStyle name="Kablelis 2 2 5 2" xfId="271" xr:uid="{2708B51B-B931-4661-A9B6-A8DC105180B4}"/>
    <cellStyle name="Kablelis 2 2 5 2 2" xfId="515" xr:uid="{9F340A96-8EAD-44B2-B2BA-4D842CDC717C}"/>
    <cellStyle name="Kablelis 2 2 5 3" xfId="396" xr:uid="{1248551B-AD77-4E4B-8861-66161CB92186}"/>
    <cellStyle name="Kablelis 2 2 6" xfId="211" xr:uid="{370F2D67-8558-43E1-83FC-463459D7EB41}"/>
    <cellStyle name="Kablelis 2 2 6 2" xfId="456" xr:uid="{6D39F187-F38F-4C15-AA1A-779365C5FC63}"/>
    <cellStyle name="Kablelis 2 2 7" xfId="337" xr:uid="{D2945EF2-AA5C-43CD-8A9C-8D6F53F1719C}"/>
    <cellStyle name="Kablelis 2 3" xfId="86" xr:uid="{BB29EE79-75DE-45E6-BDCC-D63CD3DC7705}"/>
    <cellStyle name="Kablelis 2 3 2" xfId="114" xr:uid="{C542245A-6FB2-4BA0-B81F-C7C3868140C0}"/>
    <cellStyle name="Kablelis 2 3 2 2" xfId="178" xr:uid="{3F817D78-A4C1-4200-A65D-EE55FAE6960E}"/>
    <cellStyle name="Kablelis 2 3 2 2 2" xfId="302" xr:uid="{8F58857D-9D78-4EE2-A69A-F61F9AD9D981}"/>
    <cellStyle name="Kablelis 2 3 2 2 2 2" xfId="546" xr:uid="{31167CB1-FCF1-4DB9-8CBE-E67310329E68}"/>
    <cellStyle name="Kablelis 2 3 2 2 3" xfId="427" xr:uid="{7302B9D9-D66D-441D-91E0-C932B94179AE}"/>
    <cellStyle name="Kablelis 2 3 2 3" xfId="242" xr:uid="{F3093B60-C46B-42C5-A4E2-0271140B01FF}"/>
    <cellStyle name="Kablelis 2 3 2 3 2" xfId="487" xr:uid="{76022007-8A2D-4EBC-98C1-8BD0C225794D}"/>
    <cellStyle name="Kablelis 2 3 2 4" xfId="368" xr:uid="{9CBF18F9-053F-4FEE-A7CC-3825473ACF5D}"/>
    <cellStyle name="Kablelis 2 3 3" xfId="153" xr:uid="{6605FCC0-3504-4D9C-BBB9-D97D43C4F21E}"/>
    <cellStyle name="Kablelis 2 3 3 2" xfId="278" xr:uid="{592DE0AA-2FAE-4FCA-AC25-5794CCEE1875}"/>
    <cellStyle name="Kablelis 2 3 3 2 2" xfId="522" xr:uid="{DF9D7A06-B66E-4441-986A-2DBD16ED0F39}"/>
    <cellStyle name="Kablelis 2 3 3 3" xfId="403" xr:uid="{4B372A53-87FC-4C6A-90B4-EB4FB32ABD71}"/>
    <cellStyle name="Kablelis 2 3 4" xfId="218" xr:uid="{E4A97EC0-277F-439A-A2FC-F0B8C7A48781}"/>
    <cellStyle name="Kablelis 2 3 4 2" xfId="463" xr:uid="{8CD6AF9E-0786-427E-A37A-446F55628C3A}"/>
    <cellStyle name="Kablelis 2 3 5" xfId="344" xr:uid="{24D8EA15-77BD-42F6-AE0B-F26501B1B4B6}"/>
    <cellStyle name="Kablelis 2 4" xfId="102" xr:uid="{30FCA56D-0DF0-41FE-BFCF-3304E81C8CF9}"/>
    <cellStyle name="Kablelis 2 4 2" xfId="166" xr:uid="{1F0E131C-4937-4C66-9E76-9729382333DC}"/>
    <cellStyle name="Kablelis 2 4 2 2" xfId="290" xr:uid="{75825F30-FE28-4C82-A4AE-608B6D0647F3}"/>
    <cellStyle name="Kablelis 2 4 2 2 2" xfId="534" xr:uid="{9391561B-7B6B-44AC-8146-349F819D24F6}"/>
    <cellStyle name="Kablelis 2 4 2 3" xfId="415" xr:uid="{78D97887-9C51-4AB6-A03D-73DA0875235C}"/>
    <cellStyle name="Kablelis 2 4 3" xfId="230" xr:uid="{CF0D14B0-5EE1-4694-A23A-607734982A71}"/>
    <cellStyle name="Kablelis 2 4 3 2" xfId="475" xr:uid="{3BE14C0C-49CC-4558-9BB3-1F3ADEDDC1B3}"/>
    <cellStyle name="Kablelis 2 4 4" xfId="356" xr:uid="{B943E53D-4D8E-430B-AAB5-9FCDC03FBF77}"/>
    <cellStyle name="Kablelis 2 5" xfId="127" xr:uid="{E79955F4-255F-4728-8837-66F967E4B87E}"/>
    <cellStyle name="Kablelis 2 5 2" xfId="190" xr:uid="{971AEC47-E6DA-44CF-964C-4B1C74CF7A05}"/>
    <cellStyle name="Kablelis 2 5 2 2" xfId="314" xr:uid="{91B18FDD-27A4-4D58-98D6-0A6842D5401C}"/>
    <cellStyle name="Kablelis 2 5 2 2 2" xfId="558" xr:uid="{F11E5D18-F51B-40E3-BA53-38A04ECCA96C}"/>
    <cellStyle name="Kablelis 2 5 2 3" xfId="439" xr:uid="{FDCB1072-A508-462B-9789-5D5079A03A61}"/>
    <cellStyle name="Kablelis 2 5 3" xfId="254" xr:uid="{F9431B3F-28FB-475F-9404-F104ABBC5B7B}"/>
    <cellStyle name="Kablelis 2 5 3 2" xfId="499" xr:uid="{35B6968E-9CEC-46DC-9AF8-245AB0C8191C}"/>
    <cellStyle name="Kablelis 2 5 4" xfId="380" xr:uid="{C4C1EC0A-A357-4884-8C73-D0BBB60A8350}"/>
    <cellStyle name="Kablelis 2 6" xfId="141" xr:uid="{8C638A52-7D5C-483D-820A-6659F0B526FF}"/>
    <cellStyle name="Kablelis 2 6 2" xfId="266" xr:uid="{79B7E57C-1ED5-426E-B625-BA54055C0578}"/>
    <cellStyle name="Kablelis 2 6 2 2" xfId="510" xr:uid="{37DA68C7-FBFA-4355-B16B-FB8C412B2E60}"/>
    <cellStyle name="Kablelis 2 6 3" xfId="391" xr:uid="{38936ADC-D15C-4FA5-8B3A-83A2DB0DC88C}"/>
    <cellStyle name="Kablelis 2 7" xfId="206" xr:uid="{18518E11-0AB5-4263-899D-905A12A95394}"/>
    <cellStyle name="Kablelis 2 7 2" xfId="451" xr:uid="{C293D5A3-8521-45CE-9F7B-A90AD4258947}"/>
    <cellStyle name="Kablelis 2 8" xfId="332" xr:uid="{85FDF0E7-53C5-4EAB-9209-860416CB9AE7}"/>
    <cellStyle name="Normal 10" xfId="7" xr:uid="{2F840288-9534-4C0A-8C8E-A256EF9B6C73}"/>
    <cellStyle name="Normal 10 2" xfId="8" xr:uid="{417E0AAE-5608-4ACB-B94F-9D5A0C9A8D60}"/>
    <cellStyle name="Normal 10 3" xfId="62" xr:uid="{81E0A469-6749-487B-A731-5707CA9D3FE8}"/>
    <cellStyle name="Normal 11" xfId="9" xr:uid="{C3ACDD24-08AB-414D-B08C-629468ED2D69}"/>
    <cellStyle name="Normal 11 2" xfId="10" xr:uid="{3A1BF9D7-12C9-49CB-A21B-941CC9A9B838}"/>
    <cellStyle name="Normal 12" xfId="75" xr:uid="{56E8336E-2DA7-4DFD-B83B-84B94464B3ED}"/>
    <cellStyle name="Normal 13" xfId="11" xr:uid="{5D7956BE-5478-466E-9CBC-3F4BA01B43BE}"/>
    <cellStyle name="Normal 13 2" xfId="12" xr:uid="{D1F9EB75-8A05-4568-9B9B-99C4D39152D2}"/>
    <cellStyle name="Normal 13 3" xfId="63" xr:uid="{A60F13E6-F732-4A1D-91CA-A1F28A65E3B6}"/>
    <cellStyle name="Normal 14" xfId="79" xr:uid="{C4B8AF8F-4FED-4920-AF0C-AFF7540D847C}"/>
    <cellStyle name="Normal 14 2" xfId="93" xr:uid="{E8F9CF67-C698-4E47-AB34-B2F99A8FC10F}"/>
    <cellStyle name="Normal 15" xfId="78" xr:uid="{BF18182D-F52B-4C4B-B5AD-F8584D70D3D1}"/>
    <cellStyle name="Normal 15 2" xfId="109" xr:uid="{E8014A11-7805-4250-8F70-9E68CFA38118}"/>
    <cellStyle name="Normal 15 2 2" xfId="173" xr:uid="{FC282962-6559-4CCC-A6D5-CE6D21742E10}"/>
    <cellStyle name="Normal 15 2 2 2" xfId="297" xr:uid="{652AD9CE-3800-46FB-A0EB-18E8E1E727A6}"/>
    <cellStyle name="Normal 15 2 2 2 2" xfId="541" xr:uid="{11703A73-4D19-41A9-ACAF-0152C3A45D4C}"/>
    <cellStyle name="Normal 15 2 2 3" xfId="422" xr:uid="{38E06D61-95A1-44FD-B2FE-EA12045E087D}"/>
    <cellStyle name="Normal 15 2 3" xfId="237" xr:uid="{5C40E2BA-3331-45D8-9104-71B6CACD4A11}"/>
    <cellStyle name="Normal 15 2 3 2" xfId="482" xr:uid="{5DAB5E3B-FFDC-4B60-AD75-88BF80DD3806}"/>
    <cellStyle name="Normal 15 2 4" xfId="363" xr:uid="{4A053029-A00D-4934-8C97-1571D69D06EB}"/>
    <cellStyle name="Normal 15 3" xfId="148" xr:uid="{1A7B7938-F01D-4E97-BA86-F35B3E277045}"/>
    <cellStyle name="Normal 15 3 2" xfId="273" xr:uid="{76DDD8F5-23EE-426E-A4CA-35C9E534F7F0}"/>
    <cellStyle name="Normal 15 3 2 2" xfId="517" xr:uid="{DFB41EEE-F765-4D19-9010-D636F2346C9E}"/>
    <cellStyle name="Normal 15 3 3" xfId="398" xr:uid="{95E33B32-2FDF-44D9-9431-0A3A6E967B1E}"/>
    <cellStyle name="Normal 15 4" xfId="213" xr:uid="{3E5B8698-0D5D-4D2E-BF43-2442DA51C4D2}"/>
    <cellStyle name="Normal 15 4 2" xfId="458" xr:uid="{FB1DA6FD-28E0-453A-90BE-9DEEB657063E}"/>
    <cellStyle name="Normal 15 5" xfId="339" xr:uid="{A83B8DBF-FCE1-4271-84B2-19051F5FDA71}"/>
    <cellStyle name="Normal 16" xfId="95" xr:uid="{E0C07A73-644A-49A8-A6C7-6644EA14C238}"/>
    <cellStyle name="Normal 16 2" xfId="161" xr:uid="{2A916BF3-C4EE-4006-A439-A9E15D1EB81A}"/>
    <cellStyle name="Normal 17" xfId="94" xr:uid="{3890244C-3CBD-4D6D-83D6-793F956F3FEE}"/>
    <cellStyle name="Normal 17 2" xfId="160" xr:uid="{8ED3F37D-E605-47AA-949B-BF2EE2904420}"/>
    <cellStyle name="Normal 17 2 2" xfId="285" xr:uid="{DFAA5AED-A914-42D4-874C-E85C863C3861}"/>
    <cellStyle name="Normal 17 2 2 2" xfId="529" xr:uid="{C25319DD-3E59-440F-91DE-549824351EFF}"/>
    <cellStyle name="Normal 17 2 3" xfId="410" xr:uid="{160E037F-A0E7-4901-BA44-ADDC812EF65D}"/>
    <cellStyle name="Normal 17 3" xfId="225" xr:uid="{AB55EDD1-418A-4976-823A-924577F2CA4B}"/>
    <cellStyle name="Normal 17 3 2" xfId="470" xr:uid="{90EA0579-9DFA-454E-849C-1013ACF993E2}"/>
    <cellStyle name="Normal 17 4" xfId="351" xr:uid="{82277B18-136A-45B2-9A03-4F99CF719B99}"/>
    <cellStyle name="Normal 18" xfId="121" xr:uid="{DBB5D38D-F945-46E9-8EBA-A77800E6135C}"/>
    <cellStyle name="Normal 18 2" xfId="185" xr:uid="{5AA13963-C790-4AEA-97E8-13FA5F31AA86}"/>
    <cellStyle name="Normal 18 2 2" xfId="309" xr:uid="{F27AA93A-3B67-4884-99EA-392CAEDD5E12}"/>
    <cellStyle name="Normal 18 2 2 2" xfId="553" xr:uid="{A95AC00B-5B3F-46E3-A3A6-A8F76A93F264}"/>
    <cellStyle name="Normal 18 2 3" xfId="434" xr:uid="{903C8518-7E60-426A-8760-4827AA61CBA5}"/>
    <cellStyle name="Normal 18 3" xfId="249" xr:uid="{58A56BE2-A99D-42A3-9BDE-264DF2B5C917}"/>
    <cellStyle name="Normal 18 3 2" xfId="494" xr:uid="{84E27A85-7F53-4CD6-834A-581EC91C94B5}"/>
    <cellStyle name="Normal 18 4" xfId="375" xr:uid="{BC3C3AB7-3229-4C87-91F2-1A63F077307B}"/>
    <cellStyle name="Normal 19" xfId="134" xr:uid="{D09A7EBE-92E9-47EE-A786-50A0CBCA273E}"/>
    <cellStyle name="Normal 19 2" xfId="261" xr:uid="{5D32CD66-6485-4636-81A4-155CAABE4E96}"/>
    <cellStyle name="Normal 2" xfId="13" xr:uid="{EE2E4143-C23A-421C-B9F3-76423CB5B823}"/>
    <cellStyle name="Normal 2 2" xfId="14" xr:uid="{AF1D5C34-9430-45DB-953F-18885EE07CA0}"/>
    <cellStyle name="Normal 2 2 2" xfId="15" xr:uid="{F0834570-1657-45CF-8121-04878090ADA2}"/>
    <cellStyle name="Normal 2 2 3" xfId="16" xr:uid="{8BDFAABB-C9F1-4D99-A928-90FEA78905AC}"/>
    <cellStyle name="Normal 2 2 4" xfId="17" xr:uid="{5EC5E84E-0619-458D-A8EA-8336BAA3F90F}"/>
    <cellStyle name="Normal 2 2 5" xfId="18" xr:uid="{0D27E36C-5D80-4D89-9C9F-1D659815AC81}"/>
    <cellStyle name="Normal 2 2 6" xfId="19" xr:uid="{EE5146A1-B949-401D-BE18-7B4D4C581A6C}"/>
    <cellStyle name="Normal 2 2 7" xfId="20" xr:uid="{0A751259-2775-42B5-9878-71E18FE969B9}"/>
    <cellStyle name="Normal 2 2 8" xfId="64" xr:uid="{5A3718ED-76AA-4E2A-8BCD-AA5C75DF0BBC}"/>
    <cellStyle name="Normal 2 3" xfId="21" xr:uid="{118AB493-3750-4442-9768-D19B0AB69064}"/>
    <cellStyle name="Normal 2 4" xfId="22" xr:uid="{F607D269-7ED7-4576-8756-D741C6805C68}"/>
    <cellStyle name="Normal 2 5" xfId="23" xr:uid="{F05DD5A2-E28B-41AE-95BE-7726A604EE8B}"/>
    <cellStyle name="Normal 2 5 2" xfId="65" xr:uid="{1B99FB14-273D-4448-9268-53F78FD42AD0}"/>
    <cellStyle name="Normal 2 6" xfId="24" xr:uid="{584892F8-C3F9-4AF4-88E6-FB9301D12162}"/>
    <cellStyle name="Normal 2 6 2" xfId="66" xr:uid="{FD507BA0-0708-4492-B983-0B8AC40BBA7A}"/>
    <cellStyle name="Normal 2 7" xfId="25" xr:uid="{038830B2-4FC8-4F38-867B-0F3F00403A12}"/>
    <cellStyle name="Normal 2 7 2" xfId="67" xr:uid="{D1AE0EE0-14BB-4A5F-9BC9-00AF4A816FA6}"/>
    <cellStyle name="Normal 2 8" xfId="77" xr:uid="{8E55FA8F-70CF-4116-8A25-C82B06810458}"/>
    <cellStyle name="Normal 20" xfId="133" xr:uid="{A49A19D0-7948-4B31-82E4-23EE222CAC4B}"/>
    <cellStyle name="Normal 20 2" xfId="260" xr:uid="{B84B66EF-3BB2-448F-B227-BD69E31D6064}"/>
    <cellStyle name="Normal 20 2 2" xfId="505" xr:uid="{7C773A7B-0F3C-4B6D-AD91-C451CC7CB660}"/>
    <cellStyle name="Normal 20 3" xfId="386" xr:uid="{0DC8583B-4BFB-4CD0-AB03-FB50F09276BF}"/>
    <cellStyle name="Normal 21" xfId="196" xr:uid="{C1C14555-89F3-455F-BA55-984758774BA9}"/>
    <cellStyle name="Normal 21 2" xfId="320" xr:uid="{E05150DC-4B8F-4338-A003-F09BC48C8DBB}"/>
    <cellStyle name="Normal 21 2 2" xfId="564" xr:uid="{7BD29F47-0635-41AC-B830-4832B5294B7B}"/>
    <cellStyle name="Normal 21 3" xfId="445" xr:uid="{AC66090C-367E-4100-ACA6-D9A30ABC9F42}"/>
    <cellStyle name="Normal 22" xfId="198" xr:uid="{4201046D-C8D5-4631-BBCF-E5BC634A61E2}"/>
    <cellStyle name="Normal 22 2" xfId="203" xr:uid="{156CF000-084B-402A-84EA-AF5EB7B70DF9}"/>
    <cellStyle name="Normal 22 3" xfId="321" xr:uid="{555455D0-C635-459A-81EE-1AA18341E3E0}"/>
    <cellStyle name="Normal 23" xfId="197" xr:uid="{CC7B823C-2ABD-427F-B0B6-1A11055D9762}"/>
    <cellStyle name="Normal 23 2" xfId="446" xr:uid="{BCBD22BB-2FA3-42A5-B62E-E6D3A7113F29}"/>
    <cellStyle name="Normal 24" xfId="322" xr:uid="{C8CF20E0-F2D3-46B3-872F-0E07E2924C8E}"/>
    <cellStyle name="Normal 24 2" xfId="565" xr:uid="{ABDCBB0B-5D2A-4954-808C-810788A1D517}"/>
    <cellStyle name="Normal 25" xfId="323" xr:uid="{D660436C-E6C0-4ED1-A40F-F712CFD3C8B7}"/>
    <cellStyle name="Normal 25 2" xfId="566" xr:uid="{2AEAC914-DB43-46D9-BA9A-C324B2DC46C7}"/>
    <cellStyle name="Normal 26" xfId="324" xr:uid="{CC888B09-CDF6-4ED0-8ADD-9E2095DC6F09}"/>
    <cellStyle name="Normal 26 2" xfId="567" xr:uid="{EAA2EDE7-4F66-4C15-B005-2A7ED3FD2D76}"/>
    <cellStyle name="Normal 27" xfId="326" xr:uid="{ED69C6F0-9385-487A-8AB0-69F806F6C3C4}"/>
    <cellStyle name="Normal 28" xfId="325" xr:uid="{80F03169-FFB0-4B74-8E72-C75E3F5B7FBB}"/>
    <cellStyle name="Normal 29" xfId="568" xr:uid="{2E7B0936-E7AF-4144-9FDF-D1284080EEAB}"/>
    <cellStyle name="Normal 3" xfId="26" xr:uid="{C3039EE2-6369-4F2E-AF17-2B81E22D6D33}"/>
    <cellStyle name="Normal 3 2" xfId="68" xr:uid="{30848A62-8B85-40CA-AC7F-3D171B7AC430}"/>
    <cellStyle name="Normal 3 2 2" xfId="87" xr:uid="{55431882-6583-457B-A1BE-1D7D14009C02}"/>
    <cellStyle name="Normal 3 2 2 2" xfId="115" xr:uid="{6AB98DD0-A570-4720-8129-CF515B1021BA}"/>
    <cellStyle name="Normal 3 2 2 2 2" xfId="179" xr:uid="{EB7853A5-33B4-4F96-BD76-1726978A9CC9}"/>
    <cellStyle name="Normal 3 2 2 2 2 2" xfId="303" xr:uid="{AFB82D55-D497-4984-8944-B0C206A06BAB}"/>
    <cellStyle name="Normal 3 2 2 2 2 2 2" xfId="547" xr:uid="{203DDE1E-626C-4F1D-884B-CA5809033423}"/>
    <cellStyle name="Normal 3 2 2 2 2 3" xfId="428" xr:uid="{E07C8AD5-F2AF-4349-BDB6-E374422E663A}"/>
    <cellStyle name="Normal 3 2 2 2 3" xfId="243" xr:uid="{6220147E-3B08-4DD5-9428-13865396BFC0}"/>
    <cellStyle name="Normal 3 2 2 2 3 2" xfId="488" xr:uid="{660D7A41-938F-4419-9DE9-15144C04200C}"/>
    <cellStyle name="Normal 3 2 2 2 4" xfId="369" xr:uid="{F98B72FB-F541-4C61-B197-2EDEE756A862}"/>
    <cellStyle name="Normal 3 2 2 3" xfId="154" xr:uid="{3813605A-EDED-4E2F-8B52-F4E15105717F}"/>
    <cellStyle name="Normal 3 2 2 3 2" xfId="279" xr:uid="{22BB20D3-003B-49E8-A8C3-D73993BF08BB}"/>
    <cellStyle name="Normal 3 2 2 3 2 2" xfId="523" xr:uid="{93B4232D-9805-49B7-BE55-5023A45ECEC7}"/>
    <cellStyle name="Normal 3 2 2 3 3" xfId="404" xr:uid="{58CD7FE4-FEA4-439E-9F3B-67C0E9640A39}"/>
    <cellStyle name="Normal 3 2 2 4" xfId="219" xr:uid="{D27F1311-1B08-4BFD-B748-67351E80D2AC}"/>
    <cellStyle name="Normal 3 2 2 4 2" xfId="464" xr:uid="{899A8227-73C8-43E1-BE15-FFC91ADF8FC3}"/>
    <cellStyle name="Normal 3 2 2 5" xfId="345" xr:uid="{B74EA16C-7F1F-4E61-A11A-05EA711E9116}"/>
    <cellStyle name="Normal 3 2 3" xfId="103" xr:uid="{61E48756-2B5E-4CBB-B9AD-87A2E8787BD5}"/>
    <cellStyle name="Normal 3 2 3 2" xfId="167" xr:uid="{F062261E-82A9-46FE-8865-71592DD801FB}"/>
    <cellStyle name="Normal 3 2 3 2 2" xfId="291" xr:uid="{09E72AB9-4A2F-45EA-951D-CFAD83443398}"/>
    <cellStyle name="Normal 3 2 3 2 2 2" xfId="535" xr:uid="{3E3157A3-6756-4ECF-BA33-918EC400DF7D}"/>
    <cellStyle name="Normal 3 2 3 2 3" xfId="416" xr:uid="{5B53D48F-5E06-45CE-ABDB-B6D11B0DFCB3}"/>
    <cellStyle name="Normal 3 2 3 3" xfId="231" xr:uid="{724371CF-55B9-4C4E-BE4D-60BDD13AFE31}"/>
    <cellStyle name="Normal 3 2 3 3 2" xfId="476" xr:uid="{37C8E1B5-8BDE-4C47-9214-B935A70332C0}"/>
    <cellStyle name="Normal 3 2 3 4" xfId="357" xr:uid="{76C264ED-A68C-4EFF-989E-216A96077B71}"/>
    <cellStyle name="Normal 3 2 4" xfId="128" xr:uid="{59EA03E9-6534-4766-806D-A2D275E387EE}"/>
    <cellStyle name="Normal 3 2 4 2" xfId="191" xr:uid="{E39A27AE-5E42-4B7D-B8AF-5F5C099C4AF9}"/>
    <cellStyle name="Normal 3 2 4 2 2" xfId="315" xr:uid="{1A11DD44-4C31-45C8-98D2-64B7DDD19767}"/>
    <cellStyle name="Normal 3 2 4 2 2 2" xfId="559" xr:uid="{E22EAD72-7BBB-4305-B628-54EF68B01C08}"/>
    <cellStyle name="Normal 3 2 4 2 3" xfId="440" xr:uid="{F40D4E61-D452-4A43-BADE-7B9BEA20F0AA}"/>
    <cellStyle name="Normal 3 2 4 3" xfId="255" xr:uid="{0DAE6D6E-079D-4676-84CC-EC3E1586BE44}"/>
    <cellStyle name="Normal 3 2 4 3 2" xfId="500" xr:uid="{C8DB3A14-3C60-4D22-BDEB-B71157142DA7}"/>
    <cellStyle name="Normal 3 2 4 4" xfId="381" xr:uid="{96CC0471-435B-470C-BB17-0AFADBC217FF}"/>
    <cellStyle name="Normal 3 2 5" xfId="142" xr:uid="{0AF3F575-9C42-4913-8ACF-D9B30FDE85CD}"/>
    <cellStyle name="Normal 3 2 5 2" xfId="267" xr:uid="{681E259C-9C98-42F1-A7AB-74F7DE97488E}"/>
    <cellStyle name="Normal 3 2 5 2 2" xfId="511" xr:uid="{3986093E-24D4-4BE1-B185-BB1681D58092}"/>
    <cellStyle name="Normal 3 2 5 3" xfId="392" xr:uid="{5CF302EA-A0DD-41FA-B122-5E43595A2376}"/>
    <cellStyle name="Normal 3 2 6" xfId="207" xr:uid="{287A288D-77D4-44F7-8592-8EA2195374A4}"/>
    <cellStyle name="Normal 3 2 6 2" xfId="452" xr:uid="{1D5F9E1A-B1C9-4B16-8403-99BEBEE27A60}"/>
    <cellStyle name="Normal 3 2 7" xfId="333" xr:uid="{D495D7B4-B251-4E80-A2F0-F7ED8E54186A}"/>
    <cellStyle name="Normal 3 3" xfId="81" xr:uid="{1D213480-D4DB-4AF8-AD04-C02F13080010}"/>
    <cellStyle name="Normal 3 3 2" xfId="110" xr:uid="{783DCAED-BBC4-42DF-A563-67DA765CF4D2}"/>
    <cellStyle name="Normal 3 3 2 2" xfId="174" xr:uid="{9795150E-4F88-49AF-8D34-B5DBF722FC19}"/>
    <cellStyle name="Normal 3 3 2 2 2" xfId="298" xr:uid="{F68C99D6-9FC8-4095-BEF8-80482B94FCB8}"/>
    <cellStyle name="Normal 3 3 2 2 2 2" xfId="542" xr:uid="{716B93C3-386F-4DAA-A5DB-4F96ECFCD7BE}"/>
    <cellStyle name="Normal 3 3 2 2 3" xfId="423" xr:uid="{0B2127BF-D93A-4666-BCC9-32085916B55A}"/>
    <cellStyle name="Normal 3 3 2 3" xfId="238" xr:uid="{D52E0705-03B7-4DF7-A7ED-6BAC8B34ACB3}"/>
    <cellStyle name="Normal 3 3 2 3 2" xfId="483" xr:uid="{1EEAD0DE-0D4C-47D7-ABF1-26F45E8E3028}"/>
    <cellStyle name="Normal 3 3 2 4" xfId="364" xr:uid="{B801EF8F-1C6A-4331-9CAA-3FE49407836D}"/>
    <cellStyle name="Normal 3 3 3" xfId="149" xr:uid="{9F38DB51-075A-4EAD-A430-F68E3BDC0657}"/>
    <cellStyle name="Normal 3 3 3 2" xfId="274" xr:uid="{294F1810-8E0D-46EC-99E3-E819A83316DC}"/>
    <cellStyle name="Normal 3 3 3 2 2" xfId="518" xr:uid="{EEA151CF-F2C0-4C3D-8FCE-056473BD7C2F}"/>
    <cellStyle name="Normal 3 3 3 3" xfId="399" xr:uid="{3468C0F6-086D-4F63-8991-EC5A91B005D5}"/>
    <cellStyle name="Normal 3 3 4" xfId="214" xr:uid="{35BC829C-A390-4B3D-BF18-723220B955D6}"/>
    <cellStyle name="Normal 3 3 4 2" xfId="459" xr:uid="{497E4BA0-B529-4FAC-929C-7738F87E08FC}"/>
    <cellStyle name="Normal 3 3 5" xfId="340" xr:uid="{44FC8D16-BAF5-4CC9-B353-C536E93DC479}"/>
    <cellStyle name="Normal 3 4" xfId="97" xr:uid="{C33E13F3-9F54-4B08-AC49-B090D9AB56F3}"/>
    <cellStyle name="Normal 3 4 2" xfId="162" xr:uid="{80EE16AA-8311-42AF-8308-FAB68457CD7B}"/>
    <cellStyle name="Normal 3 4 2 2" xfId="286" xr:uid="{48B88B0B-681A-4AF8-9F40-97BD1639556F}"/>
    <cellStyle name="Normal 3 4 2 2 2" xfId="530" xr:uid="{5B8A2A14-53C8-473A-886E-CB3B0FE4FB30}"/>
    <cellStyle name="Normal 3 4 2 3" xfId="411" xr:uid="{F16451FC-2411-453D-8470-C8153038FE57}"/>
    <cellStyle name="Normal 3 4 3" xfId="226" xr:uid="{F917ABB8-0CCB-4DFD-9195-F75C56E805D1}"/>
    <cellStyle name="Normal 3 4 3 2" xfId="471" xr:uid="{038051D3-B2E6-4EAF-8819-71978C88280E}"/>
    <cellStyle name="Normal 3 4 4" xfId="352" xr:uid="{EC11743A-4850-418B-BBCB-174224A7122A}"/>
    <cellStyle name="Normal 3 5" xfId="123" xr:uid="{99DED365-C437-4AB2-B327-DB442FA182F4}"/>
    <cellStyle name="Normal 3 5 2" xfId="186" xr:uid="{BC8F77A3-2EF4-4C70-992D-07C8B2171F7A}"/>
    <cellStyle name="Normal 3 5 2 2" xfId="310" xr:uid="{93A48926-8C8E-4290-8660-A82EAE57073E}"/>
    <cellStyle name="Normal 3 5 2 2 2" xfId="554" xr:uid="{BE99FA10-2CCC-4666-AB09-7E188A7B4E3C}"/>
    <cellStyle name="Normal 3 5 2 3" xfId="435" xr:uid="{AF1652D4-524B-42AC-B736-3CC0BA175F91}"/>
    <cellStyle name="Normal 3 5 3" xfId="250" xr:uid="{A6DF6611-F817-4451-B8ED-D86DD06B5712}"/>
    <cellStyle name="Normal 3 5 3 2" xfId="495" xr:uid="{E119A73A-B3E5-444B-A3AB-D820D400670E}"/>
    <cellStyle name="Normal 3 5 4" xfId="376" xr:uid="{259FA028-A73F-42F8-AB78-0BFBC3CEE758}"/>
    <cellStyle name="Normal 3 6" xfId="136" xr:uid="{7CCA4A15-CB22-4720-BD8A-7A6CB4E97D1D}"/>
    <cellStyle name="Normal 3 6 2" xfId="262" xr:uid="{F32FC30F-7518-43C7-917C-320A7BA1F68A}"/>
    <cellStyle name="Normal 3 6 2 2" xfId="506" xr:uid="{A96E01BD-5D6F-4312-861B-3E112F56E763}"/>
    <cellStyle name="Normal 3 6 3" xfId="387" xr:uid="{3D4D2D66-D0D3-4AEA-94BB-1DC17C254471}"/>
    <cellStyle name="Normal 3 7" xfId="200" xr:uid="{46A897D1-A19B-4CB3-8673-11E9B1AEDDE0}"/>
    <cellStyle name="Normal 3 7 2" xfId="447" xr:uid="{00A692B4-C3D4-41C5-B08B-7A8706EC8115}"/>
    <cellStyle name="Normal 3 8" xfId="327" xr:uid="{C702D087-DC89-469F-9F57-D69912C90ADB}"/>
    <cellStyle name="Normal 30" xfId="569" xr:uid="{B10F1B1B-EEA7-4DE6-AB6B-6E29FC3A9CE5}"/>
    <cellStyle name="Normal 31" xfId="570" xr:uid="{9B26B1A6-6BC6-48AD-9F2A-85B5FC2F98D1}"/>
    <cellStyle name="Normal 32" xfId="572" xr:uid="{53BCC5DC-E625-497D-9F20-D2374F2D53C9}"/>
    <cellStyle name="Normal 33" xfId="2" xr:uid="{FE946A54-31BD-497A-82A7-E2C75C5BA50D}"/>
    <cellStyle name="Normal 34" xfId="575" xr:uid="{A9654860-ECC8-4E1E-BD6D-C0716129E215}"/>
    <cellStyle name="Normal 4" xfId="27" xr:uid="{633A09B2-A7E6-415A-BF51-D41D43874FE6}"/>
    <cellStyle name="Normal 5" xfId="28" xr:uid="{2FADABD9-656E-4E5E-9BAB-1B1A0641CBE7}"/>
    <cellStyle name="Normal 5 2" xfId="29" xr:uid="{7F54AE7A-F674-43B4-B793-139E2F02CF37}"/>
    <cellStyle name="Normal 5 3" xfId="30" xr:uid="{4C73A923-ABB2-4A3B-B9D9-4BC5ADD34719}"/>
    <cellStyle name="Normal 5 4" xfId="31" xr:uid="{8D32AED0-2ADC-4913-9145-0B616268C8CF}"/>
    <cellStyle name="Normal 5 5" xfId="32" xr:uid="{20DE8C40-C335-4E6B-9733-21C86B45DC2A}"/>
    <cellStyle name="Normal 6" xfId="33" xr:uid="{17B29115-40EC-4D76-83BE-07115A997923}"/>
    <cellStyle name="Normal 6 2" xfId="34" xr:uid="{1BDE706C-5EA6-49B1-9713-7DA0F7FFCE80}"/>
    <cellStyle name="Normal 6 3" xfId="35" xr:uid="{ED17CF77-36E7-4333-9555-160523E496F8}"/>
    <cellStyle name="Normal 6 4" xfId="36" xr:uid="{383C8ECD-E3B4-4664-A5B6-2199E4A91B1E}"/>
    <cellStyle name="Normal 6 5" xfId="37" xr:uid="{13E055D5-20C5-4B55-96BD-8C9749B06C7C}"/>
    <cellStyle name="Normal 7" xfId="76" xr:uid="{5A6363DE-A959-4F08-9067-F5527B629924}"/>
    <cellStyle name="Normal 7 10" xfId="338" xr:uid="{F0E0B64A-B133-4B32-B4B9-F2CA161782B3}"/>
    <cellStyle name="Normal 7 2" xfId="38" xr:uid="{E37CD624-6E3E-4F03-B064-5108BEF3AC48}"/>
    <cellStyle name="Normal 7 3" xfId="39" xr:uid="{75A253D1-E7F0-42A3-AAF8-55F6A3D419DE}"/>
    <cellStyle name="Normal 7 4" xfId="40" xr:uid="{62F7C98B-A196-4C83-B835-C36F34E5C49D}"/>
    <cellStyle name="Normal 7 5" xfId="92" xr:uid="{5EC61771-967F-4E05-AB2B-B75A0278E6BF}"/>
    <cellStyle name="Normal 7 5 2" xfId="120" xr:uid="{02904D78-4D54-4089-88A6-556A44DA44D0}"/>
    <cellStyle name="Normal 7 5 2 2" xfId="184" xr:uid="{DBAB81B2-03C5-4D19-A7D9-6B5DE45BCED2}"/>
    <cellStyle name="Normal 7 5 2 2 2" xfId="308" xr:uid="{DFBB7CFE-6743-4C08-A1F5-C95D122668D2}"/>
    <cellStyle name="Normal 7 5 2 2 2 2" xfId="552" xr:uid="{36E16544-75AB-4784-89B6-1EEC4E604B88}"/>
    <cellStyle name="Normal 7 5 2 2 3" xfId="433" xr:uid="{958B012B-7DC7-478A-9BBB-C031424309B2}"/>
    <cellStyle name="Normal 7 5 2 3" xfId="248" xr:uid="{65CAC380-6C14-4FC6-A224-96FADC4C1AA2}"/>
    <cellStyle name="Normal 7 5 2 3 2" xfId="493" xr:uid="{E29B5DC6-C703-4ED9-8FA7-824F1EFF4144}"/>
    <cellStyle name="Normal 7 5 2 4" xfId="374" xr:uid="{765B2C83-FD27-4C5F-912F-94EEF7D04B41}"/>
    <cellStyle name="Normal 7 5 3" xfId="159" xr:uid="{EBDC4052-78F3-4098-AD39-91C5FE497E9B}"/>
    <cellStyle name="Normal 7 5 3 2" xfId="284" xr:uid="{9879FCC4-D657-40E1-9C47-4976F31D504B}"/>
    <cellStyle name="Normal 7 5 3 2 2" xfId="528" xr:uid="{A26D681A-84FF-4CC1-A27C-122ABADAB81F}"/>
    <cellStyle name="Normal 7 5 3 3" xfId="409" xr:uid="{2819C3E3-58EA-40BA-BDF1-3BAA383B922E}"/>
    <cellStyle name="Normal 7 5 4" xfId="224" xr:uid="{8E352208-4C84-4ABB-805A-D386BBEEDA8C}"/>
    <cellStyle name="Normal 7 5 4 2" xfId="469" xr:uid="{22FED9A9-5023-4ED7-9B5A-7AA421848591}"/>
    <cellStyle name="Normal 7 5 5" xfId="350" xr:uid="{943BB53F-5088-4832-A886-E08144E46D6F}"/>
    <cellStyle name="Normal 7 6" xfId="108" xr:uid="{B56B6E0C-CA22-420C-80C1-3F76C3357BE0}"/>
    <cellStyle name="Normal 7 6 2" xfId="172" xr:uid="{61A559BD-860B-428F-86C5-4DE8EB2226D0}"/>
    <cellStyle name="Normal 7 6 2 2" xfId="296" xr:uid="{58AF3888-7B0D-456C-ADC3-053C77B00B23}"/>
    <cellStyle name="Normal 7 6 2 2 2" xfId="540" xr:uid="{91DC54E2-88AF-4349-952A-14DF622F05AC}"/>
    <cellStyle name="Normal 7 6 2 3" xfId="421" xr:uid="{5CD842D4-5C64-48F6-B05A-33700B52D12F}"/>
    <cellStyle name="Normal 7 6 3" xfId="236" xr:uid="{7D08DABA-6CE8-4039-8B9D-0880FB7316EC}"/>
    <cellStyle name="Normal 7 6 3 2" xfId="481" xr:uid="{7A98C59E-9355-4767-9BAA-B3A499344D52}"/>
    <cellStyle name="Normal 7 6 4" xfId="362" xr:uid="{4CFE750A-B91F-45C1-A461-C16AE2F63968}"/>
    <cellStyle name="Normal 7 7" xfId="122" xr:uid="{69B25DD3-8C37-4FA3-A5A8-F301533D15DF}"/>
    <cellStyle name="Normal 7 8" xfId="147" xr:uid="{A3146363-DFA1-48D4-A715-E6CCAECE95C7}"/>
    <cellStyle name="Normal 7 8 2" xfId="272" xr:uid="{B70F939D-B095-4FEB-A3A8-188528782E10}"/>
    <cellStyle name="Normal 7 8 2 2" xfId="516" xr:uid="{ACC057E0-2453-4C74-AF40-EE659AD8FDC5}"/>
    <cellStyle name="Normal 7 8 3" xfId="397" xr:uid="{F1198232-542F-4F11-A723-2EC8E2B21405}"/>
    <cellStyle name="Normal 7 9" xfId="212" xr:uid="{DB034564-98F7-4EC1-B486-EA4C7AEB75BD}"/>
    <cellStyle name="Normal 7 9 2" xfId="457" xr:uid="{EA060B1A-72C2-4C95-869A-37934BCE31BE}"/>
    <cellStyle name="Normal 8" xfId="41" xr:uid="{BA6D0EDF-4516-4957-A46D-3640DFB3EFD8}"/>
    <cellStyle name="Normal 8 2" xfId="42" xr:uid="{14CC56F8-E32C-4B15-9109-434AE26B2A80}"/>
    <cellStyle name="Normal 9" xfId="43" xr:uid="{5F4E9757-F3D4-416F-99ED-0ED85D326B82}"/>
    <cellStyle name="Normal 9 2" xfId="44" xr:uid="{C5121B29-45EA-4DD4-A06E-317F6DA20F10}"/>
    <cellStyle name="Normal 9 3" xfId="69" xr:uid="{FF5A63EB-86AF-465B-B08D-933C340A9EFC}"/>
    <cellStyle name="Paprastas 2" xfId="1" xr:uid="{8D8031AB-733F-47BE-8266-D303570A4773}"/>
    <cellStyle name="Paprastas 2 2" xfId="45" xr:uid="{8CEBEF6F-FE9B-4FF9-876F-EDCE0B2F6D33}"/>
    <cellStyle name="Paprastas 2 2 2" xfId="46" xr:uid="{93B7CB14-A9F6-46D5-A764-6813D13DD6F0}"/>
    <cellStyle name="Paprastas 2 2 3" xfId="47" xr:uid="{46A55238-1B68-4DF6-96D5-57F254016F8D}"/>
    <cellStyle name="Paprastas 2 2 4" xfId="48" xr:uid="{42B485D3-6E71-4471-9C72-CE8E6CC8C6C2}"/>
    <cellStyle name="Paprastas 2 2 5" xfId="49" xr:uid="{4179C2D0-8007-48C5-8508-6674033CC54E}"/>
    <cellStyle name="Paprastas 2 2 6" xfId="50" xr:uid="{A16C7BF2-32FC-4780-BA09-D1857BB40901}"/>
    <cellStyle name="Paprastas 2 2 7" xfId="51" xr:uid="{719AC0E1-FF01-4A94-A1F0-D66934B68C72}"/>
    <cellStyle name="Paprastas 2 2 8" xfId="52" xr:uid="{5D5DF418-A49D-44A6-95EC-BCDF6AC3AC6F}"/>
    <cellStyle name="Paprastas 2 2 9" xfId="71" xr:uid="{08625E26-2679-4325-A19D-B32543D8F8FD}"/>
    <cellStyle name="Paprastas 2 3" xfId="70" xr:uid="{7AD826CD-4CD4-4D22-BA1E-9F6FDF82A062}"/>
    <cellStyle name="Paprastas 2 3 2" xfId="88" xr:uid="{616508B1-B7A2-4ACD-BB24-0E0BD853788A}"/>
    <cellStyle name="Paprastas 2 3 2 2" xfId="116" xr:uid="{E5D6AA97-CDE9-4A47-8D9D-DD7A9F3B32C1}"/>
    <cellStyle name="Paprastas 2 3 2 2 2" xfId="180" xr:uid="{45F24F38-8011-4FC5-BF25-AFD39E2BAE38}"/>
    <cellStyle name="Paprastas 2 3 2 2 2 2" xfId="304" xr:uid="{F2D82904-DDE6-4291-A6C2-CDF7DFA9755C}"/>
    <cellStyle name="Paprastas 2 3 2 2 2 2 2" xfId="548" xr:uid="{5299EB10-FBE4-4325-8FB1-6DD1B56ABF37}"/>
    <cellStyle name="Paprastas 2 3 2 2 2 3" xfId="429" xr:uid="{A03BEF47-609C-4852-9196-5CD82493FD97}"/>
    <cellStyle name="Paprastas 2 3 2 2 3" xfId="244" xr:uid="{139861C6-537C-4077-87F7-E50A0E5F0B16}"/>
    <cellStyle name="Paprastas 2 3 2 2 3 2" xfId="489" xr:uid="{B7EE00D0-EF9E-4138-BBBB-B5766DCAABB6}"/>
    <cellStyle name="Paprastas 2 3 2 2 4" xfId="370" xr:uid="{A447273F-7271-4A89-933F-A9B40A56FD90}"/>
    <cellStyle name="Paprastas 2 3 2 3" xfId="155" xr:uid="{1B9B6697-E200-496D-AEAB-A83A26DB845A}"/>
    <cellStyle name="Paprastas 2 3 2 3 2" xfId="280" xr:uid="{12B49045-B5F6-45B1-AF04-A7902AB03928}"/>
    <cellStyle name="Paprastas 2 3 2 3 2 2" xfId="524" xr:uid="{CA2CBDB9-9796-4370-B8FE-96D9E9C563BD}"/>
    <cellStyle name="Paprastas 2 3 2 3 3" xfId="405" xr:uid="{504AD493-ADC9-46D7-83F3-CE682B6D3E50}"/>
    <cellStyle name="Paprastas 2 3 2 4" xfId="220" xr:uid="{95DF274A-DB29-4522-8184-CAC410EA3FB1}"/>
    <cellStyle name="Paprastas 2 3 2 4 2" xfId="465" xr:uid="{A7754489-53D9-4641-9648-30EA11F11EC6}"/>
    <cellStyle name="Paprastas 2 3 2 5" xfId="346" xr:uid="{F1354360-1B06-447E-8919-88A59A497038}"/>
    <cellStyle name="Paprastas 2 3 3" xfId="104" xr:uid="{DE29FAE5-1A2D-4921-9237-CF0DBAEB1F40}"/>
    <cellStyle name="Paprastas 2 3 3 2" xfId="168" xr:uid="{BFFF5E01-B8A8-4144-BE39-55157E81C879}"/>
    <cellStyle name="Paprastas 2 3 3 2 2" xfId="292" xr:uid="{6AD551EE-400F-4833-AEE4-D4CC11D8DBA8}"/>
    <cellStyle name="Paprastas 2 3 3 2 2 2" xfId="536" xr:uid="{F6D77FBC-94F0-4CC9-B7CD-7C03D40C141E}"/>
    <cellStyle name="Paprastas 2 3 3 2 3" xfId="417" xr:uid="{C84AA9DF-EBE8-49E9-9510-2AACF6EFB49A}"/>
    <cellStyle name="Paprastas 2 3 3 3" xfId="232" xr:uid="{F5C7A79F-E6CF-4112-8FB3-C628111D15FB}"/>
    <cellStyle name="Paprastas 2 3 3 3 2" xfId="477" xr:uid="{FDBFA38D-7C2C-4B36-A65F-BEEE7C96A829}"/>
    <cellStyle name="Paprastas 2 3 3 4" xfId="358" xr:uid="{AF43618C-71EA-4336-A75D-367E55B25492}"/>
    <cellStyle name="Paprastas 2 3 4" xfId="129" xr:uid="{B253EA27-4263-461A-9119-67D8B522171B}"/>
    <cellStyle name="Paprastas 2 3 4 2" xfId="192" xr:uid="{BB5EB5B2-AD01-49D1-810B-DD8CF59B166E}"/>
    <cellStyle name="Paprastas 2 3 4 2 2" xfId="316" xr:uid="{E68CED5D-95EF-4B21-9B0C-404EBFD637D7}"/>
    <cellStyle name="Paprastas 2 3 4 2 2 2" xfId="560" xr:uid="{707B3C4A-B805-479F-BCEB-5523141765FA}"/>
    <cellStyle name="Paprastas 2 3 4 2 3" xfId="441" xr:uid="{1649B3D0-DC4E-40C0-883A-FEEE46C6152E}"/>
    <cellStyle name="Paprastas 2 3 4 3" xfId="256" xr:uid="{B03758E9-E61C-4C54-B80C-6F064D362D6C}"/>
    <cellStyle name="Paprastas 2 3 4 3 2" xfId="501" xr:uid="{B57506D6-A097-4A87-B3B4-606578118135}"/>
    <cellStyle name="Paprastas 2 3 4 4" xfId="382" xr:uid="{A34EDE19-444E-462F-80EE-50C5EA26FCFE}"/>
    <cellStyle name="Paprastas 2 3 5" xfId="143" xr:uid="{1F9940F2-E0C4-4CF2-A824-DFFA5752882A}"/>
    <cellStyle name="Paprastas 2 3 5 2" xfId="268" xr:uid="{89ECDDA9-8D89-459F-BA62-FEE0101BC0EC}"/>
    <cellStyle name="Paprastas 2 3 5 2 2" xfId="512" xr:uid="{6E191326-D342-4E04-A2F2-C5391A61B3B5}"/>
    <cellStyle name="Paprastas 2 3 5 3" xfId="393" xr:uid="{3D4B12D6-C658-450D-ACA2-C6F3146CDCA9}"/>
    <cellStyle name="Paprastas 2 3 6" xfId="208" xr:uid="{C341F87C-4F88-4516-951C-2BD098553F61}"/>
    <cellStyle name="Paprastas 2 3 6 2" xfId="453" xr:uid="{8005AE64-4CFF-4D1D-8804-D411E0422ABD}"/>
    <cellStyle name="Paprastas 2 3 7" xfId="334" xr:uid="{5DCFF863-D011-4369-99FD-DA6EFB27C34D}"/>
    <cellStyle name="Paprastas 2 4" xfId="82" xr:uid="{7362E292-25EB-4CFF-ACD7-D59B1E041465}"/>
    <cellStyle name="Paprastas 2 4 2" xfId="111" xr:uid="{EA32F3D5-4371-4B76-B99C-D9968B0EE39A}"/>
    <cellStyle name="Paprastas 2 4 2 2" xfId="175" xr:uid="{34ECD6C4-C9BB-4DC3-ABE0-EE461A0F1FE5}"/>
    <cellStyle name="Paprastas 2 4 2 2 2" xfId="299" xr:uid="{E3F9ED35-3780-4382-AE21-DC06338A7EC3}"/>
    <cellStyle name="Paprastas 2 4 2 2 2 2" xfId="543" xr:uid="{2F484D83-1EC9-47BA-9B40-4A254DD8BC3B}"/>
    <cellStyle name="Paprastas 2 4 2 2 3" xfId="424" xr:uid="{379331D7-B951-4EBE-8C5D-AFF625CE93C9}"/>
    <cellStyle name="Paprastas 2 4 2 3" xfId="239" xr:uid="{65DA97CD-E2F3-45A4-B72E-965AE51CF184}"/>
    <cellStyle name="Paprastas 2 4 2 3 2" xfId="484" xr:uid="{E14F1E1F-0B15-4DB5-AC2E-B1F485D1E421}"/>
    <cellStyle name="Paprastas 2 4 2 4" xfId="365" xr:uid="{B218CED7-94EE-448D-AABD-A4C705FDE9C4}"/>
    <cellStyle name="Paprastas 2 4 3" xfId="150" xr:uid="{A8DA24F7-0ACB-4CDF-A22C-DDBC5AE035E7}"/>
    <cellStyle name="Paprastas 2 4 3 2" xfId="275" xr:uid="{69B9D640-1444-4221-848B-B0816CCC7B06}"/>
    <cellStyle name="Paprastas 2 4 3 2 2" xfId="519" xr:uid="{8E1490CB-BB34-4562-BFBF-7B51D6F5518A}"/>
    <cellStyle name="Paprastas 2 4 3 3" xfId="400" xr:uid="{DD69F1AE-DBF2-428A-A578-58601C77B615}"/>
    <cellStyle name="Paprastas 2 4 4" xfId="215" xr:uid="{7039AA4A-CDFB-4D35-B395-6E6F38E17EFC}"/>
    <cellStyle name="Paprastas 2 4 4 2" xfId="460" xr:uid="{5CC90C08-A0D5-4088-876E-21C845D03E8E}"/>
    <cellStyle name="Paprastas 2 4 5" xfId="341" xr:uid="{A6B2C0A0-9200-4F64-8ED0-6F0698C04F66}"/>
    <cellStyle name="Paprastas 2 5" xfId="98" xr:uid="{29923974-8F2D-4DD8-8D27-AE43B3D4F92F}"/>
    <cellStyle name="Paprastas 2 5 2" xfId="163" xr:uid="{421B0326-6780-4195-ADB9-F65392975A7C}"/>
    <cellStyle name="Paprastas 2 5 2 2" xfId="287" xr:uid="{0536FF32-7926-448F-9CEB-427D3E0C5E92}"/>
    <cellStyle name="Paprastas 2 5 2 2 2" xfId="531" xr:uid="{03A4260B-30C7-4E34-AF70-828D6F4399AD}"/>
    <cellStyle name="Paprastas 2 5 2 3" xfId="412" xr:uid="{31DA77FB-42DD-4C1B-91E6-480FFADD5399}"/>
    <cellStyle name="Paprastas 2 5 3" xfId="227" xr:uid="{77E10164-A7F8-40C5-9A70-2E6433A30D60}"/>
    <cellStyle name="Paprastas 2 5 3 2" xfId="472" xr:uid="{0F85879F-1C81-41BA-9B1A-281C6CE28EF9}"/>
    <cellStyle name="Paprastas 2 5 4" xfId="353" xr:uid="{47CEB5F7-0E68-4F1F-838C-D677F6C9C585}"/>
    <cellStyle name="Paprastas 2 6" xfId="124" xr:uid="{E8C7FBE7-5452-431A-BD13-A7F0CDD5B61F}"/>
    <cellStyle name="Paprastas 2 6 2" xfId="187" xr:uid="{97C10390-1216-4CE1-90F3-E099DEA5EE53}"/>
    <cellStyle name="Paprastas 2 6 2 2" xfId="311" xr:uid="{28535CD8-A2F5-4868-B79D-BDB2C80DDB8B}"/>
    <cellStyle name="Paprastas 2 6 2 2 2" xfId="555" xr:uid="{EDF3CC1E-4C8C-4125-B82F-9FACEE2AAA7C}"/>
    <cellStyle name="Paprastas 2 6 2 3" xfId="436" xr:uid="{EE254E20-9003-4EC1-BF4C-92A531B25FBF}"/>
    <cellStyle name="Paprastas 2 6 3" xfId="251" xr:uid="{A1624ACC-7E6B-4BC3-9420-CD695821BB9D}"/>
    <cellStyle name="Paprastas 2 6 3 2" xfId="496" xr:uid="{D904D903-8D58-4209-8010-93538483DF4C}"/>
    <cellStyle name="Paprastas 2 6 4" xfId="377" xr:uid="{D1A9491C-9C3E-4F31-86E6-BA18D3C941E3}"/>
    <cellStyle name="Paprastas 2 7" xfId="137" xr:uid="{4459E4D1-EDF3-42CE-9716-4A7E01638A9C}"/>
    <cellStyle name="Paprastas 2 7 2" xfId="263" xr:uid="{7743787C-13FE-424A-BED5-8DEF64C69B7B}"/>
    <cellStyle name="Paprastas 2 7 2 2" xfId="507" xr:uid="{9D87CF9A-B063-44C4-BD2C-90A72EA70DFD}"/>
    <cellStyle name="Paprastas 2 7 3" xfId="388" xr:uid="{DDCE188C-645C-4801-B357-2FEA5C7BC6B1}"/>
    <cellStyle name="Paprastas 2 8" xfId="201" xr:uid="{EA112866-6600-44EA-954F-4E1914FFED99}"/>
    <cellStyle name="Paprastas 2 8 2" xfId="448" xr:uid="{4B3AD82B-600A-4546-A56F-D314C2D3E639}"/>
    <cellStyle name="Paprastas 2 9" xfId="328" xr:uid="{7B2914FC-D8D7-4999-A9F3-48CBF5CDEFCF}"/>
    <cellStyle name="Paprastas 2_enteric" xfId="53" xr:uid="{DF75781C-644B-41A5-8FC8-95A4201DA970}"/>
    <cellStyle name="Percent 2" xfId="55" xr:uid="{97C13AC8-9987-464F-A1D7-D7FF80EF5625}"/>
    <cellStyle name="Percent 2 2" xfId="56" xr:uid="{9E75385F-4FE6-4481-9083-D5D05AB8A163}"/>
    <cellStyle name="Percent 3" xfId="57" xr:uid="{1071804C-E9F3-4E1C-A126-6947B63BC8E1}"/>
    <cellStyle name="Percent 4" xfId="83" xr:uid="{DA337991-66F9-4C06-A864-79A9AFB3D8EA}"/>
    <cellStyle name="Percent 5" xfId="99" xr:uid="{D025356D-034B-4F7E-A790-ED4DB45FA7EE}"/>
    <cellStyle name="Percent 6" xfId="138" xr:uid="{FD1D3925-8285-4789-A7DC-A940D6B6AE08}"/>
    <cellStyle name="Percent 7" xfId="202" xr:uid="{6809C75A-31DD-4E71-81C5-8B6E5408A401}"/>
    <cellStyle name="Percent 8" xfId="329" xr:uid="{2A6D57D9-8B77-45C7-9821-F4AF5715821D}"/>
    <cellStyle name="Percent 9" xfId="54" xr:uid="{C546C842-5ACC-41A5-B1F2-70F6CDD73D55}"/>
    <cellStyle name="Procentai" xfId="574" builtinId="5"/>
    <cellStyle name="Procentai 2" xfId="59" xr:uid="{B4CCE5E1-ED20-42F1-941E-4B6AA941B6FC}"/>
    <cellStyle name="Procentai 2 2" xfId="73" xr:uid="{9ECDEFB3-B979-484B-811F-D1F1904D7050}"/>
    <cellStyle name="Procentai 2 2 2" xfId="90" xr:uid="{17A5EBAB-C237-4A67-98E5-269C45ACBAD5}"/>
    <cellStyle name="Procentai 2 2 2 2" xfId="118" xr:uid="{52615D75-9CA9-4C35-9B5C-E36C167913C0}"/>
    <cellStyle name="Procentai 2 2 2 2 2" xfId="182" xr:uid="{34B56476-7DE4-467C-A7CA-B1D6F0D69E4C}"/>
    <cellStyle name="Procentai 2 2 2 2 2 2" xfId="306" xr:uid="{DCCCFC23-5229-4E42-B1A2-5D9799A928BB}"/>
    <cellStyle name="Procentai 2 2 2 2 2 2 2" xfId="550" xr:uid="{D1238454-3EE0-4625-BB32-7F660123CAF7}"/>
    <cellStyle name="Procentai 2 2 2 2 2 3" xfId="431" xr:uid="{FB862A9A-25D8-40BE-8358-FB9DD33E0C6A}"/>
    <cellStyle name="Procentai 2 2 2 2 3" xfId="246" xr:uid="{64EF01F1-12AE-41ED-8270-CB076CE8CB87}"/>
    <cellStyle name="Procentai 2 2 2 2 3 2" xfId="491" xr:uid="{1EFB1540-B9F7-4E23-A989-D716CA78D364}"/>
    <cellStyle name="Procentai 2 2 2 2 4" xfId="372" xr:uid="{04F36BAA-A243-4DBD-B0A4-41E75AA35B37}"/>
    <cellStyle name="Procentai 2 2 2 3" xfId="157" xr:uid="{7B46B010-DFEF-48EB-96A8-8E37DE85A261}"/>
    <cellStyle name="Procentai 2 2 2 3 2" xfId="282" xr:uid="{241E6597-2EC3-4420-AE0C-54E2437EA070}"/>
    <cellStyle name="Procentai 2 2 2 3 2 2" xfId="526" xr:uid="{EAB28506-20E1-4CB5-8F72-61D24444E52A}"/>
    <cellStyle name="Procentai 2 2 2 3 3" xfId="407" xr:uid="{187B4ED3-FA22-4EE3-BE8F-97EB8142FFE8}"/>
    <cellStyle name="Procentai 2 2 2 4" xfId="222" xr:uid="{D47BBC9B-4BFD-4E85-87BF-7D03F4213174}"/>
    <cellStyle name="Procentai 2 2 2 4 2" xfId="467" xr:uid="{904143E2-A2B0-499C-9B8E-5F7E4BAC35FC}"/>
    <cellStyle name="Procentai 2 2 2 5" xfId="348" xr:uid="{1D091171-3763-426B-9735-AE7121F946F8}"/>
    <cellStyle name="Procentai 2 2 3" xfId="106" xr:uid="{C8511CEB-A987-44B6-92C5-E13FDB4A3B31}"/>
    <cellStyle name="Procentai 2 2 3 2" xfId="170" xr:uid="{FD0C8288-09D5-4F07-B5B2-FDFD9EB360F3}"/>
    <cellStyle name="Procentai 2 2 3 2 2" xfId="294" xr:uid="{E7D0C970-D7C2-44DB-BA18-06EABF0C9AF7}"/>
    <cellStyle name="Procentai 2 2 3 2 2 2" xfId="538" xr:uid="{E424418E-F2B1-44A2-9946-F48A9F7E33DA}"/>
    <cellStyle name="Procentai 2 2 3 2 3" xfId="419" xr:uid="{ACC443B4-255E-4201-BF91-40E03DBB9C82}"/>
    <cellStyle name="Procentai 2 2 3 3" xfId="234" xr:uid="{F0AE4E09-7CEF-4863-BF26-3D8EE8DE6DB6}"/>
    <cellStyle name="Procentai 2 2 3 3 2" xfId="479" xr:uid="{5EFEAE4E-DAD4-4C42-A20D-C91F21C72B28}"/>
    <cellStyle name="Procentai 2 2 3 4" xfId="360" xr:uid="{22114913-ED7B-4B84-8575-6BC326A07BDC}"/>
    <cellStyle name="Procentai 2 2 4" xfId="131" xr:uid="{C7AC44B9-436B-4373-8A8B-2F87F20875C0}"/>
    <cellStyle name="Procentai 2 2 4 2" xfId="194" xr:uid="{FABAF3D4-BEAB-402C-9A4D-1BB2F8BC01D7}"/>
    <cellStyle name="Procentai 2 2 4 2 2" xfId="318" xr:uid="{019ACB0E-7FB1-4B81-97A9-AC9412A05CD2}"/>
    <cellStyle name="Procentai 2 2 4 2 2 2" xfId="562" xr:uid="{361DEF9B-6B41-4AD2-8430-E3C5B3643BDB}"/>
    <cellStyle name="Procentai 2 2 4 2 3" xfId="443" xr:uid="{7079019D-0645-4B3B-8EC3-4326B1A76DB1}"/>
    <cellStyle name="Procentai 2 2 4 3" xfId="258" xr:uid="{BF6FBD79-7C76-4BBC-B7A9-B3B406EF7072}"/>
    <cellStyle name="Procentai 2 2 4 3 2" xfId="503" xr:uid="{7795E9C0-C14A-40F4-B443-68487FFD01B2}"/>
    <cellStyle name="Procentai 2 2 4 4" xfId="384" xr:uid="{0FDD0E66-3188-4323-9149-D11A70F40A62}"/>
    <cellStyle name="Procentai 2 2 5" xfId="145" xr:uid="{AD517111-0952-4DB3-97E2-54B6C2C9D50F}"/>
    <cellStyle name="Procentai 2 2 5 2" xfId="270" xr:uid="{75AA14CB-5A39-4B19-920D-3C82288AF88A}"/>
    <cellStyle name="Procentai 2 2 5 2 2" xfId="514" xr:uid="{4370956C-AAE1-4611-9A3B-F563986E8C4E}"/>
    <cellStyle name="Procentai 2 2 5 3" xfId="395" xr:uid="{03E7C413-7EE0-4C89-AF00-B55A848C544B}"/>
    <cellStyle name="Procentai 2 2 6" xfId="210" xr:uid="{4507F6D1-2779-4343-A831-55F630AF6137}"/>
    <cellStyle name="Procentai 2 2 6 2" xfId="455" xr:uid="{AF75020F-DA39-4B6B-B58B-BAA5EDE7A4AB}"/>
    <cellStyle name="Procentai 2 2 7" xfId="336" xr:uid="{E0584ED5-F9DF-42AE-9D5F-8E109B9EFA8B}"/>
    <cellStyle name="Procentai 2 3" xfId="85" xr:uid="{A4D1955D-E84D-4238-8B10-55A86F063B25}"/>
    <cellStyle name="Procentai 2 3 2" xfId="113" xr:uid="{4573EF82-3BB4-42DE-921F-97995B1778FC}"/>
    <cellStyle name="Procentai 2 3 2 2" xfId="177" xr:uid="{8BECFFED-54D4-42B6-8642-8EA840C10F39}"/>
    <cellStyle name="Procentai 2 3 2 2 2" xfId="301" xr:uid="{B3D351D8-AB5C-4DEA-8459-5D2C94A6DDC0}"/>
    <cellStyle name="Procentai 2 3 2 2 2 2" xfId="545" xr:uid="{B1969353-1156-41E6-8A7B-0B62CCFA7AA8}"/>
    <cellStyle name="Procentai 2 3 2 2 3" xfId="426" xr:uid="{2CA6E33B-8AD5-463C-A652-85014DADDC88}"/>
    <cellStyle name="Procentai 2 3 2 3" xfId="241" xr:uid="{655A3438-C06C-4556-98A2-5CC459688268}"/>
    <cellStyle name="Procentai 2 3 2 3 2" xfId="486" xr:uid="{DCFB2D80-98AF-4D06-A92C-F59677150B57}"/>
    <cellStyle name="Procentai 2 3 2 4" xfId="367" xr:uid="{59632C7D-9DF5-4173-AF16-C31EFF06C785}"/>
    <cellStyle name="Procentai 2 3 3" xfId="152" xr:uid="{A95E455D-91AC-4114-9976-3021100BDB4C}"/>
    <cellStyle name="Procentai 2 3 3 2" xfId="277" xr:uid="{66FEFF1C-0D3E-4B4A-A761-119DC9587A1A}"/>
    <cellStyle name="Procentai 2 3 3 2 2" xfId="521" xr:uid="{BB315644-9A4F-4B2C-81A4-64C20051D345}"/>
    <cellStyle name="Procentai 2 3 3 3" xfId="402" xr:uid="{8020A20B-33C0-4864-BECA-481AD4515C7C}"/>
    <cellStyle name="Procentai 2 3 4" xfId="217" xr:uid="{4BD17222-1360-477A-A2B2-165FEFA40990}"/>
    <cellStyle name="Procentai 2 3 4 2" xfId="462" xr:uid="{E291E59C-8F43-4CFA-929E-6899584AF2AD}"/>
    <cellStyle name="Procentai 2 3 5" xfId="343" xr:uid="{FC6D426F-367D-4D5D-9608-2263765F1C6C}"/>
    <cellStyle name="Procentai 2 4" xfId="101" xr:uid="{71311623-C2F0-4326-9F29-38696722E862}"/>
    <cellStyle name="Procentai 2 4 2" xfId="165" xr:uid="{BB0364C5-1389-4C00-AE17-4E33B01B1C30}"/>
    <cellStyle name="Procentai 2 4 2 2" xfId="289" xr:uid="{AB574EF3-214D-42D8-A562-80E2CEEAD7D8}"/>
    <cellStyle name="Procentai 2 4 2 2 2" xfId="533" xr:uid="{67BF9332-E3A3-4159-83F1-8EECE6E82E0E}"/>
    <cellStyle name="Procentai 2 4 2 3" xfId="414" xr:uid="{3055E4B5-1322-481F-8F19-ECD9291296D7}"/>
    <cellStyle name="Procentai 2 4 3" xfId="229" xr:uid="{C7033418-DF10-42C2-BF4B-4A2702565926}"/>
    <cellStyle name="Procentai 2 4 3 2" xfId="474" xr:uid="{560F3356-A7D0-403D-B012-6CC174FBEB5F}"/>
    <cellStyle name="Procentai 2 4 4" xfId="355" xr:uid="{7E6637E1-36DA-485F-B35C-E2CA49D915AF}"/>
    <cellStyle name="Procentai 2 5" xfId="126" xr:uid="{C6990A82-B198-49C0-954E-034DEC05F068}"/>
    <cellStyle name="Procentai 2 5 2" xfId="189" xr:uid="{F7F35002-8F6D-4D63-B1DF-F2677033B71C}"/>
    <cellStyle name="Procentai 2 5 2 2" xfId="313" xr:uid="{85CE9D66-A493-4C38-8569-4362F62ED543}"/>
    <cellStyle name="Procentai 2 5 2 2 2" xfId="557" xr:uid="{97D93A30-C88A-46D8-98F7-C78E981287F9}"/>
    <cellStyle name="Procentai 2 5 2 3" xfId="438" xr:uid="{54788BBE-BC51-4269-873F-D47CB730AF0C}"/>
    <cellStyle name="Procentai 2 5 3" xfId="253" xr:uid="{E0385EA9-DD8A-49A3-B04E-B7EC666B9BD3}"/>
    <cellStyle name="Procentai 2 5 3 2" xfId="498" xr:uid="{BD8109C1-E4F0-48C3-A717-B6694898383F}"/>
    <cellStyle name="Procentai 2 5 4" xfId="379" xr:uid="{C2D5B611-982E-411B-82A6-12E1C19EA2EB}"/>
    <cellStyle name="Procentai 2 6" xfId="140" xr:uid="{C30A7482-1E53-45FC-9BC9-C686190503CF}"/>
    <cellStyle name="Procentai 2 6 2" xfId="265" xr:uid="{E62540A5-6B3E-47CE-82C3-147FB441B6E6}"/>
    <cellStyle name="Procentai 2 6 2 2" xfId="509" xr:uid="{079F410B-318B-43E3-BBBE-E33CAF7FFA4B}"/>
    <cellStyle name="Procentai 2 6 3" xfId="390" xr:uid="{45C9B6EE-5F18-4122-AF38-8DE98ECF1C72}"/>
    <cellStyle name="Procentai 2 7" xfId="205" xr:uid="{61B38C12-C4CF-44AD-BE27-5315F6FC7026}"/>
    <cellStyle name="Procentai 2 7 2" xfId="450" xr:uid="{50EC74B4-1C78-4C29-89E7-206FDF4B7360}"/>
    <cellStyle name="Procentai 2 8" xfId="331" xr:uid="{5B19FA52-1EF9-408F-809E-988BA9AD8F35}"/>
    <cellStyle name="Обычный_2++" xfId="61" xr:uid="{59834D9B-5824-47F4-89C9-28D71AFB444B}"/>
  </cellStyles>
  <dxfs count="1">
    <dxf>
      <font>
        <color rgb="FFFFFFFF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FF"/>
      <color rgb="FFB2B2B2"/>
      <color rgb="FF808080"/>
      <color rgb="FF0DA378"/>
      <color rgb="FFE2F2E8"/>
      <color rgb="FF9DE1AC"/>
      <color rgb="FFA5D8B7"/>
      <color rgb="FF9CE2CB"/>
      <color rgb="FFD2EBDB"/>
      <color rgb="FFD4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86163705809385"/>
          <c:y val="3.6840490069264972E-2"/>
          <c:w val="0.79556034896766792"/>
          <c:h val="0.82901918438447209"/>
        </c:manualLayout>
      </c:layout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val>
            <c:numRef>
              <c:f>[2]Skaičiuoklė!$H$14:$O$14</c:f>
              <c:numCache>
                <c:formatCode>General</c:formatCode>
                <c:ptCount val="8"/>
                <c:pt idx="0">
                  <c:v>377.60527360000003</c:v>
                </c:pt>
                <c:pt idx="1">
                  <c:v>0</c:v>
                </c:pt>
                <c:pt idx="2">
                  <c:v>11251.2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SKAIČIUOKLĖ!#REF!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81B0-414B-B35C-D062F23B0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782498127"/>
        <c:axId val="1624634447"/>
      </c:lineChart>
      <c:catAx>
        <c:axId val="17824981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2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accent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accent3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4634447"/>
        <c:crosses val="autoZero"/>
        <c:auto val="1"/>
        <c:lblAlgn val="ctr"/>
        <c:lblOffset val="100"/>
        <c:noMultiLvlLbl val="0"/>
      </c:catAx>
      <c:valAx>
        <c:axId val="162463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2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>
                        <a:lumMod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CO2 ekv.</a:t>
                </a:r>
                <a:endParaRPr lang="lt-LT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accent3">
                      <a:lumMod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t-LT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3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2498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FFFF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>
          <a:solidFill>
            <a:schemeClr val="accent3">
              <a:lumMod val="2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NAUDOJIMOSI INSTRUKCIJA'!A1"/><Relationship Id="rId13" Type="http://schemas.openxmlformats.org/officeDocument/2006/relationships/image" Target="../media/image9.png"/><Relationship Id="rId3" Type="http://schemas.openxmlformats.org/officeDocument/2006/relationships/image" Target="../media/image3.svg"/><Relationship Id="rId7" Type="http://schemas.openxmlformats.org/officeDocument/2006/relationships/image" Target="../media/image6.png"/><Relationship Id="rId12" Type="http://schemas.openxmlformats.org/officeDocument/2006/relationships/hyperlink" Target="#Atnaujinimas!A1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PRAD&#381;IA!A1"/><Relationship Id="rId11" Type="http://schemas.openxmlformats.org/officeDocument/2006/relationships/image" Target="../media/image8.png"/><Relationship Id="rId5" Type="http://schemas.openxmlformats.org/officeDocument/2006/relationships/image" Target="../media/image5.svg"/><Relationship Id="rId15" Type="http://schemas.openxmlformats.org/officeDocument/2006/relationships/image" Target="../media/image10.png"/><Relationship Id="rId10" Type="http://schemas.openxmlformats.org/officeDocument/2006/relationships/hyperlink" Target="#Skai&#269;iuokl&#279;!A1"/><Relationship Id="rId4" Type="http://schemas.openxmlformats.org/officeDocument/2006/relationships/image" Target="../media/image4.png"/><Relationship Id="rId9" Type="http://schemas.openxmlformats.org/officeDocument/2006/relationships/image" Target="../media/image7.png"/><Relationship Id="rId14" Type="http://schemas.openxmlformats.org/officeDocument/2006/relationships/hyperlink" Target="https://aaa.lrv.lt/lt/veiklos-sritys/teisekuros-poveikio-vertinimas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13" Type="http://schemas.openxmlformats.org/officeDocument/2006/relationships/hyperlink" Target="https://aaa.lrv.lt/lt/veiklos-sritys/teisekuros-poveikio-vertinimas/" TargetMode="External"/><Relationship Id="rId3" Type="http://schemas.openxmlformats.org/officeDocument/2006/relationships/image" Target="../media/image3.svg"/><Relationship Id="rId7" Type="http://schemas.openxmlformats.org/officeDocument/2006/relationships/image" Target="../media/image11.png"/><Relationship Id="rId12" Type="http://schemas.openxmlformats.org/officeDocument/2006/relationships/image" Target="../media/image9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PRAD&#381;IA!A1"/><Relationship Id="rId11" Type="http://schemas.openxmlformats.org/officeDocument/2006/relationships/hyperlink" Target="#Atnaujinimas!A1"/><Relationship Id="rId5" Type="http://schemas.openxmlformats.org/officeDocument/2006/relationships/image" Target="../media/image5.svg"/><Relationship Id="rId10" Type="http://schemas.openxmlformats.org/officeDocument/2006/relationships/image" Target="../media/image8.png"/><Relationship Id="rId4" Type="http://schemas.openxmlformats.org/officeDocument/2006/relationships/image" Target="../media/image4.png"/><Relationship Id="rId9" Type="http://schemas.openxmlformats.org/officeDocument/2006/relationships/hyperlink" Target="#Skai&#269;iuokl&#279;!A1"/><Relationship Id="rId14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hyperlink" Target="https://aaa.lrv.lt/lt/veiklos-sritys/teisekuros-poveikio-vertinimas/" TargetMode="External"/><Relationship Id="rId3" Type="http://schemas.openxmlformats.org/officeDocument/2006/relationships/image" Target="../media/image3.svg"/><Relationship Id="rId7" Type="http://schemas.openxmlformats.org/officeDocument/2006/relationships/hyperlink" Target="#'NAUDOJIMOSI INSTRUKCIJA'!A1"/><Relationship Id="rId12" Type="http://schemas.openxmlformats.org/officeDocument/2006/relationships/image" Target="../media/image9.png"/><Relationship Id="rId2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image" Target="../media/image11.png"/><Relationship Id="rId11" Type="http://schemas.openxmlformats.org/officeDocument/2006/relationships/hyperlink" Target="#Atnaujinimas!A1"/><Relationship Id="rId5" Type="http://schemas.openxmlformats.org/officeDocument/2006/relationships/hyperlink" Target="#PRAD&#381;IA!A1"/><Relationship Id="rId10" Type="http://schemas.openxmlformats.org/officeDocument/2006/relationships/image" Target="../media/image13.png"/><Relationship Id="rId4" Type="http://schemas.openxmlformats.org/officeDocument/2006/relationships/image" Target="../media/image1.png"/><Relationship Id="rId9" Type="http://schemas.openxmlformats.org/officeDocument/2006/relationships/hyperlink" Target="#Skai&#269;iuokl&#279;!A1"/><Relationship Id="rId1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NAUDOJIMOSI INSTRUKCIJA'!A1"/><Relationship Id="rId13" Type="http://schemas.openxmlformats.org/officeDocument/2006/relationships/image" Target="../media/image14.png"/><Relationship Id="rId3" Type="http://schemas.openxmlformats.org/officeDocument/2006/relationships/image" Target="../media/image3.svg"/><Relationship Id="rId7" Type="http://schemas.openxmlformats.org/officeDocument/2006/relationships/image" Target="../media/image11.png"/><Relationship Id="rId12" Type="http://schemas.openxmlformats.org/officeDocument/2006/relationships/hyperlink" Target="#Atnaujinimas!A1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PRAD&#381;IA!A1"/><Relationship Id="rId11" Type="http://schemas.openxmlformats.org/officeDocument/2006/relationships/image" Target="../media/image8.png"/><Relationship Id="rId5" Type="http://schemas.openxmlformats.org/officeDocument/2006/relationships/image" Target="../media/image5.svg"/><Relationship Id="rId15" Type="http://schemas.openxmlformats.org/officeDocument/2006/relationships/image" Target="../media/image10.png"/><Relationship Id="rId10" Type="http://schemas.openxmlformats.org/officeDocument/2006/relationships/hyperlink" Target="#Skai&#269;iuokl&#279;!A1"/><Relationship Id="rId4" Type="http://schemas.openxmlformats.org/officeDocument/2006/relationships/image" Target="../media/image4.png"/><Relationship Id="rId9" Type="http://schemas.openxmlformats.org/officeDocument/2006/relationships/image" Target="../media/image7.png"/><Relationship Id="rId14" Type="http://schemas.openxmlformats.org/officeDocument/2006/relationships/hyperlink" Target="https://aaa.lrv.lt/lt/veiklos-sritys/teisekuros-poveikio-vertinim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3D68A14-8971-490B-9549-D6ABC75DC5A1}"/>
            </a:ext>
          </a:extLst>
        </xdr:cNvPr>
        <xdr:cNvSpPr txBox="1"/>
      </xdr:nvSpPr>
      <xdr:spPr>
        <a:xfrm>
          <a:off x="141942" y="979020"/>
          <a:ext cx="1278965" cy="221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4</xdr:col>
      <xdr:colOff>105147</xdr:colOff>
      <xdr:row>1</xdr:row>
      <xdr:rowOff>116529</xdr:rowOff>
    </xdr:from>
    <xdr:to>
      <xdr:col>16</xdr:col>
      <xdr:colOff>79375</xdr:colOff>
      <xdr:row>6</xdr:row>
      <xdr:rowOff>138546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FCC6EEA-D9DF-42D6-B1E4-9C6EB211F775}"/>
            </a:ext>
            <a:ext uri="{147F2762-F138-4A5C-976F-8EAC2B608ADB}">
              <a16:predDERef xmlns:a16="http://schemas.microsoft.com/office/drawing/2014/main" pred="{8F25ABEF-DBB9-A147-2351-0D3B1C825F90}"/>
            </a:ext>
          </a:extLst>
        </xdr:cNvPr>
        <xdr:cNvSpPr txBox="1"/>
      </xdr:nvSpPr>
      <xdr:spPr>
        <a:xfrm>
          <a:off x="2518147" y="307029"/>
          <a:ext cx="7975228" cy="10221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600"/>
            </a:spcAft>
          </a:pPr>
          <a:r>
            <a:rPr lang="lt-LT" sz="16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BIOLOGIŠKAI SKAIDŽIŲ KOMUNALINIŲ ATLIEKŲ</a:t>
          </a:r>
          <a:r>
            <a:rPr lang="en-US" sz="16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6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KIEKIO </a:t>
          </a: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REGULIAVIMO POVEIKIO </a:t>
          </a:r>
          <a:r>
            <a:rPr lang="en-US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VERTINIMO SKAI</a:t>
          </a: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ČIUOKLĖ</a:t>
          </a:r>
          <a:endParaRPr lang="en-US" sz="1600" b="1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6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KOMPLEKSINIS SKAIČIAVIMO ĮRANKIS</a:t>
          </a:r>
          <a:endParaRPr lang="lt-LT" sz="160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en-GB" sz="160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6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600" b="1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6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600" b="0" i="0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157601</xdr:colOff>
      <xdr:row>0</xdr:row>
      <xdr:rowOff>134682</xdr:rowOff>
    </xdr:from>
    <xdr:to>
      <xdr:col>3</xdr:col>
      <xdr:colOff>209480</xdr:colOff>
      <xdr:row>57</xdr:row>
      <xdr:rowOff>126999</xdr:rowOff>
    </xdr:to>
    <xdr:sp macro="" textlink="">
      <xdr:nvSpPr>
        <xdr:cNvPr id="45" name="Stačiakampis: suapvalinti kampai 4">
          <a:extLst>
            <a:ext uri="{FF2B5EF4-FFF2-40B4-BE49-F238E27FC236}">
              <a16:creationId xmlns:a16="http://schemas.microsoft.com/office/drawing/2014/main" id="{73027701-ADA8-4A13-BFC7-4A5032EDC066}"/>
            </a:ext>
          </a:extLst>
        </xdr:cNvPr>
        <xdr:cNvSpPr/>
      </xdr:nvSpPr>
      <xdr:spPr>
        <a:xfrm>
          <a:off x="157601" y="134682"/>
          <a:ext cx="1861629" cy="11231817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372495</xdr:colOff>
      <xdr:row>2</xdr:row>
      <xdr:rowOff>8331</xdr:rowOff>
    </xdr:from>
    <xdr:to>
      <xdr:col>2</xdr:col>
      <xdr:colOff>580308</xdr:colOff>
      <xdr:row>4</xdr:row>
      <xdr:rowOff>163287</xdr:rowOff>
    </xdr:to>
    <xdr:pic>
      <xdr:nvPicPr>
        <xdr:cNvPr id="46" name="Paveikslėlis 2">
          <a:extLst>
            <a:ext uri="{FF2B5EF4-FFF2-40B4-BE49-F238E27FC236}">
              <a16:creationId xmlns:a16="http://schemas.microsoft.com/office/drawing/2014/main" id="{9E647E37-827A-4169-B691-C5040AB02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495" y="389331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1</xdr:col>
      <xdr:colOff>254112</xdr:colOff>
      <xdr:row>27</xdr:row>
      <xdr:rowOff>72572</xdr:rowOff>
    </xdr:from>
    <xdr:to>
      <xdr:col>2</xdr:col>
      <xdr:colOff>163173</xdr:colOff>
      <xdr:row>29</xdr:row>
      <xdr:rowOff>136071</xdr:rowOff>
    </xdr:to>
    <xdr:pic>
      <xdr:nvPicPr>
        <xdr:cNvPr id="11" name="Grafinis elementas 10" descr="Envelope outline">
          <a:extLst>
            <a:ext uri="{FF2B5EF4-FFF2-40B4-BE49-F238E27FC236}">
              <a16:creationId xmlns:a16="http://schemas.microsoft.com/office/drawing/2014/main" id="{4FEF6871-0073-400C-97E1-36B045F3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39219" y="5610679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25359</xdr:colOff>
      <xdr:row>29</xdr:row>
      <xdr:rowOff>108158</xdr:rowOff>
    </xdr:from>
    <xdr:to>
      <xdr:col>3</xdr:col>
      <xdr:colOff>173794</xdr:colOff>
      <xdr:row>30</xdr:row>
      <xdr:rowOff>183140</xdr:rowOff>
    </xdr:to>
    <xdr:sp macro="" textlink="">
      <xdr:nvSpPr>
        <xdr:cNvPr id="40" name="TextBox 11">
          <a:extLst>
            <a:ext uri="{FF2B5EF4-FFF2-40B4-BE49-F238E27FC236}">
              <a16:creationId xmlns:a16="http://schemas.microsoft.com/office/drawing/2014/main" id="{0E8D92BA-3450-4412-8138-27BCCCC6EC97}"/>
            </a:ext>
          </a:extLst>
        </xdr:cNvPr>
        <xdr:cNvSpPr txBox="1"/>
      </xdr:nvSpPr>
      <xdr:spPr>
        <a:xfrm>
          <a:off x="610466" y="6027265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318147</xdr:colOff>
      <xdr:row>33</xdr:row>
      <xdr:rowOff>9848</xdr:rowOff>
    </xdr:from>
    <xdr:to>
      <xdr:col>2</xdr:col>
      <xdr:colOff>79816</xdr:colOff>
      <xdr:row>35</xdr:row>
      <xdr:rowOff>16444</xdr:rowOff>
    </xdr:to>
    <xdr:pic>
      <xdr:nvPicPr>
        <xdr:cNvPr id="13" name="Grafinis elementas 12" descr="Receiver outline">
          <a:extLst>
            <a:ext uri="{FF2B5EF4-FFF2-40B4-BE49-F238E27FC236}">
              <a16:creationId xmlns:a16="http://schemas.microsoft.com/office/drawing/2014/main" id="{9678C74E-7893-48D4-86D3-62BBC122E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03254" y="6690955"/>
          <a:ext cx="346776" cy="387596"/>
        </a:xfrm>
        <a:prstGeom prst="rect">
          <a:avLst/>
        </a:prstGeom>
      </xdr:spPr>
    </xdr:pic>
    <xdr:clientData/>
  </xdr:twoCellAnchor>
  <xdr:twoCellAnchor>
    <xdr:from>
      <xdr:col>0</xdr:col>
      <xdr:colOff>530679</xdr:colOff>
      <xdr:row>35</xdr:row>
      <xdr:rowOff>59091</xdr:rowOff>
    </xdr:from>
    <xdr:to>
      <xdr:col>3</xdr:col>
      <xdr:colOff>94007</xdr:colOff>
      <xdr:row>36</xdr:row>
      <xdr:rowOff>123559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1682705C-EAE7-4640-AC1B-E21367D05EB0}"/>
            </a:ext>
          </a:extLst>
        </xdr:cNvPr>
        <xdr:cNvSpPr txBox="1"/>
      </xdr:nvSpPr>
      <xdr:spPr>
        <a:xfrm>
          <a:off x="530679" y="7121198"/>
          <a:ext cx="1318649" cy="254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4</xdr:col>
      <xdr:colOff>378526</xdr:colOff>
      <xdr:row>58</xdr:row>
      <xdr:rowOff>138134</xdr:rowOff>
    </xdr:from>
    <xdr:to>
      <xdr:col>11</xdr:col>
      <xdr:colOff>549935</xdr:colOff>
      <xdr:row>60</xdr:row>
      <xdr:rowOff>138380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11D1F79-9544-4027-8A71-616BFC81E268}"/>
            </a:ext>
          </a:extLst>
        </xdr:cNvPr>
        <xdr:cNvSpPr txBox="1"/>
      </xdr:nvSpPr>
      <xdr:spPr>
        <a:xfrm>
          <a:off x="2816926" y="11237934"/>
          <a:ext cx="4375109" cy="368546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 b="1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299357</xdr:colOff>
      <xdr:row>7</xdr:row>
      <xdr:rowOff>136072</xdr:rowOff>
    </xdr:from>
    <xdr:to>
      <xdr:col>3</xdr:col>
      <xdr:colOff>25492</xdr:colOff>
      <xdr:row>11</xdr:row>
      <xdr:rowOff>17624</xdr:rowOff>
    </xdr:to>
    <xdr:pic>
      <xdr:nvPicPr>
        <xdr:cNvPr id="5" name="Picture 6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AB8BCD4-975D-4F2E-ACE3-E751C2E46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99357" y="1524001"/>
          <a:ext cx="1481456" cy="697980"/>
        </a:xfrm>
        <a:prstGeom prst="rect">
          <a:avLst/>
        </a:prstGeom>
      </xdr:spPr>
    </xdr:pic>
    <xdr:clientData/>
  </xdr:twoCellAnchor>
  <xdr:twoCellAnchor editAs="oneCell">
    <xdr:from>
      <xdr:col>0</xdr:col>
      <xdr:colOff>299358</xdr:colOff>
      <xdr:row>12</xdr:row>
      <xdr:rowOff>81644</xdr:rowOff>
    </xdr:from>
    <xdr:to>
      <xdr:col>3</xdr:col>
      <xdr:colOff>35379</xdr:colOff>
      <xdr:row>15</xdr:row>
      <xdr:rowOff>154115</xdr:rowOff>
    </xdr:to>
    <xdr:pic>
      <xdr:nvPicPr>
        <xdr:cNvPr id="6" name="Picture 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8869079-46E2-4600-AC24-27D4E84E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358" y="2476501"/>
          <a:ext cx="1491342" cy="69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299357</xdr:colOff>
      <xdr:row>16</xdr:row>
      <xdr:rowOff>163287</xdr:rowOff>
    </xdr:from>
    <xdr:to>
      <xdr:col>3</xdr:col>
      <xdr:colOff>31589</xdr:colOff>
      <xdr:row>20</xdr:row>
      <xdr:rowOff>87221</xdr:rowOff>
    </xdr:to>
    <xdr:pic>
      <xdr:nvPicPr>
        <xdr:cNvPr id="7" name="Picture 6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E212847-DE5E-441F-A502-03DA997CB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99357" y="3429001"/>
          <a:ext cx="1487553" cy="699541"/>
        </a:xfrm>
        <a:prstGeom prst="rect">
          <a:avLst/>
        </a:prstGeom>
      </xdr:spPr>
    </xdr:pic>
    <xdr:clientData/>
  </xdr:twoCellAnchor>
  <xdr:twoCellAnchor>
    <xdr:from>
      <xdr:col>0</xdr:col>
      <xdr:colOff>299357</xdr:colOff>
      <xdr:row>21</xdr:row>
      <xdr:rowOff>95251</xdr:rowOff>
    </xdr:from>
    <xdr:to>
      <xdr:col>3</xdr:col>
      <xdr:colOff>31589</xdr:colOff>
      <xdr:row>24</xdr:row>
      <xdr:rowOff>218755</xdr:rowOff>
    </xdr:to>
    <xdr:pic>
      <xdr:nvPicPr>
        <xdr:cNvPr id="8" name="Picture 6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26F7C01-609E-4472-BBD9-A40E6ED20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299357" y="4381501"/>
          <a:ext cx="1487553" cy="695004"/>
        </a:xfrm>
        <a:prstGeom prst="rect">
          <a:avLst/>
        </a:prstGeom>
      </xdr:spPr>
    </xdr:pic>
    <xdr:clientData/>
  </xdr:twoCellAnchor>
  <xdr:twoCellAnchor>
    <xdr:from>
      <xdr:col>4</xdr:col>
      <xdr:colOff>69933</xdr:colOff>
      <xdr:row>43</xdr:row>
      <xdr:rowOff>26104</xdr:rowOff>
    </xdr:from>
    <xdr:to>
      <xdr:col>15</xdr:col>
      <xdr:colOff>826903</xdr:colOff>
      <xdr:row>52</xdr:row>
      <xdr:rowOff>118343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7028BEF-D4EF-41C5-A41C-B55F1BBCDA78}"/>
            </a:ext>
          </a:extLst>
        </xdr:cNvPr>
        <xdr:cNvSpPr txBox="1"/>
      </xdr:nvSpPr>
      <xdr:spPr>
        <a:xfrm>
          <a:off x="2517569" y="8350377"/>
          <a:ext cx="7418698" cy="1754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i="0">
              <a:solidFill>
                <a:schemeClr val="accent3">
                  <a:lumMod val="25000"/>
                </a:schemeClr>
              </a:solidFill>
            </a:rPr>
            <a:t>Rekomenduojami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</a:rPr>
            <a:t> citavimo būdai: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Aplinkos apsaugos agent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ūra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(metai</a:t>
          </a:r>
          <a:r>
            <a:rPr lang="en-US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).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Biologi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škai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skaidžių komunalinių atliekų kiekio reguliavimo poveikio vertinimo skaičiuoklė</a:t>
          </a:r>
          <a:r>
            <a:rPr lang="en-US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Vilnius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©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Aplinkos apsaugos agentūra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lt-LT" sz="12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49483</xdr:colOff>
      <xdr:row>39</xdr:row>
      <xdr:rowOff>222046</xdr:rowOff>
    </xdr:from>
    <xdr:to>
      <xdr:col>15</xdr:col>
      <xdr:colOff>921495</xdr:colOff>
      <xdr:row>42</xdr:row>
      <xdr:rowOff>105355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C778DB8-A888-4DAF-BDF8-FBFE901C98D5}"/>
            </a:ext>
          </a:extLst>
        </xdr:cNvPr>
        <xdr:cNvSpPr txBox="1"/>
      </xdr:nvSpPr>
      <xdr:spPr>
        <a:xfrm>
          <a:off x="2497119" y="7761228"/>
          <a:ext cx="7533740" cy="4836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</a:rPr>
            <a:t>SKAIČIUOKLĖS AUTORINIŲ TEISIŲ APSAUGA</a:t>
          </a:r>
        </a:p>
      </xdr:txBody>
    </xdr:sp>
    <xdr:clientData/>
  </xdr:twoCellAnchor>
  <xdr:twoCellAnchor>
    <xdr:from>
      <xdr:col>4</xdr:col>
      <xdr:colOff>70717</xdr:colOff>
      <xdr:row>8</xdr:row>
      <xdr:rowOff>92364</xdr:rowOff>
    </xdr:from>
    <xdr:to>
      <xdr:col>15</xdr:col>
      <xdr:colOff>1336094</xdr:colOff>
      <xdr:row>14</xdr:row>
      <xdr:rowOff>45358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336A859-9CCF-4F38-AFB2-D00A60DA30FB}"/>
            </a:ext>
          </a:extLst>
        </xdr:cNvPr>
        <xdr:cNvSpPr txBox="1"/>
      </xdr:nvSpPr>
      <xdr:spPr>
        <a:xfrm>
          <a:off x="2501860" y="1598221"/>
          <a:ext cx="7887520" cy="10959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800"/>
            </a:spcAft>
          </a:pP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ĮVADAS 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  <a:spcAft>
              <a:spcPts val="800"/>
            </a:spcAft>
          </a:pPr>
          <a:r>
            <a:rPr lang="lt-LT" sz="1400" kern="1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Skaičiuoklė - tai inovatyvus Microsoft Excel pagrindu sukurtas įrankis</a:t>
          </a:r>
          <a:r>
            <a:rPr lang="en-US" sz="1400" kern="1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,</a:t>
          </a:r>
          <a:r>
            <a:rPr lang="lt-LT" sz="1400" kern="1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 padedantis nustatyti teisėkūros iniciatyvų poveikį išmetamų šiltnamio efektą sukeliančių dujų (toliau</a:t>
          </a:r>
          <a:r>
            <a:rPr lang="lt-LT" sz="1400" kern="1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 - ŠESD) </a:t>
          </a:r>
          <a:r>
            <a:rPr lang="lt-LT" sz="1400" kern="1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Aptos" panose="020B0004020202020204" pitchFamily="34" charset="0"/>
              <a:cs typeface="Times New Roman" panose="02020603050405020304" pitchFamily="18" charset="0"/>
            </a:rPr>
            <a:t>kiekio pokyčiams.</a:t>
          </a: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  <a:endParaRPr lang="lt-LT" sz="14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72983</xdr:colOff>
      <xdr:row>15</xdr:row>
      <xdr:rowOff>32450</xdr:rowOff>
    </xdr:from>
    <xdr:to>
      <xdr:col>15</xdr:col>
      <xdr:colOff>1338363</xdr:colOff>
      <xdr:row>29</xdr:row>
      <xdr:rowOff>77232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F3A1F9A-29E2-44A9-BB46-0304E69B09A1}"/>
            </a:ext>
          </a:extLst>
        </xdr:cNvPr>
        <xdr:cNvSpPr txBox="1"/>
      </xdr:nvSpPr>
      <xdr:spPr>
        <a:xfrm>
          <a:off x="2504126" y="2917164"/>
          <a:ext cx="7887523" cy="28206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800"/>
            </a:spcAft>
          </a:pPr>
          <a:r>
            <a:rPr lang="en-US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NAVIGACIJA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Pradžia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įvadinis skyrius, supažindinantis su skaičiuoklės tikslais, struktūra, terminologija, kontaktine informacija. 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Naudojimo Instrukcija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informacija, kaip efektyviai naudoti skaičiuoklę – atlikti duomenų įvestis, gauti ir interpretuoti rezultatus. 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interaktyvi skaičiavimo platforma, leidžianti atlikti kiekybinį </a:t>
          </a: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oveikio vertinimą.</a:t>
          </a:r>
        </a:p>
        <a:p>
          <a:pPr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Atnaujinimas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pateikiama visa istorija apie skaičiuoklės atnaujinimus. Skaičiuoklė nuolat tobulinama. </a:t>
          </a: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4</xdr:col>
      <xdr:colOff>61851</xdr:colOff>
      <xdr:row>30</xdr:row>
      <xdr:rowOff>137432</xdr:rowOff>
    </xdr:from>
    <xdr:to>
      <xdr:col>16</xdr:col>
      <xdr:colOff>9402</xdr:colOff>
      <xdr:row>38</xdr:row>
      <xdr:rowOff>169059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A33ACCF-BE52-4AF0-AC00-96ABAE2C9250}"/>
            </a:ext>
          </a:extLst>
        </xdr:cNvPr>
        <xdr:cNvSpPr txBox="1"/>
      </xdr:nvSpPr>
      <xdr:spPr>
        <a:xfrm>
          <a:off x="2492994" y="5979432"/>
          <a:ext cx="8002979" cy="1483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50000"/>
            </a:lnSpc>
            <a:spcAft>
              <a:spcPts val="800"/>
            </a:spcAft>
          </a:pP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PAGALBA IR ATSILIEPIMAI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ct val="150000"/>
            </a:lnSpc>
          </a:pP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Iškilus klausimams dėl skaičiuoklės naudojimo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kviečiame kreiptis meniu juostoje nurodytais kontaktais.</a:t>
          </a:r>
        </a:p>
        <a:p>
          <a:endParaRPr lang="lt-LT" sz="14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16</xdr:col>
      <xdr:colOff>164224</xdr:colOff>
      <xdr:row>7</xdr:row>
      <xdr:rowOff>118343</xdr:rowOff>
    </xdr:from>
    <xdr:to>
      <xdr:col>32</xdr:col>
      <xdr:colOff>577852</xdr:colOff>
      <xdr:row>56</xdr:row>
      <xdr:rowOff>175175</xdr:rowOff>
    </xdr:to>
    <xdr:sp macro="" textlink="">
      <xdr:nvSpPr>
        <xdr:cNvPr id="29" name="Stačiakampis: suapvalinti kampai 28">
          <a:extLst>
            <a:ext uri="{FF2B5EF4-FFF2-40B4-BE49-F238E27FC236}">
              <a16:creationId xmlns:a16="http://schemas.microsoft.com/office/drawing/2014/main" id="{A2B50D34-E4AD-4B89-BC01-1CCA3331FEC1}"/>
            </a:ext>
          </a:extLst>
        </xdr:cNvPr>
        <xdr:cNvSpPr/>
      </xdr:nvSpPr>
      <xdr:spPr>
        <a:xfrm rot="5400000">
          <a:off x="10234389" y="1412488"/>
          <a:ext cx="9570884" cy="9697766"/>
        </a:xfrm>
        <a:prstGeom prst="roundRect">
          <a:avLst>
            <a:gd name="adj" fmla="val 0"/>
          </a:avLst>
        </a:prstGeom>
        <a:solidFill>
          <a:sysClr val="window" lastClr="FFFFFF"/>
        </a:solidFill>
        <a:ln>
          <a:solidFill>
            <a:sysClr val="windowText" lastClr="000000"/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16</xdr:col>
      <xdr:colOff>312762</xdr:colOff>
      <xdr:row>8</xdr:row>
      <xdr:rowOff>27612</xdr:rowOff>
    </xdr:from>
    <xdr:to>
      <xdr:col>32</xdr:col>
      <xdr:colOff>493568</xdr:colOff>
      <xdr:row>9</xdr:row>
      <xdr:rowOff>95251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194F0E4-9933-4B9C-9F86-059EEC51B75A}"/>
            </a:ext>
          </a:extLst>
        </xdr:cNvPr>
        <xdr:cNvSpPr txBox="1"/>
      </xdr:nvSpPr>
      <xdr:spPr>
        <a:xfrm>
          <a:off x="10726762" y="1599237"/>
          <a:ext cx="9832806" cy="305764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600" b="1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</a:rPr>
            <a:t>NAUDOJAMI</a:t>
          </a:r>
          <a:r>
            <a:rPr lang="en-US" sz="1600" b="1" baseline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</a:rPr>
            <a:t> TERMINAI</a:t>
          </a:r>
          <a:endParaRPr lang="lt-LT" sz="1600" b="1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16</xdr:col>
      <xdr:colOff>240862</xdr:colOff>
      <xdr:row>10</xdr:row>
      <xdr:rowOff>10101</xdr:rowOff>
    </xdr:from>
    <xdr:to>
      <xdr:col>32</xdr:col>
      <xdr:colOff>493569</xdr:colOff>
      <xdr:row>57</xdr:row>
      <xdr:rowOff>98534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AC06849-A94A-4126-A6BC-A96DE83AB779}"/>
            </a:ext>
          </a:extLst>
        </xdr:cNvPr>
        <xdr:cNvSpPr txBox="1"/>
      </xdr:nvSpPr>
      <xdr:spPr>
        <a:xfrm>
          <a:off x="10247586" y="1980791"/>
          <a:ext cx="9536845" cy="9175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Anglies dioksido ekvivalentas (CO</a:t>
          </a:r>
          <a:r>
            <a:rPr lang="lt-LT" sz="1400" b="1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ekv.)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metano (CH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azoto suboksido (N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O), hidrofluorangliavandenilių (HFC), perfluorangliavandenilių (PFC), sieros heksafluorido (SF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 dujų kiekis, kuris daro tokį patį poveikį klimato kaitai kaip viena tona anglies dioksido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>
            <a:lnSpc>
              <a:spcPct val="150000"/>
            </a:lnSpc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Bazinis  biologiškai skaidžių atliekų kiekis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- biologiškai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skaidžių atliekų kiekis</a:t>
          </a:r>
          <a:r>
            <a:rPr lang="en-US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prieš numatomą veiklos rodiklio reguliavimą</a:t>
          </a:r>
          <a:r>
            <a:rPr lang="en-US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Bazinis ŠESD kiekis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išmetamų ŠESD kiekis, kuris susidarytų neįgyvendinus teisėkūros iniciatyvos. </a:t>
          </a: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Biologiškai skaidžios atliekos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bet kokios atliekos, kurios gali skaidytis ar būti suskaidytos aerobiniu ar anaerobiniu būdu, pavyzdžiui, maisto ir virtuvės atliekos, žaliosios atliekos, popieriaus ir kartono, medienos, natūralių audinių atliekos.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Emisijos faktorius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tai koeficientas, naudojamas apskaičiuoti specifinį ŠESD kiekį iš tam tikros veiklos ar šaltinio, remiantis veiklos mastu ar naudojamų medžiagų kiekiu.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Kaupiamasis ŠESD kiekio pokytis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rodiklis, kuris atspindi bendrą ŠESD kiekio pokyčių efektą kiekvienais metais, įtraukiant ne tik einamųjų metų pokyčius, bet ir ankstesnių metų pokyčius, todėl galutinis poveikis yra visų šių pokyčių sumos rezultatas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Komunalinės atliekos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buitinės ir komercinės, pramoninės, institucijų bei kitokios prigimties atliekos, kurios savo pobūdžiu ir sudėtimi yra panašios į buitines atliekas.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Metai 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laikas, kuriam pateikiamos ŠESD 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kiekio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pokyčio, dėl numatomo teisinio reguliavimo poveikio prognozės. </a:t>
          </a:r>
          <a:endParaRPr lang="en-US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Poveikio vertinimas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teisėkūros iniciatyvų poveikio ŠESD išmetimų sumažinimui vertinimas. </a:t>
          </a:r>
          <a:endParaRPr lang="lt-LT" sz="1400" b="1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Projektinis biologiškai skaidžių atliekų kiekis - biologiškai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skaidžių komunalinių atliekų kiekis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prieš numatomą veiklos rodiklio reguliavimą.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>
            <a:lnSpc>
              <a:spcPct val="150000"/>
            </a:lnSpc>
            <a:spcAft>
              <a:spcPts val="400"/>
            </a:spcAft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Projektinis ŠESD kiekis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išmetamų ŠESD kiekis, kuris susidarytų įgyvendinus teisėkūros iniciatyvą. </a:t>
          </a: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en-US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Projektinis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 biologiškai skaidžių atliekų kiekis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- biologiškai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skaidžių atliekų kiekis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jei numatomas veiklos rodiklio reguliavimas būtų įgyvendintas.</a:t>
          </a:r>
          <a:endParaRPr lang="lt-LT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Suminis ŠESD kiekio pokytis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-  tai viso per analizuojamą laikotarpį sukaupto ŠESD kiekio sumažėjimo apimtis laikotarpio pabaigoje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lang="lt-LT" sz="1400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Šiltnamio efektą sukeliančių duj</a:t>
          </a: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os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(ŠESD)  –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anglies dioksidas (CO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metanas (CH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), azoto suboksidas (N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O), hidrofluorangliavandeniliai (HFC), perfluorangliavandeniliai (PFC) ir sieros heksafluoridas (SF</a:t>
          </a:r>
          <a:r>
            <a:rPr lang="lt-LT" sz="1400" i="0" baseline="-250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).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400" b="1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ŠESD kiekio pokytis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skirtumas bazinio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ŠESD kiekio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ir projektinio</a:t>
          </a:r>
          <a:r>
            <a:rPr lang="lt-LT" sz="140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ŠESD kiekio</a:t>
          </a:r>
          <a:r>
            <a:rPr lang="en-US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per vertinamą laikotarpį.</a:t>
          </a: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335643</xdr:colOff>
      <xdr:row>41</xdr:row>
      <xdr:rowOff>63500</xdr:rowOff>
    </xdr:from>
    <xdr:to>
      <xdr:col>3</xdr:col>
      <xdr:colOff>229741</xdr:colOff>
      <xdr:row>49</xdr:row>
      <xdr:rowOff>152564</xdr:rowOff>
    </xdr:to>
    <xdr:grpSp>
      <xdr:nvGrpSpPr>
        <xdr:cNvPr id="21" name="Grupė 20">
          <a:extLst>
            <a:ext uri="{FF2B5EF4-FFF2-40B4-BE49-F238E27FC236}">
              <a16:creationId xmlns:a16="http://schemas.microsoft.com/office/drawing/2014/main" id="{6D1E7C32-7CCB-4F86-498C-90F1E3A09CD6}"/>
            </a:ext>
          </a:extLst>
        </xdr:cNvPr>
        <xdr:cNvGrpSpPr/>
      </xdr:nvGrpSpPr>
      <xdr:grpSpPr>
        <a:xfrm>
          <a:off x="335643" y="7955643"/>
          <a:ext cx="1717455" cy="1540492"/>
          <a:chOff x="335643" y="7955643"/>
          <a:chExt cx="1717455" cy="1540492"/>
        </a:xfrm>
      </xdr:grpSpPr>
      <xdr:sp macro="" textlink="">
        <xdr:nvSpPr>
          <xdr:cNvPr id="17" name="TextBox 16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6ED8DB1B-30CD-F182-FBD3-36E2418DE376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20" name="Paveikslėlis 19">
            <a:extLst>
              <a:ext uri="{FF2B5EF4-FFF2-40B4-BE49-F238E27FC236}">
                <a16:creationId xmlns:a16="http://schemas.microsoft.com/office/drawing/2014/main" id="{27FA6CA5-98FA-E6EA-3BA8-86B976A7F7E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183952-79B0-43F0-8BC1-75FE2B346979}"/>
            </a:ext>
          </a:extLst>
        </xdr:cNvPr>
        <xdr:cNvSpPr txBox="1"/>
      </xdr:nvSpPr>
      <xdr:spPr>
        <a:xfrm>
          <a:off x="141942" y="979020"/>
          <a:ext cx="1278965" cy="221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0</xdr:col>
      <xdr:colOff>157601</xdr:colOff>
      <xdr:row>0</xdr:row>
      <xdr:rowOff>134683</xdr:rowOff>
    </xdr:from>
    <xdr:to>
      <xdr:col>3</xdr:col>
      <xdr:colOff>209480</xdr:colOff>
      <xdr:row>83</xdr:row>
      <xdr:rowOff>173181</xdr:rowOff>
    </xdr:to>
    <xdr:sp macro="" textlink="">
      <xdr:nvSpPr>
        <xdr:cNvPr id="5" name="Stačiakampis: suapvalinti kampai 4">
          <a:extLst>
            <a:ext uri="{FF2B5EF4-FFF2-40B4-BE49-F238E27FC236}">
              <a16:creationId xmlns:a16="http://schemas.microsoft.com/office/drawing/2014/main" id="{19E3C5B8-F3DE-4155-9D43-5B1F929DC29C}"/>
            </a:ext>
          </a:extLst>
        </xdr:cNvPr>
        <xdr:cNvSpPr/>
      </xdr:nvSpPr>
      <xdr:spPr>
        <a:xfrm>
          <a:off x="157601" y="134683"/>
          <a:ext cx="1887606" cy="15751862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0</xdr:col>
      <xdr:colOff>372495</xdr:colOff>
      <xdr:row>2</xdr:row>
      <xdr:rowOff>8331</xdr:rowOff>
    </xdr:from>
    <xdr:to>
      <xdr:col>2</xdr:col>
      <xdr:colOff>580308</xdr:colOff>
      <xdr:row>4</xdr:row>
      <xdr:rowOff>163287</xdr:rowOff>
    </xdr:to>
    <xdr:pic>
      <xdr:nvPicPr>
        <xdr:cNvPr id="6" name="Paveikslėlis 2">
          <a:extLst>
            <a:ext uri="{FF2B5EF4-FFF2-40B4-BE49-F238E27FC236}">
              <a16:creationId xmlns:a16="http://schemas.microsoft.com/office/drawing/2014/main" id="{FB95283F-0311-48DE-9387-BB45017CF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495" y="389331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1</xdr:col>
      <xdr:colOff>254112</xdr:colOff>
      <xdr:row>27</xdr:row>
      <xdr:rowOff>72572</xdr:rowOff>
    </xdr:from>
    <xdr:to>
      <xdr:col>2</xdr:col>
      <xdr:colOff>163173</xdr:colOff>
      <xdr:row>29</xdr:row>
      <xdr:rowOff>136071</xdr:rowOff>
    </xdr:to>
    <xdr:pic>
      <xdr:nvPicPr>
        <xdr:cNvPr id="7" name="Grafinis elementas 6" descr="Envelope outline">
          <a:extLst>
            <a:ext uri="{FF2B5EF4-FFF2-40B4-BE49-F238E27FC236}">
              <a16:creationId xmlns:a16="http://schemas.microsoft.com/office/drawing/2014/main" id="{4151C7ED-F6C9-4A68-AB72-1BF5A9A91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63712" y="5412922"/>
          <a:ext cx="518661" cy="431799"/>
        </a:xfrm>
        <a:prstGeom prst="rect">
          <a:avLst/>
        </a:prstGeom>
      </xdr:spPr>
    </xdr:pic>
    <xdr:clientData/>
  </xdr:twoCellAnchor>
  <xdr:twoCellAnchor>
    <xdr:from>
      <xdr:col>1</xdr:col>
      <xdr:colOff>25359</xdr:colOff>
      <xdr:row>29</xdr:row>
      <xdr:rowOff>108158</xdr:rowOff>
    </xdr:from>
    <xdr:to>
      <xdr:col>3</xdr:col>
      <xdr:colOff>173794</xdr:colOff>
      <xdr:row>30</xdr:row>
      <xdr:rowOff>183140</xdr:rowOff>
    </xdr:to>
    <xdr:sp macro="" textlink="">
      <xdr:nvSpPr>
        <xdr:cNvPr id="8" name="TextBox 11">
          <a:extLst>
            <a:ext uri="{FF2B5EF4-FFF2-40B4-BE49-F238E27FC236}">
              <a16:creationId xmlns:a16="http://schemas.microsoft.com/office/drawing/2014/main" id="{0BC8A7E5-BADC-4B9F-B027-F2A1A665A5A5}"/>
            </a:ext>
          </a:extLst>
        </xdr:cNvPr>
        <xdr:cNvSpPr txBox="1"/>
      </xdr:nvSpPr>
      <xdr:spPr>
        <a:xfrm>
          <a:off x="634959" y="5816808"/>
          <a:ext cx="1367635" cy="259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1</xdr:col>
      <xdr:colOff>318147</xdr:colOff>
      <xdr:row>33</xdr:row>
      <xdr:rowOff>9848</xdr:rowOff>
    </xdr:from>
    <xdr:to>
      <xdr:col>2</xdr:col>
      <xdr:colOff>79816</xdr:colOff>
      <xdr:row>35</xdr:row>
      <xdr:rowOff>16444</xdr:rowOff>
    </xdr:to>
    <xdr:pic>
      <xdr:nvPicPr>
        <xdr:cNvPr id="9" name="Grafinis elementas 8" descr="Receiver outline">
          <a:extLst>
            <a:ext uri="{FF2B5EF4-FFF2-40B4-BE49-F238E27FC236}">
              <a16:creationId xmlns:a16="http://schemas.microsoft.com/office/drawing/2014/main" id="{CE249489-37F7-42C0-A63D-6FC007DFF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27747" y="6455098"/>
          <a:ext cx="371269" cy="374896"/>
        </a:xfrm>
        <a:prstGeom prst="rect">
          <a:avLst/>
        </a:prstGeom>
      </xdr:spPr>
    </xdr:pic>
    <xdr:clientData/>
  </xdr:twoCellAnchor>
  <xdr:twoCellAnchor>
    <xdr:from>
      <xdr:col>0</xdr:col>
      <xdr:colOff>530679</xdr:colOff>
      <xdr:row>35</xdr:row>
      <xdr:rowOff>59091</xdr:rowOff>
    </xdr:from>
    <xdr:to>
      <xdr:col>3</xdr:col>
      <xdr:colOff>94007</xdr:colOff>
      <xdr:row>36</xdr:row>
      <xdr:rowOff>123559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FE16CC5-55D6-414B-86B7-8CA001059637}"/>
            </a:ext>
          </a:extLst>
        </xdr:cNvPr>
        <xdr:cNvSpPr txBox="1"/>
      </xdr:nvSpPr>
      <xdr:spPr>
        <a:xfrm>
          <a:off x="530679" y="6872641"/>
          <a:ext cx="1392128" cy="2486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4</xdr:col>
      <xdr:colOff>378526</xdr:colOff>
      <xdr:row>58</xdr:row>
      <xdr:rowOff>138134</xdr:rowOff>
    </xdr:from>
    <xdr:to>
      <xdr:col>11</xdr:col>
      <xdr:colOff>549935</xdr:colOff>
      <xdr:row>60</xdr:row>
      <xdr:rowOff>138380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431497FC-4B8F-4E7E-9CA4-2E0AFCEB8B4B}"/>
            </a:ext>
          </a:extLst>
        </xdr:cNvPr>
        <xdr:cNvSpPr txBox="1"/>
      </xdr:nvSpPr>
      <xdr:spPr>
        <a:xfrm>
          <a:off x="2816926" y="11237934"/>
          <a:ext cx="4375109" cy="368546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 b="1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299360</xdr:colOff>
      <xdr:row>7</xdr:row>
      <xdr:rowOff>136070</xdr:rowOff>
    </xdr:from>
    <xdr:to>
      <xdr:col>3</xdr:col>
      <xdr:colOff>35380</xdr:colOff>
      <xdr:row>11</xdr:row>
      <xdr:rowOff>18042</xdr:rowOff>
    </xdr:to>
    <xdr:pic>
      <xdr:nvPicPr>
        <xdr:cNvPr id="2" name="Picture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8729790-96EE-4564-9C57-94429260E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99360" y="1523999"/>
          <a:ext cx="1491341" cy="698400"/>
        </a:xfrm>
        <a:prstGeom prst="rect">
          <a:avLst/>
        </a:prstGeom>
      </xdr:spPr>
    </xdr:pic>
    <xdr:clientData/>
  </xdr:twoCellAnchor>
  <xdr:twoCellAnchor editAs="oneCell">
    <xdr:from>
      <xdr:col>0</xdr:col>
      <xdr:colOff>299358</xdr:colOff>
      <xdr:row>12</xdr:row>
      <xdr:rowOff>81642</xdr:rowOff>
    </xdr:from>
    <xdr:to>
      <xdr:col>3</xdr:col>
      <xdr:colOff>44905</xdr:colOff>
      <xdr:row>15</xdr:row>
      <xdr:rowOff>154113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FF1467D-AA8E-4DE4-9212-F5D025171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358" y="2476499"/>
          <a:ext cx="1500868" cy="69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299358</xdr:colOff>
      <xdr:row>16</xdr:row>
      <xdr:rowOff>163286</xdr:rowOff>
    </xdr:from>
    <xdr:to>
      <xdr:col>3</xdr:col>
      <xdr:colOff>37033</xdr:colOff>
      <xdr:row>20</xdr:row>
      <xdr:rowOff>87220</xdr:rowOff>
    </xdr:to>
    <xdr:pic>
      <xdr:nvPicPr>
        <xdr:cNvPr id="13" name="Picture 6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C905455-BA3F-4411-81A5-38D91E412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299358" y="3429000"/>
          <a:ext cx="1492996" cy="699541"/>
        </a:xfrm>
        <a:prstGeom prst="rect">
          <a:avLst/>
        </a:prstGeom>
      </xdr:spPr>
    </xdr:pic>
    <xdr:clientData/>
  </xdr:twoCellAnchor>
  <xdr:twoCellAnchor>
    <xdr:from>
      <xdr:col>0</xdr:col>
      <xdr:colOff>299358</xdr:colOff>
      <xdr:row>21</xdr:row>
      <xdr:rowOff>95250</xdr:rowOff>
    </xdr:from>
    <xdr:to>
      <xdr:col>3</xdr:col>
      <xdr:colOff>31590</xdr:colOff>
      <xdr:row>24</xdr:row>
      <xdr:rowOff>218754</xdr:rowOff>
    </xdr:to>
    <xdr:pic>
      <xdr:nvPicPr>
        <xdr:cNvPr id="14" name="Picture 6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3BEE85C1-9747-4CFD-8237-24377D671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99358" y="4381500"/>
          <a:ext cx="1487553" cy="695004"/>
        </a:xfrm>
        <a:prstGeom prst="rect">
          <a:avLst/>
        </a:prstGeom>
      </xdr:spPr>
    </xdr:pic>
    <xdr:clientData/>
  </xdr:twoCellAnchor>
  <xdr:twoCellAnchor>
    <xdr:from>
      <xdr:col>3</xdr:col>
      <xdr:colOff>554183</xdr:colOff>
      <xdr:row>1</xdr:row>
      <xdr:rowOff>136071</xdr:rowOff>
    </xdr:from>
    <xdr:to>
      <xdr:col>15</xdr:col>
      <xdr:colOff>428543</xdr:colOff>
      <xdr:row>4</xdr:row>
      <xdr:rowOff>149665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7A3FBDE0-DE2B-48B4-8711-D6A6F81B6F87}"/>
            </a:ext>
          </a:extLst>
        </xdr:cNvPr>
        <xdr:cNvSpPr txBox="1"/>
      </xdr:nvSpPr>
      <xdr:spPr>
        <a:xfrm>
          <a:off x="2377540" y="317500"/>
          <a:ext cx="7104289" cy="6123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SKAI</a:t>
          </a:r>
          <a:r>
            <a:rPr lang="lt-LT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ČIUOKLĖS NAUDOJIMO INSTRUKCIJA</a:t>
          </a:r>
          <a:endParaRPr lang="lt-LT" sz="1600" b="1">
            <a:ln>
              <a:noFill/>
            </a:ln>
            <a:solidFill>
              <a:schemeClr val="bg2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4</xdr:col>
      <xdr:colOff>9071</xdr:colOff>
      <xdr:row>7</xdr:row>
      <xdr:rowOff>177304</xdr:rowOff>
    </xdr:from>
    <xdr:to>
      <xdr:col>20</xdr:col>
      <xdr:colOff>196273</xdr:colOff>
      <xdr:row>84</xdr:row>
      <xdr:rowOff>69273</xdr:rowOff>
    </xdr:to>
    <xdr:sp macro="" textlink="">
      <xdr:nvSpPr>
        <xdr:cNvPr id="16" name="Teksto laukas 9">
          <a:extLst>
            <a:ext uri="{FF2B5EF4-FFF2-40B4-BE49-F238E27FC236}">
              <a16:creationId xmlns:a16="http://schemas.microsoft.com/office/drawing/2014/main" id="{159B7AB4-F5C4-4FAE-B2E3-3AE123941F66}"/>
            </a:ext>
            <a:ext uri="{147F2762-F138-4A5C-976F-8EAC2B608ADB}">
              <a16:predDERef xmlns:a16="http://schemas.microsoft.com/office/drawing/2014/main" pred="{082A9F6D-32FF-44FF-8DC9-4D27DC904FAB}"/>
            </a:ext>
          </a:extLst>
        </xdr:cNvPr>
        <xdr:cNvSpPr txBox="1"/>
      </xdr:nvSpPr>
      <xdr:spPr>
        <a:xfrm>
          <a:off x="2456707" y="1516577"/>
          <a:ext cx="10728202" cy="14450787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1.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Pradiniai veiksmai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Prieš pradėdami naudotis skaičiuokle, atidžiai perskaitykite "Pradžios" lapo informaciją ir metodologinį dokumentą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(žr. https://aaa.lrv.lt/lt/veiklos-sritys/teisekuros-poveikio-vertinimas/)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, kad geriau suprastumėte naudojamas sąvokas, išmetamo ŠESD kiekio pokyčio skaičiavimo principus ir prielaidas.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Lape „Skaičiuoklė“ susipažinkite su lentelės apačioje esančiais sutartiniais žymėjimais ir pastabomis, kad lengviau suprastumėte skaičiuoklės turinį.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Atidžiai laikykitės toli</a:t>
          </a: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au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instrukcijoje pateiktų nurodymų, kad užtikrintumėte teisingą duomenų įvedimą ir rezultatų gavimą. </a:t>
          </a:r>
          <a:endParaRPr kumimoji="0" lang="en-US" sz="16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50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2.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Duomenų įvedimas</a:t>
          </a:r>
          <a:endParaRPr kumimoji="0" lang="en-US" sz="16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Bet kuriuo metu galite keisti arba papildyti duomenis, neatsižvelgiant į duomenų įvedimo seką.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Skaičiuoklėje pateikti įvesties duomenys yra pavyzdiniai ir turi būti keičiami pagal pasirinktus tikslus.</a:t>
          </a:r>
          <a:endParaRPr lang="en-US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kumimoji="0" lang="en-US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čiuoklę sudaro trijų tipų parametrų duomenys: įvesties, pasirenkami iš išplečiamųjų sąrašų ir numatytosios reikšmės. </a:t>
          </a: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Įvesties ir pasirenkamus iš išplečiamųjų sąrašų parametrų duomenų laukelius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pildo skaičiuoklės naudotojas 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atsižvelgdamas į teisėkūros iniciatyvos tikslus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  <a:endParaRPr kumimoji="0" lang="lt-LT" sz="1400" b="0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6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Numatytosios reikšmės -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</a:rPr>
            <a:t>tai iš anksto apskaičiuotos/nustatytos reikšmės konkrečiam ŠESD kiekio nustatymo algoritmo parametrui, kurios yra naudojamos skaičiavimuose kaip standartinės vertės. </a:t>
          </a:r>
          <a:r>
            <a:rPr lang="lt-LT" sz="1400">
              <a:solidFill>
                <a:schemeClr val="accent3">
                  <a:lumMod val="25000"/>
                </a:schemeClr>
              </a:solidFill>
            </a:rPr>
            <a:t>Šios vertės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</a:rPr>
            <a:t> </a:t>
          </a:r>
          <a:r>
            <a:rPr lang="lt-LT" sz="1400">
              <a:solidFill>
                <a:schemeClr val="accent3">
                  <a:lumMod val="25000"/>
                </a:schemeClr>
              </a:solidFill>
            </a:rPr>
            <a:t>negali būti keičiamos skaičiuoklės naudotojo, užtikrinant, kad skaičiuoklės veikimas būtų nuoseklus ir remtųsi patikimais duomenimis. </a:t>
          </a:r>
          <a:endParaRPr lang="en-US" sz="1400">
            <a:solidFill>
              <a:schemeClr val="accent3">
                <a:lumMod val="25000"/>
              </a:schemeClr>
            </a:solidFill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6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Objekto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ir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reguliuojamos veiklos rodiklio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parametrų duomenų įvedimas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privalomas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Duomenis veskite tik į pasirinktų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metų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langelius. Poveikio vertinimo prognozė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galima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skaičiuoklėje nurodytam laikotarpiui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400" b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indent="0" eaLnBrk="1" fontAlgn="auto" latinLnBrk="0" hangingPunct="1">
            <a:lnSpc>
              <a:spcPct val="150000"/>
            </a:lnSpc>
            <a:spcBef>
              <a:spcPts val="800"/>
            </a:spcBef>
            <a:buFontTx/>
            <a:buNone/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Objekto parametrų</a:t>
          </a:r>
          <a:r>
            <a:rPr lang="lt-LT" sz="14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įvedimas</a:t>
          </a:r>
          <a:endParaRPr lang="lt-LT" sz="1400" i="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Biologiškai skaidžių komunalinių </a:t>
          </a: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atliekų rūšis</a:t>
          </a: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en-US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asirinkite reikalingas parinktis iš pateiktų išplečiamųjų sąrašų. </a:t>
          </a:r>
          <a:r>
            <a:rPr lang="lt-LT" sz="14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Norėdami pasirinkti, spustelėkite ant mėlyno sąrašo laukelio ir paspauskite rodyklės ikoną.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Reguliuojamo veiklos rodiklio parametrų įvedimas</a:t>
          </a:r>
          <a:endParaRPr kumimoji="0" lang="lt-LT" sz="1400" b="1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indent="-285750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Projektinis biologiškai skaidžių komunalinių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atliekų kiekis (kt): įveskite pasirinktos atliekų rūšies kiekio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reikšmę kilotonomis. 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Galite įvesti tik teigiamą skaitinę reikšmę. </a:t>
          </a:r>
          <a:endParaRPr lang="lt-LT" sz="1400" b="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indent="-285750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Bazinis </a:t>
          </a: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biologiškai skaidžių komunalinių atliekų kiekis (kt): įveskite pasirinktos atliekų rūšies kiekio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reikšmę kilotonomis</a:t>
          </a:r>
          <a:r>
            <a:rPr lang="lt-LT" sz="1400" b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Galite įvesti tik teigiamą skaitinę reikšmę. </a:t>
          </a:r>
          <a:endParaRPr lang="lt-LT" sz="1400" b="0">
            <a:solidFill>
              <a:schemeClr val="accent3">
                <a:lumMod val="25000"/>
              </a:schemeClr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50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3. </a:t>
          </a: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Rezultatai ir jų interpretacija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Skaičiuoklė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automatiškai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apskaičiuoja ŠESD kiekio pokytį, kaupiamąjį ŠESD kiekio pokytį ir suminį ŠESD kiekio pokytį pagal įvesties duomenis.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Šalia skaičiuoklės esantis grafikas vizualiai parodo kaupiamojo ŠESD kiekio pokytį pasirinktu laikotarpiu.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Skaičiuoklės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rezultatai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 yra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apytiksliai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Teigiama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ŠESD kiekio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pokyčio reikšmė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&gt;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0 kt 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kiekį mažina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 t.y. apskaičiuotas ŠESD kiekis susidaręs iš projektinio veiklos rodiklio yra mažesnis nei susidaręs iš bazinio veiklos rodiklio ). Daroma prielaida, kad teisėkūros iniciatyvos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poveikis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aplinkos oro kokybei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teigiamas.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N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eigiama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kiekio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pokyčio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reikšmė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(&lt;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0 kt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ŠESD kiekį didina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 t.y. apskaičiuotas ŠESD kiekis susidaręs iš projektinio veiklos rodiklio yra didesnis nei iš bazinio veiklos rodiklio ). Daroma prielaida, kad teisėkūros iniciatyvos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poveikis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aplinkos oro kokybei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neigiamas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Jei ŠESD kiekio pokyčių reikšmės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viršija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"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Teis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ėkūros poveikio aplinkai ir klimato kaitai (ex ante) vertinimo tvarkos aprašo" priede nustatytą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ribinę vertę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0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kt/metus)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, laikoma, kad teisėkūros iniciatyvos poveikis klimato kaitos švelninimui yra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reikšmingai neigiamas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Reikšmingai neigiamam teisėkūros iniciatyvos poveikio identifikavimui,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atitinkami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s laukeliai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automatiškai nuspalvinami tamsiai žalia spalva</a:t>
          </a:r>
          <a:endParaRPr lang="lt-LT" sz="1200" b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357910</xdr:colOff>
      <xdr:row>41</xdr:row>
      <xdr:rowOff>46183</xdr:rowOff>
    </xdr:from>
    <xdr:to>
      <xdr:col>3</xdr:col>
      <xdr:colOff>239638</xdr:colOff>
      <xdr:row>49</xdr:row>
      <xdr:rowOff>108857</xdr:rowOff>
    </xdr:to>
    <xdr:grpSp>
      <xdr:nvGrpSpPr>
        <xdr:cNvPr id="17" name="Grupė 16">
          <a:extLst>
            <a:ext uri="{FF2B5EF4-FFF2-40B4-BE49-F238E27FC236}">
              <a16:creationId xmlns:a16="http://schemas.microsoft.com/office/drawing/2014/main" id="{C0F5CA9B-0B9E-441A-8CF7-546BA0E0AFA6}"/>
            </a:ext>
          </a:extLst>
        </xdr:cNvPr>
        <xdr:cNvGrpSpPr/>
      </xdr:nvGrpSpPr>
      <xdr:grpSpPr>
        <a:xfrm>
          <a:off x="357910" y="8000394"/>
          <a:ext cx="1711531" cy="1533200"/>
          <a:chOff x="335643" y="7955643"/>
          <a:chExt cx="1717455" cy="1540492"/>
        </a:xfrm>
      </xdr:grpSpPr>
      <xdr:sp macro="" textlink="">
        <xdr:nvSpPr>
          <xdr:cNvPr id="18" name="TextBox 17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66D24495-CB02-59E5-4280-E1A46CC7DD9A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19" name="Paveikslėlis 18">
            <a:extLst>
              <a:ext uri="{FF2B5EF4-FFF2-40B4-BE49-F238E27FC236}">
                <a16:creationId xmlns:a16="http://schemas.microsoft.com/office/drawing/2014/main" id="{A0716935-350A-AA1F-219A-945F4C7D3E7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0</xdr:row>
      <xdr:rowOff>79376</xdr:rowOff>
    </xdr:from>
    <xdr:to>
      <xdr:col>3</xdr:col>
      <xdr:colOff>36003</xdr:colOff>
      <xdr:row>60</xdr:row>
      <xdr:rowOff>130658</xdr:rowOff>
    </xdr:to>
    <xdr:sp macro="" textlink="">
      <xdr:nvSpPr>
        <xdr:cNvPr id="50" name="Stačiakampis: suapvalinti kampai 4">
          <a:extLst>
            <a:ext uri="{FF2B5EF4-FFF2-40B4-BE49-F238E27FC236}">
              <a16:creationId xmlns:a16="http://schemas.microsoft.com/office/drawing/2014/main" id="{81BE9BC1-EDED-40CC-AD0A-3D517C71B39B}"/>
            </a:ext>
          </a:extLst>
        </xdr:cNvPr>
        <xdr:cNvSpPr/>
      </xdr:nvSpPr>
      <xdr:spPr>
        <a:xfrm>
          <a:off x="127000" y="79376"/>
          <a:ext cx="1861628" cy="10687532"/>
        </a:xfrm>
        <a:prstGeom prst="roundRect">
          <a:avLst>
            <a:gd name="adj" fmla="val 4546"/>
          </a:avLst>
        </a:prstGeom>
        <a:solidFill>
          <a:srgbClr val="D2EBDB"/>
        </a:solidFill>
        <a:ln w="12700" cap="flat" cmpd="sng" algn="ctr">
          <a:noFill/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lt-LT" sz="1100" b="0" i="0" u="none" strike="noStrike" kern="0" cap="none" spc="0" normalizeH="0" baseline="0" noProof="0">
            <a:ln>
              <a:noFill/>
            </a:ln>
            <a:solidFill>
              <a:srgbClr val="44C8F5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93</xdr:col>
      <xdr:colOff>69273</xdr:colOff>
      <xdr:row>1</xdr:row>
      <xdr:rowOff>0</xdr:rowOff>
    </xdr:from>
    <xdr:to>
      <xdr:col>99</xdr:col>
      <xdr:colOff>490176</xdr:colOff>
      <xdr:row>25</xdr:row>
      <xdr:rowOff>0</xdr:rowOff>
    </xdr:to>
    <xdr:sp macro="" textlink="">
      <xdr:nvSpPr>
        <xdr:cNvPr id="2" name="Stačiakampis 5">
          <a:extLst>
            <a:ext uri="{FF2B5EF4-FFF2-40B4-BE49-F238E27FC236}">
              <a16:creationId xmlns:a16="http://schemas.microsoft.com/office/drawing/2014/main" id="{8B6A5B4A-F4E3-4EBA-B9C2-16D065BF8DB8}"/>
            </a:ext>
          </a:extLst>
        </xdr:cNvPr>
        <xdr:cNvSpPr/>
      </xdr:nvSpPr>
      <xdr:spPr>
        <a:xfrm>
          <a:off x="72423995" y="164630"/>
          <a:ext cx="4089792" cy="6679259"/>
        </a:xfrm>
        <a:prstGeom prst="rect">
          <a:avLst/>
        </a:prstGeom>
        <a:solidFill>
          <a:srgbClr val="FFFFFF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/>
        </a:p>
      </xdr:txBody>
    </xdr:sp>
    <xdr:clientData/>
  </xdr:twoCellAnchor>
  <xdr:twoCellAnchor>
    <xdr:from>
      <xdr:col>93</xdr:col>
      <xdr:colOff>226786</xdr:colOff>
      <xdr:row>2</xdr:row>
      <xdr:rowOff>15877</xdr:rowOff>
    </xdr:from>
    <xdr:to>
      <xdr:col>99</xdr:col>
      <xdr:colOff>345352</xdr:colOff>
      <xdr:row>3</xdr:row>
      <xdr:rowOff>199572</xdr:rowOff>
    </xdr:to>
    <xdr:sp macro="" textlink="">
      <xdr:nvSpPr>
        <xdr:cNvPr id="3" name="Stačiakampis 1">
          <a:extLst>
            <a:ext uri="{FF2B5EF4-FFF2-40B4-BE49-F238E27FC236}">
              <a16:creationId xmlns:a16="http://schemas.microsoft.com/office/drawing/2014/main" id="{640EBF41-C26B-41E2-BBFA-DA6DF6751EDA}"/>
            </a:ext>
          </a:extLst>
        </xdr:cNvPr>
        <xdr:cNvSpPr/>
      </xdr:nvSpPr>
      <xdr:spPr>
        <a:xfrm>
          <a:off x="72635836" y="346077"/>
          <a:ext cx="3776166" cy="39959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93</xdr:col>
      <xdr:colOff>235857</xdr:colOff>
      <xdr:row>4</xdr:row>
      <xdr:rowOff>18144</xdr:rowOff>
    </xdr:from>
    <xdr:to>
      <xdr:col>99</xdr:col>
      <xdr:colOff>323273</xdr:colOff>
      <xdr:row>24</xdr:row>
      <xdr:rowOff>69273</xdr:rowOff>
    </xdr:to>
    <xdr:graphicFrame macro="">
      <xdr:nvGraphicFramePr>
        <xdr:cNvPr id="4" name="Chart 10">
          <a:extLst>
            <a:ext uri="{FF2B5EF4-FFF2-40B4-BE49-F238E27FC236}">
              <a16:creationId xmlns:a16="http://schemas.microsoft.com/office/drawing/2014/main" id="{74B4E52B-2C5A-4C41-B3CE-8C89725ADFF9}"/>
            </a:ext>
            <a:ext uri="{147F2762-F138-4A5C-976F-8EAC2B608ADB}">
              <a16:predDERef xmlns:a16="http://schemas.microsoft.com/office/drawing/2014/main" pred="{C6D016F7-37A5-2606-01B4-76A41FFBDF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94</xdr:col>
      <xdr:colOff>15875</xdr:colOff>
      <xdr:row>1</xdr:row>
      <xdr:rowOff>100264</xdr:rowOff>
    </xdr:from>
    <xdr:to>
      <xdr:col>99</xdr:col>
      <xdr:colOff>420686</xdr:colOff>
      <xdr:row>4</xdr:row>
      <xdr:rowOff>9071</xdr:rowOff>
    </xdr:to>
    <xdr:sp macro="" textlink="">
      <xdr:nvSpPr>
        <xdr:cNvPr id="5" name="TextBox 24">
          <a:extLst>
            <a:ext uri="{FF2B5EF4-FFF2-40B4-BE49-F238E27FC236}">
              <a16:creationId xmlns:a16="http://schemas.microsoft.com/office/drawing/2014/main" id="{ED2F5267-DBBA-4433-9CDA-C6CEA9B69FF0}"/>
            </a:ext>
            <a:ext uri="{147F2762-F138-4A5C-976F-8EAC2B608ADB}">
              <a16:predDERef xmlns:a16="http://schemas.microsoft.com/office/drawing/2014/main" pred="{52B0C2D4-8909-40C1-8C19-99227F8C44B7}"/>
            </a:ext>
          </a:extLst>
        </xdr:cNvPr>
        <xdr:cNvSpPr txBox="1"/>
      </xdr:nvSpPr>
      <xdr:spPr>
        <a:xfrm>
          <a:off x="73034525" y="265364"/>
          <a:ext cx="3452811" cy="505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0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Kaupiamasis</a:t>
          </a:r>
          <a:r>
            <a:rPr lang="lt-LT" sz="10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Š</a:t>
          </a:r>
          <a:r>
            <a:rPr lang="lt-LT" sz="10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ESD kiekio pokytis</a:t>
          </a:r>
          <a:endParaRPr lang="en-GB" sz="1200" b="0"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5</xdr:col>
      <xdr:colOff>46346</xdr:colOff>
      <xdr:row>26</xdr:row>
      <xdr:rowOff>713506</xdr:rowOff>
    </xdr:from>
    <xdr:to>
      <xdr:col>5</xdr:col>
      <xdr:colOff>2168070</xdr:colOff>
      <xdr:row>27</xdr:row>
      <xdr:rowOff>98960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F7F3CD3-1EED-4F51-A441-941986C8811F}"/>
            </a:ext>
          </a:extLst>
        </xdr:cNvPr>
        <xdr:cNvSpPr txBox="1"/>
      </xdr:nvSpPr>
      <xdr:spPr>
        <a:xfrm>
          <a:off x="2548246" y="6739656"/>
          <a:ext cx="2121724" cy="363354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400" b="1">
              <a:solidFill>
                <a:schemeClr val="accent3">
                  <a:lumMod val="25000"/>
                </a:schemeClr>
              </a:solidFill>
            </a:rPr>
            <a:t>ŽYMĖJIMAI</a:t>
          </a:r>
          <a:r>
            <a:rPr lang="lt-LT" sz="1400" b="1" baseline="0">
              <a:solidFill>
                <a:schemeClr val="accent3">
                  <a:lumMod val="25000"/>
                </a:schemeClr>
              </a:solidFill>
            </a:rPr>
            <a:t> IR PASTABOS</a:t>
          </a:r>
          <a:endParaRPr lang="lt-LT" sz="14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5</xdr:col>
      <xdr:colOff>151739</xdr:colOff>
      <xdr:row>30</xdr:row>
      <xdr:rowOff>64984</xdr:rowOff>
    </xdr:from>
    <xdr:to>
      <xdr:col>5</xdr:col>
      <xdr:colOff>729920</xdr:colOff>
      <xdr:row>31</xdr:row>
      <xdr:rowOff>86423</xdr:rowOff>
    </xdr:to>
    <xdr:sp macro="" textlink="">
      <xdr:nvSpPr>
        <xdr:cNvPr id="17" name="Stačiakampis 16">
          <a:extLst>
            <a:ext uri="{FF2B5EF4-FFF2-40B4-BE49-F238E27FC236}">
              <a16:creationId xmlns:a16="http://schemas.microsoft.com/office/drawing/2014/main" id="{F6AB0764-F3D3-4C79-B3CC-089169523C45}"/>
            </a:ext>
          </a:extLst>
        </xdr:cNvPr>
        <xdr:cNvSpPr/>
      </xdr:nvSpPr>
      <xdr:spPr>
        <a:xfrm>
          <a:off x="2653639" y="8065984"/>
          <a:ext cx="578181" cy="205589"/>
        </a:xfrm>
        <a:prstGeom prst="rect">
          <a:avLst/>
        </a:prstGeom>
        <a:solidFill>
          <a:srgbClr val="FFFFFF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5</xdr:col>
      <xdr:colOff>178133</xdr:colOff>
      <xdr:row>32</xdr:row>
      <xdr:rowOff>79826</xdr:rowOff>
    </xdr:from>
    <xdr:to>
      <xdr:col>5</xdr:col>
      <xdr:colOff>753015</xdr:colOff>
      <xdr:row>33</xdr:row>
      <xdr:rowOff>101267</xdr:rowOff>
    </xdr:to>
    <xdr:sp macro="" textlink="">
      <xdr:nvSpPr>
        <xdr:cNvPr id="18" name="Stačiakampis 17">
          <a:extLst>
            <a:ext uri="{FF2B5EF4-FFF2-40B4-BE49-F238E27FC236}">
              <a16:creationId xmlns:a16="http://schemas.microsoft.com/office/drawing/2014/main" id="{18E9E20D-6866-4101-B0C3-410735C098C4}"/>
            </a:ext>
          </a:extLst>
        </xdr:cNvPr>
        <xdr:cNvSpPr/>
      </xdr:nvSpPr>
      <xdr:spPr>
        <a:xfrm>
          <a:off x="2680033" y="8449126"/>
          <a:ext cx="574882" cy="205591"/>
        </a:xfrm>
        <a:prstGeom prst="rect">
          <a:avLst/>
        </a:prstGeom>
        <a:solidFill>
          <a:schemeClr val="tx1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5</xdr:col>
      <xdr:colOff>810903</xdr:colOff>
      <xdr:row>27</xdr:row>
      <xdr:rowOff>175655</xdr:rowOff>
    </xdr:from>
    <xdr:to>
      <xdr:col>7</xdr:col>
      <xdr:colOff>31750</xdr:colOff>
      <xdr:row>27</xdr:row>
      <xdr:rowOff>388584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D3D9A351-742C-4E77-B777-EFF2358994D6}"/>
            </a:ext>
          </a:extLst>
        </xdr:cNvPr>
        <xdr:cNvSpPr txBox="1"/>
      </xdr:nvSpPr>
      <xdr:spPr>
        <a:xfrm>
          <a:off x="3312803" y="7179705"/>
          <a:ext cx="3830947" cy="212929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įvesties laukelis</a:t>
          </a:r>
          <a:r>
            <a:rPr lang="en-US" sz="1100" baseline="0">
              <a:solidFill>
                <a:schemeClr val="accent3">
                  <a:lumMod val="25000"/>
                </a:schemeClr>
              </a:solidFill>
            </a:rPr>
            <a:t>. </a:t>
          </a:r>
          <a:r>
            <a:rPr lang="en-US" sz="1100" b="1" baseline="0">
              <a:solidFill>
                <a:schemeClr val="accent3">
                  <a:lumMod val="25000"/>
                </a:schemeClr>
              </a:solidFill>
            </a:rPr>
            <a:t>Pildo skai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</a:rPr>
            <a:t>čiuoklės naudotojas</a:t>
          </a:r>
          <a:endParaRPr lang="lt-LT" sz="11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5</xdr:col>
      <xdr:colOff>806615</xdr:colOff>
      <xdr:row>28</xdr:row>
      <xdr:rowOff>6432</xdr:rowOff>
    </xdr:from>
    <xdr:to>
      <xdr:col>9</xdr:col>
      <xdr:colOff>552684</xdr:colOff>
      <xdr:row>30</xdr:row>
      <xdr:rowOff>23518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C09E2B6-BBF8-4170-BAC8-BB37C6D7A82A}"/>
            </a:ext>
          </a:extLst>
        </xdr:cNvPr>
        <xdr:cNvSpPr txBox="1"/>
      </xdr:nvSpPr>
      <xdr:spPr>
        <a:xfrm>
          <a:off x="3299578" y="5156988"/>
          <a:ext cx="4355699" cy="393382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pasirinkimo iš sąrašo  laukelis. 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Pildo </a:t>
          </a:r>
          <a:r>
            <a:rPr lang="en-US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</a:t>
          </a:r>
          <a:r>
            <a:rPr lang="lt-LT" sz="11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čiuoklės naudotojas</a:t>
          </a:r>
          <a:endParaRPr lang="lt-LT" sz="11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5</xdr:col>
      <xdr:colOff>834988</xdr:colOff>
      <xdr:row>30</xdr:row>
      <xdr:rowOff>39748</xdr:rowOff>
    </xdr:from>
    <xdr:to>
      <xdr:col>6</xdr:col>
      <xdr:colOff>692650</xdr:colOff>
      <xdr:row>32</xdr:row>
      <xdr:rowOff>53269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D4A107C-7F38-46F6-B923-BAF715922738}"/>
            </a:ext>
          </a:extLst>
        </xdr:cNvPr>
        <xdr:cNvSpPr txBox="1"/>
      </xdr:nvSpPr>
      <xdr:spPr>
        <a:xfrm>
          <a:off x="3336888" y="8040748"/>
          <a:ext cx="3451762" cy="381821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Neredaguo</a:t>
          </a:r>
          <a:r>
            <a:rPr lang="en-US" sz="1100">
              <a:solidFill>
                <a:schemeClr val="accent3">
                  <a:lumMod val="25000"/>
                </a:schemeClr>
              </a:solidFill>
            </a:rPr>
            <a:t>ja</a:t>
          </a:r>
          <a:r>
            <a:rPr lang="lt-LT" sz="1100">
              <a:solidFill>
                <a:schemeClr val="accent3">
                  <a:lumMod val="25000"/>
                </a:schemeClr>
              </a:solidFill>
            </a:rPr>
            <a:t>mas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5</xdr:col>
      <xdr:colOff>810081</xdr:colOff>
      <xdr:row>32</xdr:row>
      <xdr:rowOff>72570</xdr:rowOff>
    </xdr:from>
    <xdr:to>
      <xdr:col>9</xdr:col>
      <xdr:colOff>870184</xdr:colOff>
      <xdr:row>34</xdr:row>
      <xdr:rowOff>47038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E59FAE0-5BD9-4315-9899-D75AD42953F8}"/>
            </a:ext>
          </a:extLst>
        </xdr:cNvPr>
        <xdr:cNvSpPr txBox="1"/>
      </xdr:nvSpPr>
      <xdr:spPr>
        <a:xfrm>
          <a:off x="3303044" y="5975718"/>
          <a:ext cx="4669733" cy="350764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Reikšmingai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neigiamo teisėkūros iniciatyvos  poveikio identifikavimo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9</xdr:col>
      <xdr:colOff>493889</xdr:colOff>
      <xdr:row>27</xdr:row>
      <xdr:rowOff>150468</xdr:rowOff>
    </xdr:from>
    <xdr:to>
      <xdr:col>12</xdr:col>
      <xdr:colOff>99954</xdr:colOff>
      <xdr:row>27</xdr:row>
      <xdr:rowOff>470371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D6517F0-9A64-4BDA-934B-B31A2EE3AB83}"/>
            </a:ext>
          </a:extLst>
        </xdr:cNvPr>
        <xdr:cNvSpPr txBox="1"/>
      </xdr:nvSpPr>
      <xdr:spPr>
        <a:xfrm>
          <a:off x="7596482" y="4677783"/>
          <a:ext cx="2639953" cy="319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ŠESD</a:t>
          </a:r>
          <a:r>
            <a:rPr lang="lt-LT" sz="1100" baseline="30000">
              <a:solidFill>
                <a:schemeClr val="accent3">
                  <a:lumMod val="25000"/>
                </a:schemeClr>
              </a:solidFill>
            </a:rPr>
            <a:t> </a:t>
          </a:r>
          <a:r>
            <a:rPr lang="en-US" sz="11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šiltnamio efektą sukeliančios dujos</a:t>
          </a:r>
          <a:endParaRPr lang="lt-LT" sz="1100" baseline="300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5</xdr:col>
      <xdr:colOff>170708</xdr:colOff>
      <xdr:row>27</xdr:row>
      <xdr:rowOff>177966</xdr:rowOff>
    </xdr:from>
    <xdr:to>
      <xdr:col>5</xdr:col>
      <xdr:colOff>745590</xdr:colOff>
      <xdr:row>27</xdr:row>
      <xdr:rowOff>389080</xdr:rowOff>
    </xdr:to>
    <xdr:sp macro="" textlink="">
      <xdr:nvSpPr>
        <xdr:cNvPr id="24" name="Stačiakampis 23">
          <a:extLst>
            <a:ext uri="{FF2B5EF4-FFF2-40B4-BE49-F238E27FC236}">
              <a16:creationId xmlns:a16="http://schemas.microsoft.com/office/drawing/2014/main" id="{EAFD4589-500B-4838-A26F-6944E350A380}"/>
            </a:ext>
          </a:extLst>
        </xdr:cNvPr>
        <xdr:cNvSpPr/>
      </xdr:nvSpPr>
      <xdr:spPr>
        <a:xfrm>
          <a:off x="2672608" y="7182016"/>
          <a:ext cx="574882" cy="211114"/>
        </a:xfrm>
        <a:prstGeom prst="rect">
          <a:avLst/>
        </a:prstGeom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5</xdr:col>
      <xdr:colOff>169804</xdr:colOff>
      <xdr:row>28</xdr:row>
      <xdr:rowOff>14843</xdr:rowOff>
    </xdr:from>
    <xdr:to>
      <xdr:col>5</xdr:col>
      <xdr:colOff>738336</xdr:colOff>
      <xdr:row>29</xdr:row>
      <xdr:rowOff>36285</xdr:rowOff>
    </xdr:to>
    <xdr:sp macro="" textlink="">
      <xdr:nvSpPr>
        <xdr:cNvPr id="25" name="Stačiakampis 24">
          <a:extLst>
            <a:ext uri="{FF2B5EF4-FFF2-40B4-BE49-F238E27FC236}">
              <a16:creationId xmlns:a16="http://schemas.microsoft.com/office/drawing/2014/main" id="{CD549FEB-B45E-4A97-8589-A1EB5A9E106B}"/>
            </a:ext>
          </a:extLst>
        </xdr:cNvPr>
        <xdr:cNvSpPr/>
      </xdr:nvSpPr>
      <xdr:spPr>
        <a:xfrm>
          <a:off x="2671704" y="7647543"/>
          <a:ext cx="568532" cy="205592"/>
        </a:xfrm>
        <a:prstGeom prst="rect">
          <a:avLst/>
        </a:prstGeom>
        <a:solidFill>
          <a:schemeClr val="accent6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9</xdr:col>
      <xdr:colOff>482130</xdr:colOff>
      <xdr:row>27</xdr:row>
      <xdr:rowOff>437901</xdr:rowOff>
    </xdr:from>
    <xdr:to>
      <xdr:col>11</xdr:col>
      <xdr:colOff>18418</xdr:colOff>
      <xdr:row>28</xdr:row>
      <xdr:rowOff>42057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2F255E21-3CD8-466C-BBF0-B69080C85043}"/>
            </a:ext>
          </a:extLst>
        </xdr:cNvPr>
        <xdr:cNvSpPr txBox="1"/>
      </xdr:nvSpPr>
      <xdr:spPr>
        <a:xfrm>
          <a:off x="7584723" y="4965216"/>
          <a:ext cx="1558880" cy="2273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kt – kilotona</a:t>
          </a:r>
          <a:endParaRPr lang="lt-LT" b="0">
            <a:solidFill>
              <a:schemeClr val="accent3">
                <a:lumMod val="25000"/>
              </a:schemeClr>
            </a:solidFill>
            <a:effectLst/>
          </a:endParaRPr>
        </a:p>
        <a:p>
          <a:endParaRPr lang="lt-LT" sz="1100" b="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223509</xdr:colOff>
      <xdr:row>31</xdr:row>
      <xdr:rowOff>117048</xdr:rowOff>
    </xdr:from>
    <xdr:to>
      <xdr:col>2</xdr:col>
      <xdr:colOff>84946</xdr:colOff>
      <xdr:row>33</xdr:row>
      <xdr:rowOff>169209</xdr:rowOff>
    </xdr:to>
    <xdr:pic>
      <xdr:nvPicPr>
        <xdr:cNvPr id="35" name="Grafinis elementas 6" descr="Envelope outline">
          <a:extLst>
            <a:ext uri="{FF2B5EF4-FFF2-40B4-BE49-F238E27FC236}">
              <a16:creationId xmlns:a16="http://schemas.microsoft.com/office/drawing/2014/main" id="{33E06F01-BFCB-4DDA-A951-4A1C62C1D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74384" y="5435173"/>
          <a:ext cx="512312" cy="417285"/>
        </a:xfrm>
        <a:prstGeom prst="rect">
          <a:avLst/>
        </a:prstGeom>
      </xdr:spPr>
    </xdr:pic>
    <xdr:clientData/>
  </xdr:twoCellAnchor>
  <xdr:twoCellAnchor>
    <xdr:from>
      <xdr:col>0</xdr:col>
      <xdr:colOff>627489</xdr:colOff>
      <xdr:row>33</xdr:row>
      <xdr:rowOff>150366</xdr:rowOff>
    </xdr:from>
    <xdr:to>
      <xdr:col>3</xdr:col>
      <xdr:colOff>47941</xdr:colOff>
      <xdr:row>35</xdr:row>
      <xdr:rowOff>32580</xdr:rowOff>
    </xdr:to>
    <xdr:sp macro="" textlink="">
      <xdr:nvSpPr>
        <xdr:cNvPr id="36" name="TextBox 11">
          <a:extLst>
            <a:ext uri="{FF2B5EF4-FFF2-40B4-BE49-F238E27FC236}">
              <a16:creationId xmlns:a16="http://schemas.microsoft.com/office/drawing/2014/main" id="{2FCE8031-6ECE-4BC2-9F2E-773FB270E6FB}"/>
            </a:ext>
          </a:extLst>
        </xdr:cNvPr>
        <xdr:cNvSpPr txBox="1"/>
      </xdr:nvSpPr>
      <xdr:spPr>
        <a:xfrm>
          <a:off x="627489" y="5833616"/>
          <a:ext cx="1373077" cy="2473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534095</xdr:colOff>
      <xdr:row>39</xdr:row>
      <xdr:rowOff>94495</xdr:rowOff>
    </xdr:from>
    <xdr:to>
      <xdr:col>2</xdr:col>
      <xdr:colOff>587280</xdr:colOff>
      <xdr:row>40</xdr:row>
      <xdr:rowOff>157829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2EB0F99-23BE-4B65-8F4E-70468B4A3F64}"/>
            </a:ext>
          </a:extLst>
        </xdr:cNvPr>
        <xdr:cNvSpPr txBox="1"/>
      </xdr:nvSpPr>
      <xdr:spPr>
        <a:xfrm>
          <a:off x="534095" y="6873120"/>
          <a:ext cx="1354935" cy="2458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378732</xdr:colOff>
      <xdr:row>0</xdr:row>
      <xdr:rowOff>158750</xdr:rowOff>
    </xdr:from>
    <xdr:to>
      <xdr:col>2</xdr:col>
      <xdr:colOff>491295</xdr:colOff>
      <xdr:row>3</xdr:row>
      <xdr:rowOff>159884</xdr:rowOff>
    </xdr:to>
    <xdr:pic>
      <xdr:nvPicPr>
        <xdr:cNvPr id="38" name="Paveikslėlis 2">
          <a:extLst>
            <a:ext uri="{FF2B5EF4-FFF2-40B4-BE49-F238E27FC236}">
              <a16:creationId xmlns:a16="http://schemas.microsoft.com/office/drawing/2014/main" id="{EA11E948-43AB-4355-8A71-7656EF042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732" y="158750"/>
          <a:ext cx="1414313" cy="548822"/>
        </a:xfrm>
        <a:prstGeom prst="rect">
          <a:avLst/>
        </a:prstGeom>
      </xdr:spPr>
    </xdr:pic>
    <xdr:clientData/>
  </xdr:twoCellAnchor>
  <xdr:twoCellAnchor>
    <xdr:from>
      <xdr:col>0</xdr:col>
      <xdr:colOff>310698</xdr:colOff>
      <xdr:row>11</xdr:row>
      <xdr:rowOff>241525</xdr:rowOff>
    </xdr:from>
    <xdr:to>
      <xdr:col>2</xdr:col>
      <xdr:colOff>536575</xdr:colOff>
      <xdr:row>21</xdr:row>
      <xdr:rowOff>91745</xdr:rowOff>
    </xdr:to>
    <xdr:pic>
      <xdr:nvPicPr>
        <xdr:cNvPr id="39" name="Pictur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DD1837F-127B-48A2-B227-F57538C32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10698" y="1297213"/>
          <a:ext cx="1527627" cy="707470"/>
        </a:xfrm>
        <a:prstGeom prst="rect">
          <a:avLst/>
        </a:prstGeom>
      </xdr:spPr>
    </xdr:pic>
    <xdr:clientData/>
  </xdr:twoCellAnchor>
  <xdr:twoCellAnchor editAs="oneCell">
    <xdr:from>
      <xdr:col>0</xdr:col>
      <xdr:colOff>310698</xdr:colOff>
      <xdr:row>21</xdr:row>
      <xdr:rowOff>345846</xdr:rowOff>
    </xdr:from>
    <xdr:to>
      <xdr:col>2</xdr:col>
      <xdr:colOff>536576</xdr:colOff>
      <xdr:row>24</xdr:row>
      <xdr:rowOff>125763</xdr:rowOff>
    </xdr:to>
    <xdr:pic>
      <xdr:nvPicPr>
        <xdr:cNvPr id="40" name="Picture 2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E03D764-3555-4DE1-B399-8427AD5B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98" y="2258784"/>
          <a:ext cx="1527628" cy="716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310697</xdr:colOff>
      <xdr:row>26</xdr:row>
      <xdr:rowOff>89578</xdr:rowOff>
    </xdr:from>
    <xdr:to>
      <xdr:col>2</xdr:col>
      <xdr:colOff>528412</xdr:colOff>
      <xdr:row>26</xdr:row>
      <xdr:rowOff>801585</xdr:rowOff>
    </xdr:to>
    <xdr:pic>
      <xdr:nvPicPr>
        <xdr:cNvPr id="41" name="Picture 1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D7ACF43-1CA7-4878-8B3D-9E2FC1A36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10697" y="3256641"/>
          <a:ext cx="1519465" cy="712007"/>
        </a:xfrm>
        <a:prstGeom prst="rect">
          <a:avLst/>
        </a:prstGeom>
      </xdr:spPr>
    </xdr:pic>
    <xdr:clientData/>
  </xdr:twoCellAnchor>
  <xdr:twoCellAnchor>
    <xdr:from>
      <xdr:col>0</xdr:col>
      <xdr:colOff>310698</xdr:colOff>
      <xdr:row>27</xdr:row>
      <xdr:rowOff>79373</xdr:rowOff>
    </xdr:from>
    <xdr:to>
      <xdr:col>2</xdr:col>
      <xdr:colOff>532787</xdr:colOff>
      <xdr:row>28</xdr:row>
      <xdr:rowOff>147314</xdr:rowOff>
    </xdr:to>
    <xdr:pic>
      <xdr:nvPicPr>
        <xdr:cNvPr id="42" name="Picture 6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285FAD0-6A0F-40AD-A6C6-5B8752FC4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10698" y="4222748"/>
          <a:ext cx="1523839" cy="695004"/>
        </a:xfrm>
        <a:prstGeom prst="rect">
          <a:avLst/>
        </a:prstGeom>
      </xdr:spPr>
    </xdr:pic>
    <xdr:clientData/>
  </xdr:twoCellAnchor>
  <xdr:twoCellAnchor>
    <xdr:from>
      <xdr:col>0</xdr:col>
      <xdr:colOff>301625</xdr:colOff>
      <xdr:row>44</xdr:row>
      <xdr:rowOff>22677</xdr:rowOff>
    </xdr:from>
    <xdr:to>
      <xdr:col>3</xdr:col>
      <xdr:colOff>66455</xdr:colOff>
      <xdr:row>52</xdr:row>
      <xdr:rowOff>102669</xdr:rowOff>
    </xdr:to>
    <xdr:grpSp>
      <xdr:nvGrpSpPr>
        <xdr:cNvPr id="43" name="Grupė 42">
          <a:extLst>
            <a:ext uri="{FF2B5EF4-FFF2-40B4-BE49-F238E27FC236}">
              <a16:creationId xmlns:a16="http://schemas.microsoft.com/office/drawing/2014/main" id="{42E4C055-B53A-4854-AA47-95DD1CF4A493}"/>
            </a:ext>
          </a:extLst>
        </xdr:cNvPr>
        <xdr:cNvGrpSpPr/>
      </xdr:nvGrpSpPr>
      <xdr:grpSpPr>
        <a:xfrm>
          <a:off x="301625" y="8195362"/>
          <a:ext cx="1705108" cy="1585177"/>
          <a:chOff x="335643" y="7955643"/>
          <a:chExt cx="1717455" cy="1540492"/>
        </a:xfrm>
      </xdr:grpSpPr>
      <xdr:sp macro="" textlink="">
        <xdr:nvSpPr>
          <xdr:cNvPr id="44" name="TextBox 43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F85AF57B-ADB8-1F8C-F14F-DD10BD991718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45" name="Paveikslėlis 44">
            <a:extLst>
              <a:ext uri="{FF2B5EF4-FFF2-40B4-BE49-F238E27FC236}">
                <a16:creationId xmlns:a16="http://schemas.microsoft.com/office/drawing/2014/main" id="{0A4CE996-2ED2-B142-BAE6-F48DFDAD839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37A42B9-DD91-4A5B-91B9-B5454D7463EA}"/>
            </a:ext>
          </a:extLst>
        </xdr:cNvPr>
        <xdr:cNvSpPr txBox="1"/>
      </xdr:nvSpPr>
      <xdr:spPr>
        <a:xfrm>
          <a:off x="141942" y="1007595"/>
          <a:ext cx="1221815" cy="2278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0</xdr:col>
      <xdr:colOff>145808</xdr:colOff>
      <xdr:row>0</xdr:row>
      <xdr:rowOff>131676</xdr:rowOff>
    </xdr:from>
    <xdr:to>
      <xdr:col>3</xdr:col>
      <xdr:colOff>483437</xdr:colOff>
      <xdr:row>46</xdr:row>
      <xdr:rowOff>13607</xdr:rowOff>
    </xdr:to>
    <xdr:sp macro="" textlink="">
      <xdr:nvSpPr>
        <xdr:cNvPr id="25" name="Stačiakampis: suapvalinti kampai 5">
          <a:extLst>
            <a:ext uri="{FF2B5EF4-FFF2-40B4-BE49-F238E27FC236}">
              <a16:creationId xmlns:a16="http://schemas.microsoft.com/office/drawing/2014/main" id="{46023FA3-9223-450D-88ED-40320E00CA58}"/>
            </a:ext>
          </a:extLst>
        </xdr:cNvPr>
        <xdr:cNvSpPr/>
      </xdr:nvSpPr>
      <xdr:spPr>
        <a:xfrm>
          <a:off x="145808" y="131676"/>
          <a:ext cx="1807200" cy="9121181"/>
        </a:xfrm>
        <a:prstGeom prst="roundRect">
          <a:avLst>
            <a:gd name="adj" fmla="val 4546"/>
          </a:avLst>
        </a:prstGeom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</xdr:col>
      <xdr:colOff>68036</xdr:colOff>
      <xdr:row>2</xdr:row>
      <xdr:rowOff>13606</xdr:rowOff>
    </xdr:from>
    <xdr:to>
      <xdr:col>3</xdr:col>
      <xdr:colOff>275849</xdr:colOff>
      <xdr:row>4</xdr:row>
      <xdr:rowOff>168562</xdr:rowOff>
    </xdr:to>
    <xdr:pic>
      <xdr:nvPicPr>
        <xdr:cNvPr id="2" name="Paveikslėlis 2">
          <a:extLst>
            <a:ext uri="{FF2B5EF4-FFF2-40B4-BE49-F238E27FC236}">
              <a16:creationId xmlns:a16="http://schemas.microsoft.com/office/drawing/2014/main" id="{0A4E6A99-41A4-4D65-8BB0-367AA62DD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7393" y="394606"/>
          <a:ext cx="1378027" cy="590385"/>
        </a:xfrm>
        <a:prstGeom prst="rect">
          <a:avLst/>
        </a:prstGeom>
      </xdr:spPr>
    </xdr:pic>
    <xdr:clientData/>
  </xdr:twoCellAnchor>
  <xdr:twoCellAnchor editAs="oneCell">
    <xdr:from>
      <xdr:col>1</xdr:col>
      <xdr:colOff>539860</xdr:colOff>
      <xdr:row>27</xdr:row>
      <xdr:rowOff>40820</xdr:rowOff>
    </xdr:from>
    <xdr:to>
      <xdr:col>2</xdr:col>
      <xdr:colOff>448921</xdr:colOff>
      <xdr:row>29</xdr:row>
      <xdr:rowOff>104319</xdr:rowOff>
    </xdr:to>
    <xdr:pic>
      <xdr:nvPicPr>
        <xdr:cNvPr id="3" name="Grafinis elementas 2" descr="Envelope outline">
          <a:extLst>
            <a:ext uri="{FF2B5EF4-FFF2-40B4-BE49-F238E27FC236}">
              <a16:creationId xmlns:a16="http://schemas.microsoft.com/office/drawing/2014/main" id="{02C6C177-9522-44FA-971D-060101389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39217" y="5606141"/>
          <a:ext cx="494168" cy="444499"/>
        </a:xfrm>
        <a:prstGeom prst="rect">
          <a:avLst/>
        </a:prstGeom>
      </xdr:spPr>
    </xdr:pic>
    <xdr:clientData/>
  </xdr:twoCellAnchor>
  <xdr:twoCellAnchor>
    <xdr:from>
      <xdr:col>1</xdr:col>
      <xdr:colOff>311107</xdr:colOff>
      <xdr:row>29</xdr:row>
      <xdr:rowOff>76406</xdr:rowOff>
    </xdr:from>
    <xdr:to>
      <xdr:col>3</xdr:col>
      <xdr:colOff>459542</xdr:colOff>
      <xdr:row>30</xdr:row>
      <xdr:rowOff>151388</xdr:rowOff>
    </xdr:to>
    <xdr:sp macro="" textlink="">
      <xdr:nvSpPr>
        <xdr:cNvPr id="9" name="TextBox 11">
          <a:extLst>
            <a:ext uri="{FF2B5EF4-FFF2-40B4-BE49-F238E27FC236}">
              <a16:creationId xmlns:a16="http://schemas.microsoft.com/office/drawing/2014/main" id="{CC7E343D-CF80-4213-B210-A68148CBCF2C}"/>
            </a:ext>
          </a:extLst>
        </xdr:cNvPr>
        <xdr:cNvSpPr txBox="1"/>
      </xdr:nvSpPr>
      <xdr:spPr>
        <a:xfrm>
          <a:off x="610464" y="6022727"/>
          <a:ext cx="1318649" cy="265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 editAs="oneCell">
    <xdr:from>
      <xdr:col>2</xdr:col>
      <xdr:colOff>18788</xdr:colOff>
      <xdr:row>32</xdr:row>
      <xdr:rowOff>168596</xdr:rowOff>
    </xdr:from>
    <xdr:to>
      <xdr:col>2</xdr:col>
      <xdr:colOff>365564</xdr:colOff>
      <xdr:row>34</xdr:row>
      <xdr:rowOff>175192</xdr:rowOff>
    </xdr:to>
    <xdr:pic>
      <xdr:nvPicPr>
        <xdr:cNvPr id="10" name="Grafinis elementas 9" descr="Receiver outline">
          <a:extLst>
            <a:ext uri="{FF2B5EF4-FFF2-40B4-BE49-F238E27FC236}">
              <a16:creationId xmlns:a16="http://schemas.microsoft.com/office/drawing/2014/main" id="{A40604D2-DAB7-4537-AAAA-B6400A2D5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03252" y="6686417"/>
          <a:ext cx="346776" cy="387596"/>
        </a:xfrm>
        <a:prstGeom prst="rect">
          <a:avLst/>
        </a:prstGeom>
      </xdr:spPr>
    </xdr:pic>
    <xdr:clientData/>
  </xdr:twoCellAnchor>
  <xdr:twoCellAnchor>
    <xdr:from>
      <xdr:col>1</xdr:col>
      <xdr:colOff>231320</xdr:colOff>
      <xdr:row>35</xdr:row>
      <xdr:rowOff>27339</xdr:rowOff>
    </xdr:from>
    <xdr:to>
      <xdr:col>3</xdr:col>
      <xdr:colOff>379755</xdr:colOff>
      <xdr:row>36</xdr:row>
      <xdr:rowOff>91807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67D2B42-C083-4E84-8625-74E18EB82374}"/>
            </a:ext>
          </a:extLst>
        </xdr:cNvPr>
        <xdr:cNvSpPr txBox="1"/>
      </xdr:nvSpPr>
      <xdr:spPr>
        <a:xfrm>
          <a:off x="530677" y="7116660"/>
          <a:ext cx="1318649" cy="254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1</xdr:colOff>
      <xdr:row>7</xdr:row>
      <xdr:rowOff>136070</xdr:rowOff>
    </xdr:from>
    <xdr:to>
      <xdr:col>3</xdr:col>
      <xdr:colOff>321128</xdr:colOff>
      <xdr:row>10</xdr:row>
      <xdr:rowOff>72470</xdr:rowOff>
    </xdr:to>
    <xdr:pic>
      <xdr:nvPicPr>
        <xdr:cNvPr id="17" name="Picture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FD385B7-BDDA-4E87-AFF4-06C83AE68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99358" y="1523999"/>
          <a:ext cx="1491341" cy="69840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11</xdr:row>
      <xdr:rowOff>136070</xdr:rowOff>
    </xdr:from>
    <xdr:to>
      <xdr:col>3</xdr:col>
      <xdr:colOff>321129</xdr:colOff>
      <xdr:row>15</xdr:row>
      <xdr:rowOff>18042</xdr:rowOff>
    </xdr:to>
    <xdr:pic>
      <xdr:nvPicPr>
        <xdr:cNvPr id="18" name="Picture 1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3294B08-D20A-4D28-B266-E6AC62D2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358" y="2476499"/>
          <a:ext cx="1491342" cy="69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</xdr:colOff>
      <xdr:row>16</xdr:row>
      <xdr:rowOff>81642</xdr:rowOff>
    </xdr:from>
    <xdr:to>
      <xdr:col>3</xdr:col>
      <xdr:colOff>322783</xdr:colOff>
      <xdr:row>20</xdr:row>
      <xdr:rowOff>5576</xdr:rowOff>
    </xdr:to>
    <xdr:pic>
      <xdr:nvPicPr>
        <xdr:cNvPr id="19" name="Picture 6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4F7938D-ECA1-48F6-AE17-E1A0BC533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99358" y="3428999"/>
          <a:ext cx="1492996" cy="699541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21</xdr:row>
      <xdr:rowOff>68035</xdr:rowOff>
    </xdr:from>
    <xdr:to>
      <xdr:col>3</xdr:col>
      <xdr:colOff>324728</xdr:colOff>
      <xdr:row>24</xdr:row>
      <xdr:rowOff>142980</xdr:rowOff>
    </xdr:to>
    <xdr:pic>
      <xdr:nvPicPr>
        <xdr:cNvPr id="20" name="Picture 1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F19D5E4-88F7-4A69-A024-D0EDEC13E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299358" y="4381499"/>
          <a:ext cx="1494941" cy="700874"/>
        </a:xfrm>
        <a:prstGeom prst="rect">
          <a:avLst/>
        </a:prstGeom>
      </xdr:spPr>
    </xdr:pic>
    <xdr:clientData/>
  </xdr:twoCellAnchor>
  <xdr:twoCellAnchor>
    <xdr:from>
      <xdr:col>1</xdr:col>
      <xdr:colOff>45357</xdr:colOff>
      <xdr:row>38</xdr:row>
      <xdr:rowOff>27214</xdr:rowOff>
    </xdr:from>
    <xdr:to>
      <xdr:col>3</xdr:col>
      <xdr:colOff>547241</xdr:colOff>
      <xdr:row>46</xdr:row>
      <xdr:rowOff>61849</xdr:rowOff>
    </xdr:to>
    <xdr:grpSp>
      <xdr:nvGrpSpPr>
        <xdr:cNvPr id="4" name="Grupė 3">
          <a:extLst>
            <a:ext uri="{FF2B5EF4-FFF2-40B4-BE49-F238E27FC236}">
              <a16:creationId xmlns:a16="http://schemas.microsoft.com/office/drawing/2014/main" id="{8804E339-A9AC-4C52-81C8-CF89936AFAD4}"/>
            </a:ext>
          </a:extLst>
        </xdr:cNvPr>
        <xdr:cNvGrpSpPr/>
      </xdr:nvGrpSpPr>
      <xdr:grpSpPr>
        <a:xfrm>
          <a:off x="362857" y="7375071"/>
          <a:ext cx="1717455" cy="1540492"/>
          <a:chOff x="335643" y="7955643"/>
          <a:chExt cx="1717455" cy="1540492"/>
        </a:xfrm>
      </xdr:grpSpPr>
      <xdr:sp macro="" textlink="">
        <xdr:nvSpPr>
          <xdr:cNvPr id="5" name="TextBox 4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D0B699E7-9CD7-A98A-8027-A2F0B62649BC}"/>
              </a:ext>
            </a:extLst>
          </xdr:cNvPr>
          <xdr:cNvSpPr txBox="1"/>
        </xdr:nvSpPr>
        <xdr:spPr>
          <a:xfrm>
            <a:off x="335643" y="8817602"/>
            <a:ext cx="1717455" cy="6785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https://aaa.lrv.lt/lt/veiklos-sritys/teisekuros-poveikio-vertinimas/</a:t>
            </a:r>
          </a:p>
        </xdr:txBody>
      </xdr:sp>
      <xdr:pic>
        <xdr:nvPicPr>
          <xdr:cNvPr id="6" name="Paveikslėlis 5">
            <a:extLst>
              <a:ext uri="{FF2B5EF4-FFF2-40B4-BE49-F238E27FC236}">
                <a16:creationId xmlns:a16="http://schemas.microsoft.com/office/drawing/2014/main" id="{AF31BE2E-62B6-DF5A-6335-C9F183D1155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16054"/>
          <a:stretch/>
        </xdr:blipFill>
        <xdr:spPr>
          <a:xfrm>
            <a:off x="662215" y="7955643"/>
            <a:ext cx="783866" cy="743857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gentura2020-my.sharepoint.com/personal/irma_dirsyte_gamta_lt/Documents/Desktop/waste%20model%20211.xlsx" TargetMode="External"/><Relationship Id="rId1" Type="http://schemas.openxmlformats.org/officeDocument/2006/relationships/externalLinkPath" Target="https://agentura2020-my.sharepoint.com/personal/irma_dirsyte_gamta_lt/Documents/Desktop/waste%20model%2021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gentura2020.sharepoint.com/sites/Bendrjanalitinikompetencijskyrius/Bendrai%20naudojami%20dokumentai/01_POVEIKIO%20&#352;ESD%20NUSTATYMO%20METODIKA/1.1.%20Klimato%20kaita.%20&#352;ESD.%20Atliekos/Skai&#269;iuokl&#279;s_Atliekos/Atliek&#371;_%20po_unifikavimo/&#352;ESD%20skai&#269;iuokl&#279;,%20kai%20%20ple&#269;iasi%20bioskaid&#382;i&#371;%20atliek&#371;%20surinkimo%20infrastrukt&#363;ra.xlsx" TargetMode="External"/><Relationship Id="rId2" Type="http://schemas.microsoft.com/office/2019/04/relationships/externalLinkLongPath" Target="https://agentura2020.sharepoint.com/sites/Bendrjanalitinikompetencijskyrius/Bendrai%20naudojami%20dokumentai/01_POVEIKIO%20NUSTATYMO%20METODIKA/01_&#352;ESD/SKAI&#268;IUOKL&#278;S/Tvarkoma/Atliek&#371;%20veikla/&#352;ESD%20skai&#269;iuokl&#279;,%20kai%20%20ple&#269;iasi%20bioskaid&#382;i&#371;%20atliek&#371;%20surinkimo%20infrastrukt&#363;ra.xlsx?685DA33C" TargetMode="External"/><Relationship Id="rId1" Type="http://schemas.openxmlformats.org/officeDocument/2006/relationships/externalLinkPath" Target="file:///\\685DA33C\&#352;ESD%20skai&#269;iuokl&#279;,%20kai%20%20ple&#269;iasi%20bioskaid&#382;i&#371;%20atliek&#371;%20surinkimo%20infrastrukt&#363;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Parameters"/>
      <sheetName val="MCF"/>
      <sheetName val="Activity"/>
      <sheetName val="Recovery_OX"/>
      <sheetName val="Amnt_Deposited"/>
      <sheetName val="Results"/>
      <sheetName val="Stored C"/>
      <sheetName val="HWP"/>
      <sheetName val="Theory"/>
      <sheetName val="Defaults"/>
      <sheetName val="Food"/>
      <sheetName val="Garden"/>
      <sheetName val="Paper"/>
      <sheetName val="Wood"/>
      <sheetName val="Textiles"/>
      <sheetName val="Nappies"/>
      <sheetName val="Sludge"/>
      <sheetName val="MSW"/>
      <sheetName val="Industr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PRADŽIA"/>
      <sheetName val="Skaičiuoklė"/>
      <sheetName val="Atnaujinimas"/>
    </sheetNames>
    <sheetDataSet>
      <sheetData sheetId="0"/>
      <sheetData sheetId="1">
        <row r="14">
          <cell r="H14">
            <v>377.60527360000003</v>
          </cell>
          <cell r="I14">
            <v>0</v>
          </cell>
          <cell r="J14">
            <v>11251.2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AAA">
  <a:themeElements>
    <a:clrScheme name="AAA">
      <a:dk1>
        <a:srgbClr val="8FCEA5"/>
      </a:dk1>
      <a:lt1>
        <a:srgbClr val="44C8F5"/>
      </a:lt1>
      <a:dk2>
        <a:srgbClr val="A5D8B7"/>
      </a:dk2>
      <a:lt2>
        <a:srgbClr val="BCE2C9"/>
      </a:lt2>
      <a:accent1>
        <a:srgbClr val="D2EBDB"/>
      </a:accent1>
      <a:accent2>
        <a:srgbClr val="E9F5ED"/>
      </a:accent2>
      <a:accent3>
        <a:srgbClr val="F4FAF6"/>
      </a:accent3>
      <a:accent4>
        <a:srgbClr val="6DCFF6"/>
      </a:accent4>
      <a:accent5>
        <a:srgbClr val="94D9F8"/>
      </a:accent5>
      <a:accent6>
        <a:srgbClr val="B6E4FA"/>
      </a:accent6>
      <a:hlink>
        <a:srgbClr val="DAF4FD"/>
      </a:hlink>
      <a:folHlink>
        <a:srgbClr val="EFF9FE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09632-D95A-4B6E-8778-C54F7711D146}">
  <dimension ref="B1:Y42"/>
  <sheetViews>
    <sheetView topLeftCell="A26" zoomScale="70" zoomScaleNormal="70" workbookViewId="0">
      <selection activeCell="K58" sqref="K58"/>
    </sheetView>
  </sheetViews>
  <sheetFormatPr defaultColWidth="8.7265625" defaultRowHeight="14.5"/>
  <cols>
    <col min="1" max="5" width="8.7265625" style="1"/>
    <col min="6" max="6" width="7.81640625" style="1" customWidth="1"/>
    <col min="7" max="15" width="8.7265625" style="1"/>
    <col min="16" max="16" width="20.453125" style="1" customWidth="1"/>
    <col min="17" max="16384" width="8.7265625" style="1"/>
  </cols>
  <sheetData>
    <row r="1" spans="2:22">
      <c r="R1" s="260"/>
      <c r="S1" s="261"/>
      <c r="T1" s="261"/>
      <c r="U1" s="261"/>
      <c r="V1" s="261"/>
    </row>
    <row r="2" spans="2:22">
      <c r="R2" s="261"/>
      <c r="S2" s="261"/>
      <c r="T2" s="261"/>
      <c r="U2" s="261"/>
      <c r="V2" s="261"/>
    </row>
    <row r="3" spans="2:22" ht="18.5"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R3" s="261"/>
      <c r="S3" s="261"/>
      <c r="T3" s="261"/>
      <c r="U3" s="261"/>
      <c r="V3" s="261"/>
    </row>
    <row r="4" spans="2:22">
      <c r="R4" s="261"/>
      <c r="S4" s="261"/>
      <c r="T4" s="261"/>
      <c r="U4" s="261"/>
      <c r="V4" s="261"/>
    </row>
    <row r="5" spans="2:22">
      <c r="R5" s="261"/>
      <c r="S5" s="261"/>
      <c r="T5" s="261"/>
      <c r="U5" s="261"/>
      <c r="V5" s="261"/>
    </row>
    <row r="9" spans="2:22" ht="18.5">
      <c r="B9" s="6"/>
      <c r="C9" s="6"/>
      <c r="D9" s="7"/>
      <c r="E9" s="2"/>
      <c r="I9" s="8"/>
      <c r="K9" s="3"/>
    </row>
    <row r="15" spans="2:22" ht="18.5">
      <c r="J15" s="4"/>
      <c r="N15" s="3"/>
    </row>
    <row r="16" spans="2:22" ht="18.5">
      <c r="H16" s="4"/>
    </row>
    <row r="18" spans="2:25" ht="15.5">
      <c r="B18" s="6"/>
      <c r="C18" s="6"/>
      <c r="D18" s="6"/>
    </row>
    <row r="21" spans="2:25" ht="18.5">
      <c r="E21" s="3"/>
    </row>
    <row r="25" spans="2:25" ht="18.5">
      <c r="G25" s="4"/>
    </row>
    <row r="27" spans="2:25" ht="18.5">
      <c r="C27" s="5"/>
      <c r="H27" s="3"/>
    </row>
    <row r="29" spans="2:25"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46"/>
      <c r="R29" s="171"/>
      <c r="S29" s="147"/>
      <c r="T29" s="147"/>
      <c r="U29" s="147"/>
      <c r="V29" s="148"/>
      <c r="W29" s="172"/>
      <c r="X29" s="148"/>
      <c r="Y29" s="172"/>
    </row>
    <row r="30" spans="2:25"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46"/>
      <c r="R30" s="171"/>
      <c r="S30" s="147"/>
      <c r="T30" s="147"/>
      <c r="U30" s="147"/>
      <c r="V30" s="149"/>
      <c r="W30" s="149"/>
      <c r="X30" s="150"/>
      <c r="Y30" s="150"/>
    </row>
    <row r="31" spans="2:25">
      <c r="E31" s="174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39"/>
      <c r="R31" s="139"/>
      <c r="S31" s="147"/>
      <c r="T31" s="147"/>
      <c r="U31" s="147"/>
      <c r="V31" s="149"/>
      <c r="W31" s="149"/>
      <c r="X31" s="150"/>
      <c r="Y31" s="150"/>
    </row>
    <row r="32" spans="2:25"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39"/>
      <c r="R32" s="139"/>
      <c r="S32" s="147"/>
      <c r="T32" s="147"/>
      <c r="U32" s="147"/>
      <c r="V32" s="149"/>
      <c r="W32" s="149"/>
      <c r="X32" s="150"/>
      <c r="Y32" s="150"/>
    </row>
    <row r="33" spans="2:25">
      <c r="E33" s="174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39"/>
      <c r="V33" s="150"/>
      <c r="W33" s="150"/>
      <c r="X33" s="150"/>
      <c r="Y33" s="150"/>
    </row>
    <row r="34" spans="2:25"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39"/>
      <c r="R34" s="139"/>
      <c r="S34" s="139"/>
      <c r="T34" s="139"/>
      <c r="U34" s="139"/>
      <c r="V34" s="150"/>
      <c r="W34" s="150"/>
      <c r="X34" s="150"/>
      <c r="Y34" s="150"/>
    </row>
    <row r="35" spans="2:25"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39"/>
      <c r="T35" s="139"/>
      <c r="U35" s="139"/>
      <c r="V35" s="150"/>
      <c r="W35" s="151"/>
      <c r="X35" s="150"/>
      <c r="Y35" s="150"/>
    </row>
    <row r="36" spans="2:25"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39"/>
      <c r="R36" s="139"/>
      <c r="S36" s="139"/>
      <c r="T36" s="139"/>
      <c r="U36" s="139"/>
      <c r="V36" s="150"/>
      <c r="W36" s="150"/>
      <c r="X36" s="150"/>
      <c r="Y36" s="150"/>
    </row>
    <row r="37" spans="2:25"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39"/>
      <c r="R37" s="139"/>
      <c r="S37" s="139"/>
      <c r="T37" s="139"/>
      <c r="U37" s="139"/>
      <c r="V37" s="150"/>
      <c r="W37" s="152"/>
      <c r="X37" s="150"/>
      <c r="Y37" s="150"/>
    </row>
    <row r="38" spans="2:25"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39"/>
      <c r="R38" s="139"/>
      <c r="S38" s="139"/>
      <c r="T38" s="139"/>
      <c r="U38" s="139"/>
      <c r="V38" s="150"/>
      <c r="W38" s="150"/>
      <c r="X38" s="150"/>
      <c r="Y38" s="150"/>
    </row>
    <row r="39" spans="2:25"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39"/>
      <c r="R39" s="139"/>
      <c r="S39" s="139"/>
      <c r="T39" s="139"/>
      <c r="U39" s="139"/>
      <c r="V39" s="150"/>
      <c r="W39" s="153"/>
      <c r="X39" s="150"/>
      <c r="Y39" s="150"/>
    </row>
    <row r="40" spans="2:25" ht="18.5">
      <c r="B40" s="3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</row>
    <row r="41" spans="2:25"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</row>
    <row r="42" spans="2:25"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</sheetData>
  <sheetProtection algorithmName="SHA-512" hashValue="rVbnjAdcS7U9qGfKvzjMaFVtzGR/n0BpTE1ajMhepKXtdFdqsg2PMZsFG1J4gfRjOhCZOHGpok925hNwgp6t0Q==" saltValue="042HfBeP+2tV3wXmRiC2Tg==" spinCount="100000" sheet="1" objects="1" scenarios="1"/>
  <mergeCells count="1">
    <mergeCell ref="R1:V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47BC-12AC-4929-AC2A-9A3455C04829}">
  <dimension ref="B1:Y42"/>
  <sheetViews>
    <sheetView topLeftCell="A34" zoomScale="76" zoomScaleNormal="76" workbookViewId="0">
      <selection activeCell="W48" sqref="W48"/>
    </sheetView>
  </sheetViews>
  <sheetFormatPr defaultColWidth="8.7265625" defaultRowHeight="14.5"/>
  <cols>
    <col min="1" max="5" width="8.7265625" style="1"/>
    <col min="6" max="6" width="7.81640625" style="1" customWidth="1"/>
    <col min="7" max="15" width="8.7265625" style="1"/>
    <col min="16" max="16" width="20.453125" style="1" customWidth="1"/>
    <col min="17" max="16384" width="8.7265625" style="1"/>
  </cols>
  <sheetData>
    <row r="1" spans="2:22">
      <c r="R1" s="260"/>
      <c r="S1" s="261"/>
      <c r="T1" s="261"/>
      <c r="U1" s="261"/>
      <c r="V1" s="261"/>
    </row>
    <row r="2" spans="2:22">
      <c r="R2" s="261"/>
      <c r="S2" s="261"/>
      <c r="T2" s="261"/>
      <c r="U2" s="261"/>
      <c r="V2" s="261"/>
    </row>
    <row r="3" spans="2:22" ht="18.5"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R3" s="261"/>
      <c r="S3" s="261"/>
      <c r="T3" s="261"/>
      <c r="U3" s="261"/>
      <c r="V3" s="261"/>
    </row>
    <row r="4" spans="2:22">
      <c r="R4" s="261"/>
      <c r="S4" s="261"/>
      <c r="T4" s="261"/>
      <c r="U4" s="261"/>
      <c r="V4" s="261"/>
    </row>
    <row r="5" spans="2:22">
      <c r="R5" s="261"/>
      <c r="S5" s="261"/>
      <c r="T5" s="261"/>
      <c r="U5" s="261"/>
      <c r="V5" s="261"/>
    </row>
    <row r="9" spans="2:22" ht="18.5">
      <c r="B9" s="6"/>
      <c r="C9" s="6"/>
      <c r="D9" s="7"/>
      <c r="E9" s="2"/>
      <c r="I9" s="8"/>
      <c r="K9" s="3"/>
    </row>
    <row r="15" spans="2:22" ht="18.5">
      <c r="J15" s="4"/>
      <c r="N15" s="3"/>
    </row>
    <row r="16" spans="2:22" ht="18.5">
      <c r="H16" s="4"/>
    </row>
    <row r="18" spans="2:25" ht="15.5">
      <c r="B18" s="6"/>
      <c r="C18" s="6"/>
      <c r="D18" s="6"/>
    </row>
    <row r="21" spans="2:25" ht="18.5">
      <c r="E21" s="3"/>
    </row>
    <row r="25" spans="2:25" ht="18.5">
      <c r="G25" s="4"/>
    </row>
    <row r="27" spans="2:25" ht="18.5">
      <c r="C27" s="5"/>
      <c r="H27" s="3"/>
    </row>
    <row r="29" spans="2:25"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46"/>
      <c r="R29" s="171"/>
      <c r="S29" s="147"/>
      <c r="T29" s="147"/>
      <c r="U29" s="147"/>
      <c r="V29" s="148"/>
      <c r="W29" s="172"/>
      <c r="X29" s="148"/>
      <c r="Y29" s="172"/>
    </row>
    <row r="30" spans="2:25"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46"/>
      <c r="R30" s="171"/>
      <c r="S30" s="147"/>
      <c r="T30" s="147"/>
      <c r="U30" s="147"/>
      <c r="V30" s="149"/>
      <c r="W30" s="149"/>
      <c r="X30" s="150"/>
      <c r="Y30" s="150"/>
    </row>
    <row r="31" spans="2:25">
      <c r="E31" s="174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39"/>
      <c r="R31" s="139"/>
      <c r="S31" s="147"/>
      <c r="T31" s="147"/>
      <c r="U31" s="147"/>
      <c r="V31" s="149"/>
      <c r="W31" s="149"/>
      <c r="X31" s="150"/>
      <c r="Y31" s="150"/>
    </row>
    <row r="32" spans="2:25"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39"/>
      <c r="R32" s="139"/>
      <c r="S32" s="147"/>
      <c r="T32" s="147"/>
      <c r="U32" s="147"/>
      <c r="V32" s="149"/>
      <c r="W32" s="149"/>
      <c r="X32" s="150"/>
      <c r="Y32" s="150"/>
    </row>
    <row r="33" spans="2:25">
      <c r="E33" s="174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39"/>
      <c r="V33" s="150"/>
      <c r="W33" s="150"/>
      <c r="X33" s="150"/>
      <c r="Y33" s="150"/>
    </row>
    <row r="34" spans="2:25"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39"/>
      <c r="R34" s="139"/>
      <c r="S34" s="139"/>
      <c r="T34" s="139"/>
      <c r="U34" s="139"/>
      <c r="V34" s="150"/>
      <c r="W34" s="150"/>
      <c r="X34" s="150"/>
      <c r="Y34" s="150"/>
    </row>
    <row r="35" spans="2:25"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39"/>
      <c r="T35" s="139"/>
      <c r="U35" s="139"/>
      <c r="V35" s="150"/>
      <c r="W35" s="151"/>
      <c r="X35" s="150"/>
      <c r="Y35" s="150"/>
    </row>
    <row r="36" spans="2:25"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39"/>
      <c r="R36" s="139"/>
      <c r="S36" s="139"/>
      <c r="T36" s="139"/>
      <c r="U36" s="139"/>
      <c r="V36" s="150"/>
      <c r="W36" s="150"/>
      <c r="X36" s="150"/>
      <c r="Y36" s="150"/>
    </row>
    <row r="37" spans="2:25"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39"/>
      <c r="R37" s="139"/>
      <c r="S37" s="139"/>
      <c r="T37" s="139"/>
      <c r="U37" s="139"/>
      <c r="V37" s="150"/>
      <c r="W37" s="152"/>
      <c r="X37" s="150"/>
      <c r="Y37" s="150"/>
    </row>
    <row r="38" spans="2:25"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39"/>
      <c r="R38" s="139"/>
      <c r="S38" s="139"/>
      <c r="T38" s="139"/>
      <c r="U38" s="139"/>
      <c r="V38" s="150"/>
      <c r="W38" s="150"/>
      <c r="X38" s="150"/>
      <c r="Y38" s="150"/>
    </row>
    <row r="39" spans="2:25"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39"/>
      <c r="R39" s="139"/>
      <c r="S39" s="139"/>
      <c r="T39" s="139"/>
      <c r="U39" s="139"/>
      <c r="V39" s="150"/>
      <c r="W39" s="153"/>
      <c r="X39" s="150"/>
      <c r="Y39" s="150"/>
    </row>
    <row r="40" spans="2:25" ht="18.5">
      <c r="B40" s="3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</row>
    <row r="41" spans="2:25"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</row>
    <row r="42" spans="2:25"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</sheetData>
  <sheetProtection algorithmName="SHA-512" hashValue="vJBN4RIg1B1xiO81vrs4TDb0ISZk27AKrHF5RSH6iG/BgFT3ttE0cuCh7OFwIeSHosoPrndfi4ZRgcIBbUyAEA==" saltValue="jBJPwykW+yAV/owvypYXSQ==" spinCount="100000" sheet="1" objects="1" scenarios="1"/>
  <mergeCells count="1">
    <mergeCell ref="R1:V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9832D-8A73-4385-AE34-B0451280ED01}">
  <dimension ref="A1:CO112"/>
  <sheetViews>
    <sheetView tabSelected="1" zoomScale="54" zoomScaleNormal="54" workbookViewId="0">
      <selection activeCell="CV35" sqref="CV35"/>
    </sheetView>
  </sheetViews>
  <sheetFormatPr defaultColWidth="8.7265625" defaultRowHeight="14.5"/>
  <cols>
    <col min="1" max="3" width="9.26953125" style="1" customWidth="1"/>
    <col min="4" max="4" width="6.26953125" style="1" customWidth="1"/>
    <col min="5" max="5" width="1.7265625" style="38" customWidth="1"/>
    <col min="6" max="6" width="51.453125" style="38" customWidth="1"/>
    <col min="7" max="7" width="14.54296875" style="38" customWidth="1"/>
    <col min="8" max="8" width="18.1796875" style="38" hidden="1" customWidth="1"/>
    <col min="9" max="9" width="9.08984375" style="38" hidden="1" customWidth="1"/>
    <col min="10" max="15" width="14.453125" style="38" customWidth="1"/>
    <col min="16" max="16" width="1.7265625" style="38" customWidth="1"/>
    <col min="17" max="17" width="3.453125" style="38" customWidth="1"/>
    <col min="18" max="91" width="7.36328125" style="14" hidden="1" customWidth="1"/>
    <col min="92" max="93" width="7.36328125" style="156" hidden="1" customWidth="1"/>
    <col min="94" max="94" width="8.7265625" style="38" customWidth="1"/>
    <col min="95" max="16384" width="8.7265625" style="38"/>
  </cols>
  <sheetData>
    <row r="1" spans="1:93" ht="13" customHeight="1"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2"/>
      <c r="Q1" s="141"/>
      <c r="T1" s="262" t="s">
        <v>0</v>
      </c>
      <c r="U1" s="262"/>
      <c r="V1" s="262"/>
      <c r="W1" s="262"/>
      <c r="X1" s="262"/>
      <c r="Y1" s="262"/>
      <c r="Z1" s="63"/>
      <c r="AA1" s="63"/>
      <c r="AB1" s="63"/>
      <c r="AC1" s="63"/>
      <c r="AD1" s="63"/>
      <c r="AE1" s="63"/>
      <c r="CN1" s="155"/>
      <c r="CO1" s="155"/>
    </row>
    <row r="2" spans="1:93" ht="13" customHeight="1">
      <c r="A2" s="170"/>
      <c r="B2" s="170"/>
      <c r="C2" s="170"/>
      <c r="D2" s="170"/>
      <c r="E2" s="42" t="s">
        <v>1</v>
      </c>
      <c r="F2" s="43" t="s">
        <v>1</v>
      </c>
      <c r="G2" s="43" t="s">
        <v>1</v>
      </c>
      <c r="H2" s="43" t="s">
        <v>1</v>
      </c>
      <c r="I2" s="43" t="s">
        <v>1</v>
      </c>
      <c r="J2" s="43" t="s">
        <v>1</v>
      </c>
      <c r="K2" s="43" t="s">
        <v>1</v>
      </c>
      <c r="L2" s="43" t="s">
        <v>1</v>
      </c>
      <c r="M2" s="43" t="s">
        <v>1</v>
      </c>
      <c r="N2" s="43" t="s">
        <v>1</v>
      </c>
      <c r="O2" s="43" t="s">
        <v>1</v>
      </c>
      <c r="P2" s="44"/>
      <c r="Q2" s="39"/>
      <c r="T2" s="125" t="s">
        <v>2</v>
      </c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263"/>
      <c r="AR2" s="263"/>
      <c r="AS2" s="263"/>
      <c r="AT2" s="263"/>
      <c r="AU2" s="263"/>
      <c r="AV2" s="263"/>
      <c r="AW2" s="263"/>
      <c r="AX2" s="126"/>
      <c r="BK2" s="125"/>
      <c r="BL2" s="125"/>
      <c r="BM2" s="125"/>
      <c r="BN2" s="125"/>
      <c r="BO2" s="125"/>
      <c r="BP2" s="125"/>
      <c r="BQ2" s="125"/>
      <c r="CN2" s="155"/>
      <c r="CO2" s="155"/>
    </row>
    <row r="3" spans="1:93" ht="17.25" customHeight="1">
      <c r="E3" s="45" t="s">
        <v>1</v>
      </c>
      <c r="F3" s="264" t="s">
        <v>3</v>
      </c>
      <c r="G3" s="264"/>
      <c r="H3" s="264"/>
      <c r="I3" s="264"/>
      <c r="J3" s="264"/>
      <c r="K3" s="264"/>
      <c r="L3" s="264"/>
      <c r="M3" s="264"/>
      <c r="N3" s="264"/>
      <c r="O3" s="264"/>
      <c r="P3" s="46"/>
      <c r="Q3" s="141"/>
      <c r="S3" s="63" t="s">
        <v>4</v>
      </c>
      <c r="T3" s="57" t="s">
        <v>5</v>
      </c>
      <c r="U3" s="125" t="s">
        <v>6</v>
      </c>
      <c r="V3" s="125" t="s">
        <v>7</v>
      </c>
      <c r="W3" s="125" t="s">
        <v>8</v>
      </c>
      <c r="X3" s="125" t="s">
        <v>9</v>
      </c>
      <c r="Y3" s="125" t="s">
        <v>10</v>
      </c>
      <c r="Z3" s="125"/>
      <c r="AA3" s="125"/>
      <c r="AB3" s="125"/>
      <c r="AC3" s="125"/>
      <c r="AD3" s="125"/>
      <c r="AE3" s="125"/>
      <c r="AF3" s="125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125"/>
      <c r="AR3" s="125"/>
      <c r="AS3" s="125"/>
      <c r="AT3" s="125"/>
      <c r="AU3" s="125"/>
      <c r="AV3" s="125"/>
      <c r="AW3" s="125"/>
      <c r="BK3" s="16"/>
      <c r="BL3" s="16"/>
      <c r="BM3" s="16"/>
      <c r="BN3" s="16"/>
      <c r="BO3" s="16"/>
      <c r="BP3" s="16"/>
      <c r="BQ3" s="16"/>
      <c r="BR3" s="16"/>
      <c r="CN3" s="155"/>
      <c r="CO3" s="155"/>
    </row>
    <row r="4" spans="1:93" ht="17.149999999999999" customHeight="1" thickBot="1">
      <c r="E4" s="45" t="s">
        <v>1</v>
      </c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46"/>
      <c r="Q4" s="141"/>
      <c r="R4" s="58"/>
      <c r="S4" s="14" t="s">
        <v>11</v>
      </c>
      <c r="T4" s="14">
        <v>208.50952409999999</v>
      </c>
      <c r="U4" s="27">
        <v>55.775333942179479</v>
      </c>
      <c r="V4" s="27">
        <v>5.6382779839587585</v>
      </c>
      <c r="W4" s="27">
        <v>12.138833731875296</v>
      </c>
      <c r="X4" s="27">
        <v>3.0376774825707384</v>
      </c>
      <c r="Y4" s="27">
        <v>19.499162392336022</v>
      </c>
      <c r="Z4" s="27">
        <f>U4+V4+X4+W4+Y4</f>
        <v>96.089285532920286</v>
      </c>
      <c r="AA4" s="27"/>
      <c r="AB4" s="27"/>
      <c r="AC4" s="27"/>
      <c r="AD4" s="27"/>
      <c r="AE4" s="27"/>
      <c r="AF4" s="59"/>
      <c r="AQ4" s="59"/>
      <c r="AR4" s="59"/>
      <c r="AS4" s="59"/>
      <c r="AT4" s="59"/>
      <c r="AU4" s="59"/>
      <c r="AV4" s="59"/>
      <c r="AW4" s="59"/>
      <c r="AX4" s="60"/>
      <c r="AY4" s="61"/>
      <c r="BK4" s="62"/>
      <c r="BL4" s="62"/>
      <c r="BM4" s="62"/>
      <c r="BN4" s="62"/>
      <c r="BO4" s="62"/>
      <c r="BP4" s="62"/>
      <c r="BQ4" s="62"/>
      <c r="BR4" s="62"/>
      <c r="CN4" s="155"/>
      <c r="CO4" s="155"/>
    </row>
    <row r="5" spans="1:93" ht="21.65" customHeight="1" thickTop="1" thickBot="1">
      <c r="E5" s="45" t="s">
        <v>1</v>
      </c>
      <c r="F5" s="205" t="s">
        <v>4</v>
      </c>
      <c r="G5" s="235" t="s">
        <v>12</v>
      </c>
      <c r="H5" s="184"/>
      <c r="I5" s="184"/>
      <c r="J5" s="184">
        <v>2025</v>
      </c>
      <c r="K5" s="184">
        <v>2026</v>
      </c>
      <c r="L5" s="184">
        <v>2027</v>
      </c>
      <c r="M5" s="184">
        <v>2028</v>
      </c>
      <c r="N5" s="184">
        <v>2029</v>
      </c>
      <c r="O5" s="184">
        <v>2030</v>
      </c>
      <c r="P5" s="206"/>
      <c r="Q5" s="141"/>
      <c r="R5" s="166"/>
      <c r="S5" s="63"/>
      <c r="T5" s="14" t="s">
        <v>13</v>
      </c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59"/>
      <c r="AQ5" s="59"/>
      <c r="AR5" s="59"/>
      <c r="AS5" s="59"/>
      <c r="AT5" s="59"/>
      <c r="AU5" s="59"/>
      <c r="AV5" s="59"/>
      <c r="AW5" s="59"/>
      <c r="AX5" s="60"/>
      <c r="AY5" s="61"/>
      <c r="BH5" s="27"/>
      <c r="BK5" s="27"/>
      <c r="BL5" s="27"/>
      <c r="BM5" s="27"/>
      <c r="BN5" s="27"/>
      <c r="BO5" s="27"/>
      <c r="BP5" s="27"/>
      <c r="BQ5" s="27"/>
      <c r="BR5" s="27"/>
      <c r="CN5" s="155"/>
      <c r="CO5" s="155"/>
    </row>
    <row r="6" spans="1:93" ht="2.15" customHeight="1" thickTop="1">
      <c r="E6" s="45" t="s">
        <v>1</v>
      </c>
      <c r="F6" s="185"/>
      <c r="G6" s="207"/>
      <c r="H6" s="185"/>
      <c r="I6" s="185"/>
      <c r="J6" s="185"/>
      <c r="K6" s="185"/>
      <c r="L6" s="185"/>
      <c r="M6" s="185"/>
      <c r="N6" s="185"/>
      <c r="O6" s="185"/>
      <c r="P6" s="46"/>
      <c r="Q6" s="141"/>
      <c r="R6" s="16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59"/>
      <c r="AQ6" s="59"/>
      <c r="AR6" s="59"/>
      <c r="AS6" s="59"/>
      <c r="AT6" s="59"/>
      <c r="AU6" s="59"/>
      <c r="AV6" s="59"/>
      <c r="AW6" s="59"/>
      <c r="AX6" s="60"/>
      <c r="AY6" s="61"/>
      <c r="BK6" s="65"/>
      <c r="BL6" s="65"/>
      <c r="BM6" s="65"/>
      <c r="BN6" s="65"/>
      <c r="BO6" s="65"/>
      <c r="BP6" s="65"/>
      <c r="BQ6" s="65"/>
      <c r="BR6" s="65"/>
      <c r="CN6" s="155"/>
      <c r="CO6" s="155"/>
    </row>
    <row r="7" spans="1:93" ht="30.65" customHeight="1" thickBot="1">
      <c r="E7" s="45"/>
      <c r="F7" s="186" t="s">
        <v>14</v>
      </c>
      <c r="G7" s="214" t="s">
        <v>15</v>
      </c>
      <c r="H7" s="187" t="s">
        <v>8</v>
      </c>
      <c r="I7" s="187" t="s">
        <v>9</v>
      </c>
      <c r="J7" s="187" t="s">
        <v>10</v>
      </c>
      <c r="K7" s="187" t="s">
        <v>8</v>
      </c>
      <c r="L7" s="187" t="s">
        <v>9</v>
      </c>
      <c r="M7" s="187" t="s">
        <v>10</v>
      </c>
      <c r="N7" s="187" t="s">
        <v>8</v>
      </c>
      <c r="O7" s="187" t="s">
        <v>9</v>
      </c>
      <c r="P7" s="47"/>
      <c r="Q7" s="141"/>
      <c r="R7" s="167"/>
      <c r="S7" s="63"/>
      <c r="T7" s="241" t="s">
        <v>16</v>
      </c>
      <c r="U7" s="241" t="s">
        <v>16</v>
      </c>
      <c r="V7" s="241" t="s">
        <v>16</v>
      </c>
      <c r="W7" s="241" t="s">
        <v>16</v>
      </c>
      <c r="X7" s="242" t="s">
        <v>16</v>
      </c>
      <c r="Y7" s="242"/>
      <c r="Z7" s="242" t="s">
        <v>16</v>
      </c>
      <c r="AA7" s="178"/>
      <c r="AB7" s="178"/>
      <c r="AC7" s="27"/>
      <c r="AD7" s="27"/>
      <c r="AE7" s="27"/>
      <c r="AF7" s="59"/>
      <c r="AQ7" s="59"/>
      <c r="AR7" s="59"/>
      <c r="AS7" s="59"/>
      <c r="AT7" s="59"/>
      <c r="AU7" s="59"/>
      <c r="AV7" s="59"/>
      <c r="AW7" s="59"/>
      <c r="AX7" s="60"/>
      <c r="AY7" s="61"/>
      <c r="CN7" s="155"/>
      <c r="CO7" s="155"/>
    </row>
    <row r="8" spans="1:93" ht="30.65" hidden="1" customHeight="1">
      <c r="E8" s="45" t="s">
        <v>1</v>
      </c>
      <c r="F8" s="195"/>
      <c r="G8" s="213"/>
      <c r="H8" s="189"/>
      <c r="I8" s="188"/>
      <c r="J8" s="220"/>
      <c r="K8" s="188"/>
      <c r="L8" s="188"/>
      <c r="M8" s="220"/>
      <c r="N8" s="188"/>
      <c r="O8" s="188"/>
      <c r="P8" s="47"/>
      <c r="Q8" s="141"/>
      <c r="R8" s="167"/>
      <c r="T8" s="179">
        <v>70.48</v>
      </c>
      <c r="U8" s="179">
        <v>9.32</v>
      </c>
      <c r="V8" s="179">
        <v>14.56</v>
      </c>
      <c r="W8" s="179">
        <v>3.88</v>
      </c>
      <c r="X8" s="179">
        <v>21.51</v>
      </c>
      <c r="Y8" s="179"/>
      <c r="Z8" s="179">
        <v>119.75</v>
      </c>
      <c r="AA8" s="175"/>
      <c r="AB8" s="175"/>
      <c r="AC8" s="27"/>
      <c r="AD8" s="27"/>
      <c r="AE8" s="27"/>
      <c r="AF8" s="59"/>
      <c r="AQ8" s="59"/>
      <c r="AR8" s="59"/>
      <c r="AS8" s="59"/>
      <c r="AT8" s="59"/>
      <c r="AU8" s="59"/>
      <c r="AV8" s="59"/>
      <c r="AW8" s="59"/>
      <c r="AX8" s="60"/>
      <c r="AY8" s="61"/>
      <c r="CN8" s="155"/>
      <c r="CO8" s="155"/>
    </row>
    <row r="9" spans="1:93" s="11" customFormat="1" ht="12.65" hidden="1" customHeight="1">
      <c r="A9" s="169"/>
      <c r="B9" s="169"/>
      <c r="C9" s="169"/>
      <c r="D9" s="169"/>
      <c r="E9" s="45"/>
      <c r="F9" s="195"/>
      <c r="G9" s="208"/>
      <c r="H9" s="190"/>
      <c r="I9" s="190"/>
      <c r="J9" s="190"/>
      <c r="K9" s="190"/>
      <c r="L9" s="190"/>
      <c r="M9" s="190"/>
      <c r="N9" s="190"/>
      <c r="O9" s="190"/>
      <c r="P9" s="47"/>
      <c r="R9" s="167"/>
      <c r="S9" s="63"/>
      <c r="T9" s="179"/>
      <c r="U9" s="179"/>
      <c r="V9" s="179"/>
      <c r="W9" s="179"/>
      <c r="X9" s="179"/>
      <c r="Y9" s="179"/>
      <c r="Z9" s="179"/>
      <c r="AA9" s="175"/>
      <c r="AB9" s="175"/>
      <c r="AC9" s="27"/>
      <c r="AD9" s="27"/>
      <c r="AE9" s="27"/>
      <c r="AF9" s="59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59"/>
      <c r="AR9" s="59"/>
      <c r="AS9" s="59"/>
      <c r="AT9" s="59"/>
      <c r="AU9" s="59"/>
      <c r="AV9" s="59"/>
      <c r="AW9" s="59"/>
      <c r="AX9" s="60"/>
      <c r="AY9" s="61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</row>
    <row r="10" spans="1:93" ht="16.5" hidden="1" customHeight="1">
      <c r="E10" s="45"/>
      <c r="F10" s="195"/>
      <c r="G10" s="208"/>
      <c r="H10" s="191"/>
      <c r="I10" s="191"/>
      <c r="J10" s="191"/>
      <c r="K10" s="191"/>
      <c r="L10" s="191"/>
      <c r="M10" s="191"/>
      <c r="N10" s="191"/>
      <c r="O10" s="191"/>
      <c r="P10" s="47"/>
      <c r="Q10" s="141"/>
      <c r="R10" s="167"/>
      <c r="T10" s="179" t="s">
        <v>17</v>
      </c>
      <c r="U10" s="179"/>
      <c r="V10" s="179"/>
      <c r="W10" s="179"/>
      <c r="X10" s="179"/>
      <c r="Y10" s="179"/>
      <c r="Z10" s="179"/>
      <c r="AA10" s="175"/>
      <c r="AB10" s="175"/>
      <c r="AC10" s="27"/>
      <c r="AD10" s="27"/>
      <c r="AE10" s="27"/>
      <c r="AF10" s="59"/>
      <c r="AQ10" s="59"/>
      <c r="AR10" s="59"/>
      <c r="AS10" s="59"/>
      <c r="AT10" s="59"/>
      <c r="AU10" s="59"/>
      <c r="AV10" s="59"/>
      <c r="AW10" s="59"/>
      <c r="AX10" s="60"/>
      <c r="AY10" s="61"/>
      <c r="CN10" s="155"/>
      <c r="CO10" s="155"/>
    </row>
    <row r="11" spans="1:93" ht="16.5" hidden="1" customHeight="1" thickBot="1">
      <c r="E11" s="45"/>
      <c r="F11" s="217"/>
      <c r="G11" s="208"/>
      <c r="H11" s="219"/>
      <c r="I11" s="219"/>
      <c r="J11" s="192"/>
      <c r="K11" s="219"/>
      <c r="L11" s="219"/>
      <c r="M11" s="192"/>
      <c r="N11" s="219"/>
      <c r="O11" s="219"/>
      <c r="P11" s="48"/>
      <c r="Q11" s="141"/>
      <c r="R11" s="167"/>
      <c r="T11" s="179" t="s">
        <v>18</v>
      </c>
      <c r="U11" s="179" t="s">
        <v>19</v>
      </c>
      <c r="V11" s="179" t="s">
        <v>20</v>
      </c>
      <c r="W11" s="179" t="s">
        <v>21</v>
      </c>
      <c r="X11" s="179" t="s">
        <v>22</v>
      </c>
      <c r="Y11" s="179" t="s">
        <v>23</v>
      </c>
      <c r="Z11" s="179"/>
      <c r="AA11" s="175"/>
      <c r="AB11" s="175"/>
      <c r="AC11" s="27"/>
      <c r="AD11" s="27"/>
      <c r="AE11" s="27"/>
      <c r="AF11" s="59"/>
      <c r="AQ11" s="59"/>
      <c r="AR11" s="59"/>
      <c r="AS11" s="59"/>
      <c r="AT11" s="59"/>
      <c r="AU11" s="59"/>
      <c r="AV11" s="59"/>
      <c r="AW11" s="59"/>
      <c r="AX11" s="60"/>
      <c r="AY11" s="61"/>
      <c r="CN11" s="155"/>
      <c r="CO11" s="155"/>
    </row>
    <row r="12" spans="1:93" ht="20.5" customHeight="1">
      <c r="E12" s="45"/>
      <c r="F12" s="218" t="s">
        <v>24</v>
      </c>
      <c r="G12" s="204" t="s">
        <v>25</v>
      </c>
      <c r="H12" s="221">
        <v>117</v>
      </c>
      <c r="I12" s="221">
        <v>117</v>
      </c>
      <c r="J12" s="221">
        <v>117</v>
      </c>
      <c r="K12" s="221">
        <v>117</v>
      </c>
      <c r="L12" s="221">
        <v>117</v>
      </c>
      <c r="M12" s="221">
        <v>117</v>
      </c>
      <c r="N12" s="221">
        <v>117</v>
      </c>
      <c r="O12" s="221">
        <v>117</v>
      </c>
      <c r="P12" s="48"/>
      <c r="Q12" s="141"/>
      <c r="R12" s="167"/>
      <c r="S12" s="63"/>
      <c r="T12" s="179" t="s">
        <v>26</v>
      </c>
      <c r="U12" s="179" t="s">
        <v>26</v>
      </c>
      <c r="V12" s="179" t="s">
        <v>26</v>
      </c>
      <c r="W12" s="179" t="s">
        <v>26</v>
      </c>
      <c r="X12" s="179" t="s">
        <v>26</v>
      </c>
      <c r="Y12" s="179" t="s">
        <v>26</v>
      </c>
      <c r="Z12" s="179"/>
      <c r="AA12" s="175"/>
      <c r="AB12" s="175"/>
      <c r="AC12" s="27"/>
      <c r="AD12" s="27"/>
      <c r="AE12" s="27"/>
      <c r="AQ12" s="125"/>
      <c r="AR12" s="125"/>
      <c r="AS12" s="125"/>
      <c r="AT12" s="125"/>
      <c r="AU12" s="125"/>
      <c r="AV12" s="125"/>
      <c r="BV12" s="127"/>
      <c r="BW12" s="66"/>
      <c r="BX12" s="67"/>
      <c r="BY12" s="68"/>
      <c r="BZ12" s="69"/>
      <c r="CA12" s="69"/>
      <c r="CB12" s="69"/>
      <c r="CC12" s="69"/>
      <c r="CD12" s="69"/>
      <c r="CF12" s="128"/>
      <c r="CG12" s="70"/>
      <c r="CH12" s="71"/>
      <c r="CI12" s="72"/>
      <c r="CJ12" s="72"/>
      <c r="CK12" s="72"/>
      <c r="CL12" s="72"/>
      <c r="CM12" s="72"/>
      <c r="CN12" s="72"/>
      <c r="CO12" s="155"/>
    </row>
    <row r="13" spans="1:93" ht="20.5" customHeight="1" thickBot="1">
      <c r="E13" s="45"/>
      <c r="F13" s="238" t="s">
        <v>27</v>
      </c>
      <c r="G13" s="214" t="s">
        <v>25</v>
      </c>
      <c r="H13" s="222">
        <v>119</v>
      </c>
      <c r="I13" s="222">
        <v>119</v>
      </c>
      <c r="J13" s="222">
        <v>119</v>
      </c>
      <c r="K13" s="222">
        <v>119</v>
      </c>
      <c r="L13" s="222">
        <v>119</v>
      </c>
      <c r="M13" s="222">
        <v>119</v>
      </c>
      <c r="N13" s="222">
        <v>119</v>
      </c>
      <c r="O13" s="222">
        <v>119</v>
      </c>
      <c r="P13" s="48"/>
      <c r="Q13" s="141"/>
      <c r="R13" s="167"/>
      <c r="S13" s="73"/>
      <c r="T13" s="179">
        <v>11.035554759427797</v>
      </c>
      <c r="U13" s="179">
        <v>3.0477036610976027</v>
      </c>
      <c r="V13" s="179">
        <v>13.1256003065096</v>
      </c>
      <c r="W13" s="179">
        <v>3.6258419529955885</v>
      </c>
      <c r="X13" s="179">
        <v>3.3577602907196349</v>
      </c>
      <c r="Y13" s="179">
        <v>34.192460970750226</v>
      </c>
      <c r="Z13" s="179"/>
      <c r="AA13" s="175"/>
      <c r="AB13" s="175"/>
      <c r="BL13" s="129"/>
      <c r="BM13" s="74"/>
      <c r="BN13" s="75"/>
      <c r="BO13" s="69"/>
      <c r="BP13" s="69"/>
      <c r="BQ13" s="69"/>
      <c r="BR13" s="69"/>
      <c r="BS13" s="69"/>
      <c r="BT13" s="69"/>
      <c r="BV13" s="76"/>
      <c r="BW13" s="74"/>
      <c r="BX13" s="75"/>
      <c r="BY13" s="69"/>
      <c r="BZ13" s="69"/>
      <c r="CA13" s="69"/>
      <c r="CB13" s="69"/>
      <c r="CC13" s="69"/>
      <c r="CD13" s="69"/>
      <c r="CF13" s="77"/>
      <c r="CG13" s="70"/>
      <c r="CH13" s="71"/>
      <c r="CI13" s="72"/>
      <c r="CJ13" s="72"/>
      <c r="CK13" s="72"/>
      <c r="CL13" s="72"/>
      <c r="CM13" s="72"/>
      <c r="CN13" s="72"/>
      <c r="CO13" s="155"/>
    </row>
    <row r="14" spans="1:93" ht="30.65" hidden="1" customHeight="1">
      <c r="E14" s="45"/>
      <c r="F14" s="212"/>
      <c r="G14" s="213"/>
      <c r="H14" s="193"/>
      <c r="I14" s="216"/>
      <c r="J14" s="216"/>
      <c r="K14" s="193"/>
      <c r="L14" s="193"/>
      <c r="M14" s="193"/>
      <c r="N14" s="193"/>
      <c r="O14" s="193"/>
      <c r="P14" s="48"/>
      <c r="Q14" s="141"/>
      <c r="R14" s="167"/>
      <c r="S14" s="78"/>
      <c r="T14" s="179">
        <v>9.8858389490780301</v>
      </c>
      <c r="U14" s="179">
        <v>2.822068689638173</v>
      </c>
      <c r="V14" s="179">
        <v>12.503764689164768</v>
      </c>
      <c r="W14" s="179">
        <v>3.5414816092055075</v>
      </c>
      <c r="X14" s="179">
        <v>3.2716645455434223</v>
      </c>
      <c r="Y14" s="179">
        <v>32.024818482629904</v>
      </c>
      <c r="Z14" s="179"/>
      <c r="AA14" s="175"/>
      <c r="AB14" s="175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99"/>
      <c r="AR14" s="15"/>
      <c r="AS14" s="22"/>
      <c r="AT14" s="21"/>
      <c r="AU14" s="21"/>
      <c r="AV14" s="21"/>
      <c r="AW14" s="21"/>
      <c r="AX14" s="21"/>
      <c r="AY14" s="21"/>
      <c r="BA14" s="129"/>
      <c r="BB14" s="74"/>
      <c r="BC14" s="75"/>
      <c r="BD14" s="69"/>
      <c r="BE14" s="69"/>
      <c r="BF14" s="69"/>
      <c r="BG14" s="69"/>
      <c r="BH14" s="69"/>
      <c r="BI14" s="69"/>
      <c r="BL14" s="76"/>
      <c r="BM14" s="74"/>
      <c r="BN14" s="75"/>
      <c r="BO14" s="69"/>
      <c r="BP14" s="69"/>
      <c r="BQ14" s="69"/>
      <c r="BR14" s="69"/>
      <c r="BS14" s="69"/>
      <c r="BT14" s="69"/>
      <c r="BV14" s="76"/>
      <c r="BW14" s="74"/>
      <c r="BX14" s="75"/>
      <c r="BY14" s="69"/>
      <c r="BZ14" s="69"/>
      <c r="CA14" s="69"/>
      <c r="CB14" s="69"/>
      <c r="CC14" s="69"/>
      <c r="CD14" s="69"/>
      <c r="CF14" s="77"/>
      <c r="CG14" s="70"/>
      <c r="CH14" s="71"/>
      <c r="CI14" s="72"/>
      <c r="CJ14" s="72"/>
      <c r="CK14" s="72"/>
      <c r="CL14" s="72"/>
      <c r="CM14" s="72"/>
      <c r="CN14" s="157"/>
      <c r="CO14" s="155"/>
    </row>
    <row r="15" spans="1:93" s="40" customFormat="1" ht="30.65" hidden="1" customHeight="1">
      <c r="A15" s="168"/>
      <c r="B15" s="168"/>
      <c r="C15" s="168"/>
      <c r="D15" s="168"/>
      <c r="E15" s="45"/>
      <c r="F15" s="195"/>
      <c r="G15" s="208"/>
      <c r="H15" s="194"/>
      <c r="I15" s="192"/>
      <c r="J15" s="192"/>
      <c r="K15" s="192"/>
      <c r="L15" s="192"/>
      <c r="M15" s="192"/>
      <c r="N15" s="192"/>
      <c r="O15" s="192"/>
      <c r="P15" s="48"/>
      <c r="Q15" s="143"/>
      <c r="R15" s="167"/>
      <c r="S15" s="79"/>
      <c r="T15" s="179">
        <v>8.8775798686770528</v>
      </c>
      <c r="U15" s="179">
        <v>2.6109562062663434</v>
      </c>
      <c r="V15" s="179">
        <v>11.900629398682947</v>
      </c>
      <c r="W15" s="179">
        <v>3.453312900701615</v>
      </c>
      <c r="X15" s="179">
        <v>3.1901221547384475</v>
      </c>
      <c r="Y15" s="179">
        <v>30.032600529066404</v>
      </c>
      <c r="Z15" s="179"/>
      <c r="AA15" s="175"/>
      <c r="AB15" s="175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99"/>
      <c r="AR15" s="15"/>
      <c r="AS15" s="22"/>
      <c r="AT15" s="21"/>
      <c r="AU15" s="21"/>
      <c r="AV15" s="21"/>
      <c r="AW15" s="21"/>
      <c r="AX15" s="21"/>
      <c r="AY15" s="21"/>
      <c r="AZ15" s="79"/>
      <c r="BA15" s="76"/>
      <c r="BB15" s="74"/>
      <c r="BC15" s="75"/>
      <c r="BD15" s="69"/>
      <c r="BE15" s="69"/>
      <c r="BF15" s="69"/>
      <c r="BG15" s="69"/>
      <c r="BH15" s="69"/>
      <c r="BI15" s="69"/>
      <c r="BJ15" s="14"/>
      <c r="BK15" s="14"/>
      <c r="BL15" s="76"/>
      <c r="BM15" s="74"/>
      <c r="BN15" s="75"/>
      <c r="BO15" s="69"/>
      <c r="BP15" s="69"/>
      <c r="BQ15" s="69"/>
      <c r="BR15" s="69"/>
      <c r="BS15" s="69"/>
      <c r="BT15" s="69"/>
      <c r="BU15" s="14"/>
      <c r="BV15" s="76"/>
      <c r="BW15" s="74"/>
      <c r="BX15" s="75"/>
      <c r="BY15" s="69"/>
      <c r="BZ15" s="69"/>
      <c r="CA15" s="69"/>
      <c r="CB15" s="69"/>
      <c r="CC15" s="69"/>
      <c r="CD15" s="69"/>
      <c r="CE15" s="14"/>
      <c r="CF15" s="77"/>
      <c r="CG15" s="70"/>
      <c r="CH15" s="71"/>
      <c r="CI15" s="72"/>
      <c r="CJ15" s="72"/>
      <c r="CK15" s="72"/>
      <c r="CL15" s="72"/>
      <c r="CM15" s="72"/>
      <c r="CN15" s="157"/>
      <c r="CO15" s="159"/>
    </row>
    <row r="16" spans="1:93" s="40" customFormat="1" ht="30.65" hidden="1" customHeight="1">
      <c r="A16" s="168"/>
      <c r="B16" s="168"/>
      <c r="C16" s="168"/>
      <c r="D16" s="168"/>
      <c r="E16" s="45"/>
      <c r="F16" s="195"/>
      <c r="G16" s="208"/>
      <c r="H16" s="196"/>
      <c r="I16" s="196"/>
      <c r="J16" s="196"/>
      <c r="K16" s="196"/>
      <c r="L16" s="196"/>
      <c r="M16" s="196"/>
      <c r="N16" s="196"/>
      <c r="O16" s="196"/>
      <c r="P16" s="48"/>
      <c r="Q16" s="143"/>
      <c r="R16" s="167"/>
      <c r="S16" s="78"/>
      <c r="T16" s="179">
        <v>8.0151174550039617</v>
      </c>
      <c r="U16" s="179">
        <v>2.4182041914891292</v>
      </c>
      <c r="V16" s="179">
        <v>11.321780587053485</v>
      </c>
      <c r="W16" s="179">
        <v>3.3699964230552752</v>
      </c>
      <c r="X16" s="179">
        <v>3.1091878276850413</v>
      </c>
      <c r="Y16" s="179">
        <v>28.234286484286894</v>
      </c>
      <c r="Z16" s="179"/>
      <c r="AA16" s="175"/>
      <c r="AB16" s="175"/>
      <c r="AC16" s="81"/>
      <c r="AD16" s="81"/>
      <c r="AE16" s="81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2"/>
      <c r="AR16" s="20"/>
      <c r="AS16" s="130"/>
      <c r="AT16" s="24"/>
      <c r="AU16" s="24"/>
      <c r="AV16" s="24"/>
      <c r="AW16" s="24"/>
      <c r="AX16" s="24"/>
      <c r="AY16" s="24"/>
      <c r="AZ16" s="79"/>
      <c r="BA16" s="74"/>
      <c r="BB16" s="131"/>
      <c r="BC16" s="132"/>
      <c r="BD16" s="133"/>
      <c r="BE16" s="133"/>
      <c r="BF16" s="133"/>
      <c r="BG16" s="133"/>
      <c r="BH16" s="133"/>
      <c r="BI16" s="133"/>
      <c r="BJ16" s="79"/>
      <c r="BK16" s="79"/>
      <c r="BL16" s="74"/>
      <c r="BM16" s="131"/>
      <c r="BN16" s="132"/>
      <c r="BO16" s="133"/>
      <c r="BP16" s="133"/>
      <c r="BQ16" s="133"/>
      <c r="BR16" s="133"/>
      <c r="BS16" s="133"/>
      <c r="BT16" s="133"/>
      <c r="BU16" s="14"/>
      <c r="BV16" s="74"/>
      <c r="BW16" s="131"/>
      <c r="BX16" s="132"/>
      <c r="BY16" s="133"/>
      <c r="BZ16" s="133"/>
      <c r="CA16" s="133"/>
      <c r="CB16" s="133"/>
      <c r="CC16" s="133"/>
      <c r="CD16" s="133"/>
      <c r="CE16" s="14"/>
      <c r="CF16" s="70"/>
      <c r="CG16" s="134"/>
      <c r="CH16" s="135"/>
      <c r="CI16" s="136"/>
      <c r="CJ16" s="136"/>
      <c r="CK16" s="136"/>
      <c r="CL16" s="136"/>
      <c r="CM16" s="136"/>
      <c r="CN16" s="158"/>
      <c r="CO16" s="159"/>
    </row>
    <row r="17" spans="1:93" s="40" customFormat="1" ht="29.15" hidden="1" customHeight="1">
      <c r="A17" s="168"/>
      <c r="B17" s="168"/>
      <c r="C17" s="168"/>
      <c r="D17" s="168"/>
      <c r="E17" s="45"/>
      <c r="F17" s="197"/>
      <c r="G17" s="204"/>
      <c r="H17" s="191"/>
      <c r="I17" s="191"/>
      <c r="J17" s="191"/>
      <c r="K17" s="191"/>
      <c r="L17" s="191"/>
      <c r="M17" s="191"/>
      <c r="N17" s="191"/>
      <c r="O17" s="191"/>
      <c r="P17" s="49"/>
      <c r="Q17" s="143"/>
      <c r="R17" s="167"/>
      <c r="S17" s="78"/>
      <c r="T17" s="179">
        <v>7.1536734182321879</v>
      </c>
      <c r="U17" s="179">
        <v>2.2314804574047624</v>
      </c>
      <c r="V17" s="179">
        <v>10.75168217665664</v>
      </c>
      <c r="W17" s="179">
        <v>3.2816820200619965</v>
      </c>
      <c r="X17" s="179">
        <v>3.0151192423303321</v>
      </c>
      <c r="Y17" s="179">
        <v>26.433637314685917</v>
      </c>
      <c r="Z17" s="179"/>
      <c r="AA17" s="175"/>
      <c r="AB17" s="175"/>
      <c r="AC17" s="81"/>
      <c r="AD17" s="81"/>
      <c r="AE17" s="81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2"/>
      <c r="AR17" s="83"/>
      <c r="AS17" s="84"/>
      <c r="AT17" s="85"/>
      <c r="AU17" s="85"/>
      <c r="AV17" s="85"/>
      <c r="AW17" s="85"/>
      <c r="AX17" s="86"/>
      <c r="AY17" s="85"/>
      <c r="AZ17" s="79"/>
      <c r="BA17" s="137"/>
      <c r="BB17" s="87"/>
      <c r="BC17" s="88"/>
      <c r="BD17" s="89"/>
      <c r="BE17" s="89"/>
      <c r="BF17" s="89"/>
      <c r="BG17" s="89"/>
      <c r="BH17" s="90"/>
      <c r="BI17" s="89"/>
      <c r="BJ17" s="79"/>
      <c r="BK17" s="79"/>
      <c r="BL17" s="137"/>
      <c r="BM17" s="87"/>
      <c r="BN17" s="88"/>
      <c r="BO17" s="89"/>
      <c r="BP17" s="89"/>
      <c r="BQ17" s="89"/>
      <c r="BR17" s="89"/>
      <c r="BS17" s="90"/>
      <c r="BT17" s="89"/>
      <c r="BU17" s="79"/>
      <c r="BV17" s="137"/>
      <c r="BW17" s="87"/>
      <c r="BX17" s="88"/>
      <c r="BY17" s="89"/>
      <c r="BZ17" s="89"/>
      <c r="CA17" s="89"/>
      <c r="CB17" s="89"/>
      <c r="CC17" s="90"/>
      <c r="CD17" s="89"/>
      <c r="CE17" s="79"/>
      <c r="CF17" s="138"/>
      <c r="CG17" s="91"/>
      <c r="CH17" s="92"/>
      <c r="CI17" s="93"/>
      <c r="CJ17" s="93"/>
      <c r="CK17" s="93"/>
      <c r="CL17" s="93"/>
      <c r="CM17" s="94"/>
      <c r="CN17" s="158"/>
      <c r="CO17" s="159"/>
    </row>
    <row r="18" spans="1:93" s="40" customFormat="1" ht="30.65" hidden="1" customHeight="1">
      <c r="A18" s="168"/>
      <c r="B18" s="168"/>
      <c r="C18" s="168"/>
      <c r="D18" s="168"/>
      <c r="E18" s="45"/>
      <c r="F18" s="198"/>
      <c r="G18" s="209"/>
      <c r="H18" s="199" cm="1">
        <f t="array" ref="H18">IFERROR(INDEX($AH$36:$AH$41,$X$36,COLUMNS(H18)),"")</f>
        <v>22.924406599256709</v>
      </c>
      <c r="I18" s="199" cm="1">
        <f t="array" ref="I18">IFERROR(INDEX($AH$44:$AH$49,$X$44,COLUMNS(I18)),"")</f>
        <v>24.929114297348434</v>
      </c>
      <c r="J18" s="199" cm="1">
        <f t="array" ref="J18">IFERROR(INDEX($AH$52:$AH$57,$X$52,COLUMNS(J18)),"")</f>
        <v>8.6549604098742403</v>
      </c>
      <c r="K18" s="199" cm="1">
        <f t="array" ref="K18">IFERROR(INDEX($AH$60:$AH$65,$X$60,COLUMNS(K18)),"")</f>
        <v>37.204858299595003</v>
      </c>
      <c r="L18" s="199" cm="1">
        <f t="array" ref="L18">IFERROR(INDEX($AH$68:$AH$73,$X$68,COLUMNS(L18)),"")</f>
        <v>5.2322180916976322</v>
      </c>
      <c r="M18" s="199" cm="1">
        <f t="array" ref="M18">IFERROR(INDEX($AH$76:$AH$81,$X$76,COLUMNS(M18)),"")</f>
        <v>8.6549604098742403</v>
      </c>
      <c r="N18" s="199" cm="1">
        <f t="array" ref="N18">IFERROR(INDEX($AH$84:$AH$89,$X$84,COLUMNS(N18)),"")</f>
        <v>37.204858299595003</v>
      </c>
      <c r="O18" s="199" cm="1">
        <f t="array" ref="O18">IFERROR(INDEX($AH$92:$AH$97,$X$92,COLUMNS(O18)),"")</f>
        <v>5.2322180916976322</v>
      </c>
      <c r="P18" s="50"/>
      <c r="Q18" s="143"/>
      <c r="R18" s="167"/>
      <c r="S18" s="78"/>
      <c r="T18" s="243"/>
      <c r="U18" s="243"/>
      <c r="V18" s="243"/>
      <c r="W18" s="243"/>
      <c r="X18" s="243"/>
      <c r="Y18" s="243"/>
      <c r="Z18" s="243"/>
      <c r="AA18" s="180"/>
      <c r="AB18" s="180"/>
      <c r="AC18" s="81"/>
      <c r="AD18" s="81"/>
      <c r="AE18" s="81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2"/>
      <c r="AR18" s="83"/>
      <c r="AS18" s="95"/>
      <c r="AT18" s="95"/>
      <c r="AU18" s="95"/>
      <c r="AV18" s="95"/>
      <c r="AW18" s="18"/>
      <c r="AX18" s="19"/>
      <c r="AY18" s="85"/>
      <c r="AZ18" s="79"/>
      <c r="BA18" s="137"/>
      <c r="BB18" s="87"/>
      <c r="BC18" s="96"/>
      <c r="BD18" s="96"/>
      <c r="BE18" s="96"/>
      <c r="BF18" s="96"/>
      <c r="BG18" s="28"/>
      <c r="BH18" s="97"/>
      <c r="BI18" s="89"/>
      <c r="BJ18" s="79"/>
      <c r="BK18" s="79"/>
      <c r="BL18" s="137"/>
      <c r="BM18" s="87"/>
      <c r="BN18" s="96"/>
      <c r="BO18" s="96"/>
      <c r="BP18" s="96"/>
      <c r="BQ18" s="96"/>
      <c r="BR18" s="28"/>
      <c r="BS18" s="97"/>
      <c r="BT18" s="89"/>
      <c r="BU18" s="79"/>
      <c r="BV18" s="137"/>
      <c r="BW18" s="87"/>
      <c r="BX18" s="96"/>
      <c r="BY18" s="96"/>
      <c r="BZ18" s="96"/>
      <c r="CA18" s="96"/>
      <c r="CB18" s="28"/>
      <c r="CC18" s="97"/>
      <c r="CD18" s="89"/>
      <c r="CE18" s="79"/>
      <c r="CF18" s="138"/>
      <c r="CG18" s="91"/>
      <c r="CH18" s="98"/>
      <c r="CI18" s="98"/>
      <c r="CJ18" s="98"/>
      <c r="CK18" s="98"/>
      <c r="CL18" s="29"/>
      <c r="CM18" s="30"/>
      <c r="CN18" s="158"/>
      <c r="CO18" s="159"/>
    </row>
    <row r="19" spans="1:93" s="40" customFormat="1" ht="30.65" hidden="1" customHeight="1">
      <c r="A19" s="168"/>
      <c r="B19" s="168"/>
      <c r="C19" s="168"/>
      <c r="D19" s="168"/>
      <c r="E19" s="45"/>
      <c r="F19" s="203"/>
      <c r="G19" s="203"/>
      <c r="H19" s="200"/>
      <c r="I19" s="200"/>
      <c r="J19" s="200"/>
      <c r="K19" s="200"/>
      <c r="L19" s="200"/>
      <c r="M19" s="200"/>
      <c r="N19" s="200"/>
      <c r="O19" s="200"/>
      <c r="P19" s="50"/>
      <c r="Q19" s="143"/>
      <c r="R19" s="167"/>
      <c r="S19" s="78"/>
      <c r="T19" s="244" t="s">
        <v>28</v>
      </c>
      <c r="U19" s="244" t="s">
        <v>28</v>
      </c>
      <c r="V19" s="244" t="s">
        <v>28</v>
      </c>
      <c r="W19" s="244" t="s">
        <v>28</v>
      </c>
      <c r="X19" s="244" t="s">
        <v>28</v>
      </c>
      <c r="Y19" s="244" t="s">
        <v>28</v>
      </c>
      <c r="Z19" s="244"/>
      <c r="AA19" s="181"/>
      <c r="AB19" s="181"/>
      <c r="AC19" s="81"/>
      <c r="AD19" s="81"/>
      <c r="AE19" s="81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2"/>
      <c r="AR19" s="83"/>
      <c r="AS19" s="95"/>
      <c r="AT19" s="95"/>
      <c r="AU19" s="95"/>
      <c r="AV19" s="95"/>
      <c r="AW19" s="18"/>
      <c r="AX19" s="245"/>
      <c r="AY19" s="85"/>
      <c r="AZ19" s="79"/>
      <c r="BA19" s="137"/>
      <c r="BB19" s="87"/>
      <c r="BC19" s="96"/>
      <c r="BD19" s="96"/>
      <c r="BE19" s="96"/>
      <c r="BF19" s="96"/>
      <c r="BG19" s="28"/>
      <c r="BH19" s="100"/>
      <c r="BI19" s="89"/>
      <c r="BJ19" s="79"/>
      <c r="BK19" s="79"/>
      <c r="BL19" s="137"/>
      <c r="BM19" s="87"/>
      <c r="BN19" s="96"/>
      <c r="BO19" s="96"/>
      <c r="BP19" s="96"/>
      <c r="BQ19" s="96"/>
      <c r="BR19" s="28"/>
      <c r="BS19" s="100"/>
      <c r="BT19" s="89"/>
      <c r="BU19" s="79"/>
      <c r="BV19" s="137"/>
      <c r="BW19" s="87"/>
      <c r="BX19" s="96"/>
      <c r="BY19" s="96"/>
      <c r="BZ19" s="96"/>
      <c r="CA19" s="96"/>
      <c r="CB19" s="28"/>
      <c r="CC19" s="100"/>
      <c r="CD19" s="89"/>
      <c r="CE19" s="79"/>
      <c r="CF19" s="138"/>
      <c r="CG19" s="91"/>
      <c r="CH19" s="98"/>
      <c r="CI19" s="98"/>
      <c r="CJ19" s="98"/>
      <c r="CK19" s="98"/>
      <c r="CL19" s="29"/>
      <c r="CM19" s="101"/>
      <c r="CN19" s="160"/>
      <c r="CO19" s="159"/>
    </row>
    <row r="20" spans="1:93" s="40" customFormat="1" ht="13.5" hidden="1" customHeight="1" thickBot="1">
      <c r="A20" s="168"/>
      <c r="B20" s="168"/>
      <c r="C20" s="168"/>
      <c r="D20" s="168"/>
      <c r="E20" s="45"/>
      <c r="F20" s="203"/>
      <c r="G20" s="203"/>
      <c r="H20" s="215"/>
      <c r="I20" s="200"/>
      <c r="J20" s="200"/>
      <c r="K20" s="215"/>
      <c r="L20" s="215"/>
      <c r="M20" s="215"/>
      <c r="N20" s="215"/>
      <c r="O20" s="215"/>
      <c r="P20" s="50"/>
      <c r="Q20" s="143"/>
      <c r="R20" s="167"/>
      <c r="S20" s="63"/>
      <c r="T20" s="244">
        <v>8.9935528900838051</v>
      </c>
      <c r="U20" s="244">
        <v>2.6260826411792024</v>
      </c>
      <c r="V20" s="244">
        <v>11.920691431613488</v>
      </c>
      <c r="W20" s="244">
        <v>3.4544629812039966</v>
      </c>
      <c r="X20" s="244">
        <v>3.1887708122033755</v>
      </c>
      <c r="Y20" s="244">
        <v>30.183560756283867</v>
      </c>
      <c r="Z20" s="244"/>
      <c r="AA20" s="181"/>
      <c r="AB20" s="181"/>
      <c r="AC20" s="27"/>
      <c r="AD20" s="27"/>
      <c r="AE20" s="27"/>
      <c r="AF20" s="14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95"/>
      <c r="AT20" s="95"/>
      <c r="AU20" s="95"/>
      <c r="AV20" s="95"/>
      <c r="AW20" s="18"/>
      <c r="AX20" s="245"/>
      <c r="AY20" s="102"/>
      <c r="AZ20" s="79"/>
      <c r="BA20" s="76"/>
      <c r="BB20" s="76"/>
      <c r="BC20" s="96"/>
      <c r="BD20" s="96"/>
      <c r="BE20" s="96"/>
      <c r="BF20" s="96"/>
      <c r="BG20" s="28"/>
      <c r="BH20" s="100"/>
      <c r="BI20" s="103"/>
      <c r="BJ20" s="79"/>
      <c r="BK20" s="79"/>
      <c r="BL20" s="76"/>
      <c r="BM20" s="76"/>
      <c r="BN20" s="96"/>
      <c r="BO20" s="96"/>
      <c r="BP20" s="96"/>
      <c r="BQ20" s="96"/>
      <c r="BR20" s="28"/>
      <c r="BS20" s="100"/>
      <c r="BT20" s="103"/>
      <c r="BU20" s="79"/>
      <c r="BV20" s="76"/>
      <c r="BW20" s="76"/>
      <c r="BX20" s="96"/>
      <c r="BY20" s="96"/>
      <c r="BZ20" s="96"/>
      <c r="CA20" s="96"/>
      <c r="CB20" s="28"/>
      <c r="CC20" s="100"/>
      <c r="CD20" s="103"/>
      <c r="CE20" s="79"/>
      <c r="CF20" s="104"/>
      <c r="CG20" s="104"/>
      <c r="CH20" s="98"/>
      <c r="CI20" s="98"/>
      <c r="CJ20" s="98"/>
      <c r="CK20" s="98"/>
      <c r="CL20" s="29"/>
      <c r="CM20" s="101"/>
      <c r="CN20" s="160"/>
      <c r="CO20" s="159"/>
    </row>
    <row r="21" spans="1:93" s="40" customFormat="1" ht="26.15" customHeight="1">
      <c r="A21" s="168"/>
      <c r="B21" s="168"/>
      <c r="C21" s="168"/>
      <c r="D21" s="168"/>
      <c r="E21" s="45"/>
      <c r="F21" s="202" t="s">
        <v>29</v>
      </c>
      <c r="G21" s="266" t="s">
        <v>30</v>
      </c>
      <c r="H21" s="233">
        <f>(H13*H18)-(H12*H18)</f>
        <v>45.848813198513653</v>
      </c>
      <c r="I21" s="233">
        <f t="shared" ref="I21:O21" si="0">(I13*I18)-(I12*I18)</f>
        <v>49.858228594696811</v>
      </c>
      <c r="J21" s="233">
        <f t="shared" si="0"/>
        <v>17.309920819748413</v>
      </c>
      <c r="K21" s="233">
        <f t="shared" si="0"/>
        <v>74.409716599189778</v>
      </c>
      <c r="L21" s="233">
        <f t="shared" si="0"/>
        <v>10.464436183395264</v>
      </c>
      <c r="M21" s="233">
        <f t="shared" si="0"/>
        <v>17.309920819748413</v>
      </c>
      <c r="N21" s="233">
        <f t="shared" si="0"/>
        <v>74.409716599189778</v>
      </c>
      <c r="O21" s="233">
        <f t="shared" si="0"/>
        <v>10.464436183395264</v>
      </c>
      <c r="P21" s="51"/>
      <c r="Q21" s="143"/>
      <c r="R21" s="167"/>
      <c r="S21" s="14"/>
      <c r="T21" s="244"/>
      <c r="U21" s="244"/>
      <c r="V21" s="244"/>
      <c r="W21" s="244"/>
      <c r="X21" s="244"/>
      <c r="Y21" s="244"/>
      <c r="Z21" s="244"/>
      <c r="AA21" s="181"/>
      <c r="AB21" s="181"/>
      <c r="AC21" s="27"/>
      <c r="AD21" s="27"/>
      <c r="AE21" s="27"/>
      <c r="AF21" s="14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95"/>
      <c r="AT21" s="95"/>
      <c r="AU21" s="95"/>
      <c r="AV21" s="95"/>
      <c r="AW21" s="18"/>
      <c r="AX21" s="246"/>
      <c r="AY21" s="102"/>
      <c r="AZ21" s="79"/>
      <c r="BA21" s="76"/>
      <c r="BB21" s="76"/>
      <c r="BC21" s="96"/>
      <c r="BD21" s="96"/>
      <c r="BE21" s="96"/>
      <c r="BF21" s="96"/>
      <c r="BG21" s="28"/>
      <c r="BH21" s="105"/>
      <c r="BI21" s="103"/>
      <c r="BJ21" s="79"/>
      <c r="BK21" s="79"/>
      <c r="BL21" s="76"/>
      <c r="BM21" s="76"/>
      <c r="BN21" s="96"/>
      <c r="BO21" s="96"/>
      <c r="BP21" s="96"/>
      <c r="BQ21" s="96"/>
      <c r="BR21" s="28"/>
      <c r="BS21" s="105"/>
      <c r="BT21" s="103"/>
      <c r="BU21" s="79"/>
      <c r="BV21" s="76"/>
      <c r="BW21" s="76"/>
      <c r="BX21" s="96"/>
      <c r="BY21" s="96"/>
      <c r="BZ21" s="96"/>
      <c r="CA21" s="96"/>
      <c r="CB21" s="28"/>
      <c r="CC21" s="105"/>
      <c r="CD21" s="103"/>
      <c r="CE21" s="79"/>
      <c r="CF21" s="104"/>
      <c r="CG21" s="104"/>
      <c r="CH21" s="98"/>
      <c r="CI21" s="98"/>
      <c r="CJ21" s="98"/>
      <c r="CK21" s="98"/>
      <c r="CL21" s="29"/>
      <c r="CM21" s="106"/>
      <c r="CN21" s="160"/>
      <c r="CO21" s="159"/>
    </row>
    <row r="22" spans="1:93" s="40" customFormat="1" ht="30.65" customHeight="1">
      <c r="A22" s="168"/>
      <c r="B22" s="168"/>
      <c r="C22" s="168"/>
      <c r="D22" s="168"/>
      <c r="E22" s="52"/>
      <c r="F22" s="201" t="s">
        <v>31</v>
      </c>
      <c r="G22" s="267"/>
      <c r="H22" s="234">
        <f>IFERROR(H21,"")</f>
        <v>45.848813198513653</v>
      </c>
      <c r="I22" s="234">
        <f>IFERROR(H22+I21,"")</f>
        <v>95.707041793210465</v>
      </c>
      <c r="J22" s="234">
        <f>IFERROR(J21,"")</f>
        <v>17.309920819748413</v>
      </c>
      <c r="K22" s="234">
        <f t="shared" ref="K22:O22" si="1">IFERROR(J22+K21,"")</f>
        <v>91.719637418938191</v>
      </c>
      <c r="L22" s="234">
        <f t="shared" si="1"/>
        <v>102.18407360233346</v>
      </c>
      <c r="M22" s="234">
        <f t="shared" si="1"/>
        <v>119.49399442208187</v>
      </c>
      <c r="N22" s="234">
        <f t="shared" si="1"/>
        <v>193.90371102127165</v>
      </c>
      <c r="O22" s="234">
        <f t="shared" si="1"/>
        <v>204.36814720466691</v>
      </c>
      <c r="P22" s="53"/>
      <c r="Q22" s="143"/>
      <c r="R22" s="167"/>
      <c r="S22" s="14"/>
      <c r="T22" s="244"/>
      <c r="U22" s="244"/>
      <c r="V22" s="244"/>
      <c r="W22" s="244"/>
      <c r="X22" s="244"/>
      <c r="Y22" s="244"/>
      <c r="Z22" s="244"/>
      <c r="AA22" s="181"/>
      <c r="AB22" s="181"/>
      <c r="AC22" s="27"/>
      <c r="AD22" s="27"/>
      <c r="AE22" s="27"/>
      <c r="AF22" s="14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95"/>
      <c r="AT22" s="95"/>
      <c r="AU22" s="95"/>
      <c r="AV22" s="95"/>
      <c r="AW22" s="18"/>
      <c r="AX22" s="247"/>
      <c r="AY22" s="102"/>
      <c r="AZ22" s="79"/>
      <c r="BA22" s="76"/>
      <c r="BB22" s="76"/>
      <c r="BC22" s="96"/>
      <c r="BD22" s="96"/>
      <c r="BE22" s="96"/>
      <c r="BF22" s="96"/>
      <c r="BG22" s="28"/>
      <c r="BH22" s="107"/>
      <c r="BI22" s="103"/>
      <c r="BJ22" s="79"/>
      <c r="BK22" s="79"/>
      <c r="BL22" s="76"/>
      <c r="BM22" s="76"/>
      <c r="BN22" s="96"/>
      <c r="BO22" s="96"/>
      <c r="BP22" s="96"/>
      <c r="BQ22" s="96"/>
      <c r="BR22" s="28"/>
      <c r="BS22" s="107"/>
      <c r="BT22" s="103"/>
      <c r="BU22" s="79"/>
      <c r="BV22" s="76"/>
      <c r="BW22" s="76"/>
      <c r="BX22" s="96"/>
      <c r="BY22" s="96"/>
      <c r="BZ22" s="96"/>
      <c r="CA22" s="96"/>
      <c r="CB22" s="28"/>
      <c r="CC22" s="107"/>
      <c r="CD22" s="103"/>
      <c r="CE22" s="79"/>
      <c r="CF22" s="104"/>
      <c r="CG22" s="104"/>
      <c r="CH22" s="98"/>
      <c r="CI22" s="98"/>
      <c r="CJ22" s="98"/>
      <c r="CK22" s="98"/>
      <c r="CL22" s="29"/>
      <c r="CM22" s="108"/>
      <c r="CN22" s="160"/>
      <c r="CO22" s="159"/>
    </row>
    <row r="23" spans="1:93" s="40" customFormat="1" ht="30.65" customHeight="1" thickBot="1">
      <c r="A23" s="168"/>
      <c r="B23" s="168"/>
      <c r="C23" s="168"/>
      <c r="D23" s="168"/>
      <c r="E23" s="45"/>
      <c r="F23" s="210" t="s">
        <v>32</v>
      </c>
      <c r="G23" s="268"/>
      <c r="I23" s="257"/>
      <c r="J23" s="269">
        <f>IFERROR(J21+K21+L21+M21+N21+O21,"")</f>
        <v>204.36814720466691</v>
      </c>
      <c r="K23" s="270"/>
      <c r="L23" s="270"/>
      <c r="M23" s="270"/>
      <c r="N23" s="270"/>
      <c r="O23" s="271"/>
      <c r="P23" s="53"/>
      <c r="Q23" s="143"/>
      <c r="R23" s="167"/>
      <c r="S23" s="63"/>
      <c r="T23" s="244">
        <f>0.141954474097331*28</f>
        <v>3.9747252747252682</v>
      </c>
      <c r="U23" s="244">
        <f>0.351648351648352*28</f>
        <v>9.8461538461538556</v>
      </c>
      <c r="V23" s="244">
        <f>1.08301507537688*28</f>
        <v>30.324422110552639</v>
      </c>
      <c r="W23" s="244">
        <f>1.32874493927125*28</f>
        <v>37.204858299595003</v>
      </c>
      <c r="X23" s="244">
        <f>0.186864931846344*28</f>
        <v>5.2322180916976322</v>
      </c>
      <c r="Y23" s="244">
        <f>0.30910572892408*28</f>
        <v>8.6549604098742403</v>
      </c>
      <c r="Z23" s="244" t="s">
        <v>33</v>
      </c>
      <c r="AA23" s="181"/>
      <c r="AB23" s="181"/>
      <c r="AC23" s="27"/>
      <c r="AD23" s="27"/>
      <c r="AE23" s="27"/>
      <c r="AF23" s="14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95"/>
      <c r="AT23" s="95"/>
      <c r="AU23" s="95"/>
      <c r="AV23" s="95"/>
      <c r="AW23" s="18"/>
      <c r="AX23" s="247"/>
      <c r="AY23" s="102"/>
      <c r="AZ23" s="79"/>
      <c r="BA23" s="76"/>
      <c r="BB23" s="76"/>
      <c r="BC23" s="96"/>
      <c r="BD23" s="96"/>
      <c r="BE23" s="96"/>
      <c r="BF23" s="96"/>
      <c r="BG23" s="28"/>
      <c r="BH23" s="107"/>
      <c r="BI23" s="103"/>
      <c r="BJ23" s="79"/>
      <c r="BK23" s="79"/>
      <c r="BL23" s="76"/>
      <c r="BM23" s="76"/>
      <c r="BN23" s="96"/>
      <c r="BO23" s="96"/>
      <c r="BP23" s="96"/>
      <c r="BQ23" s="96"/>
      <c r="BR23" s="28"/>
      <c r="BS23" s="107"/>
      <c r="BT23" s="103"/>
      <c r="BU23" s="79"/>
      <c r="BV23" s="76"/>
      <c r="BW23" s="76"/>
      <c r="BX23" s="96"/>
      <c r="BY23" s="96"/>
      <c r="BZ23" s="96"/>
      <c r="CA23" s="96"/>
      <c r="CB23" s="28"/>
      <c r="CC23" s="107"/>
      <c r="CD23" s="103"/>
      <c r="CE23" s="79"/>
      <c r="CF23" s="104"/>
      <c r="CG23" s="104"/>
      <c r="CH23" s="98"/>
      <c r="CI23" s="98"/>
      <c r="CJ23" s="98"/>
      <c r="CK23" s="98"/>
      <c r="CL23" s="29"/>
      <c r="CM23" s="108"/>
      <c r="CN23" s="160"/>
      <c r="CO23" s="159"/>
    </row>
    <row r="24" spans="1:93" s="40" customFormat="1" ht="12.65" customHeight="1" thickTop="1">
      <c r="A24" s="168"/>
      <c r="B24" s="168"/>
      <c r="C24" s="168"/>
      <c r="D24" s="168"/>
      <c r="E24" s="45"/>
      <c r="F24" s="140"/>
      <c r="G24" s="211"/>
      <c r="H24" s="140"/>
      <c r="I24" s="140"/>
      <c r="J24" s="140"/>
      <c r="K24" s="140"/>
      <c r="L24" s="140"/>
      <c r="M24" s="140"/>
      <c r="N24" s="140"/>
      <c r="O24" s="140"/>
      <c r="P24" s="53"/>
      <c r="Q24" s="143"/>
      <c r="R24" s="167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14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95"/>
      <c r="AT24" s="95"/>
      <c r="AU24" s="95"/>
      <c r="AV24" s="95"/>
      <c r="AW24" s="18"/>
      <c r="AX24" s="248"/>
      <c r="AY24" s="102"/>
      <c r="AZ24" s="79"/>
      <c r="BA24" s="76"/>
      <c r="BB24" s="76"/>
      <c r="BC24" s="96"/>
      <c r="BD24" s="96"/>
      <c r="BE24" s="96"/>
      <c r="BF24" s="96"/>
      <c r="BG24" s="28"/>
      <c r="BH24" s="107"/>
      <c r="BI24" s="103"/>
      <c r="BJ24" s="79"/>
      <c r="BK24" s="79"/>
      <c r="BL24" s="76"/>
      <c r="BM24" s="76"/>
      <c r="BN24" s="96"/>
      <c r="BO24" s="96"/>
      <c r="BP24" s="96"/>
      <c r="BQ24" s="96"/>
      <c r="BR24" s="28"/>
      <c r="BS24" s="107"/>
      <c r="BT24" s="103"/>
      <c r="BU24" s="79"/>
      <c r="BV24" s="76"/>
      <c r="BW24" s="76"/>
      <c r="BX24" s="96"/>
      <c r="BY24" s="96"/>
      <c r="BZ24" s="96"/>
      <c r="CA24" s="96"/>
      <c r="CB24" s="28"/>
      <c r="CC24" s="107"/>
      <c r="CD24" s="103"/>
      <c r="CE24" s="79"/>
      <c r="CF24" s="104"/>
      <c r="CG24" s="104"/>
      <c r="CH24" s="98"/>
      <c r="CI24" s="98"/>
      <c r="CJ24" s="98"/>
      <c r="CK24" s="98"/>
      <c r="CL24" s="29"/>
      <c r="CM24" s="108"/>
      <c r="CN24" s="160"/>
      <c r="CO24" s="159"/>
    </row>
    <row r="25" spans="1:93" s="40" customFormat="1" ht="12.65" customHeight="1">
      <c r="A25" s="168"/>
      <c r="B25" s="168"/>
      <c r="C25" s="168"/>
      <c r="D25" s="168"/>
      <c r="E25" s="54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6"/>
      <c r="Q25" s="143"/>
      <c r="R25" s="167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95"/>
      <c r="AS25" s="95"/>
      <c r="AT25" s="95"/>
      <c r="AU25" s="95"/>
      <c r="AV25" s="95"/>
      <c r="AW25" s="18"/>
      <c r="AX25" s="245"/>
      <c r="AY25" s="102"/>
      <c r="AZ25" s="79"/>
      <c r="BA25" s="76"/>
      <c r="BB25" s="96"/>
      <c r="BC25" s="96"/>
      <c r="BD25" s="96"/>
      <c r="BE25" s="96"/>
      <c r="BF25" s="96"/>
      <c r="BG25" s="28"/>
      <c r="BH25" s="100"/>
      <c r="BI25" s="103"/>
      <c r="BJ25" s="79"/>
      <c r="BK25" s="79"/>
      <c r="BL25" s="76"/>
      <c r="BM25" s="96"/>
      <c r="BN25" s="96"/>
      <c r="BO25" s="96"/>
      <c r="BP25" s="96"/>
      <c r="BQ25" s="96"/>
      <c r="BR25" s="28"/>
      <c r="BS25" s="100"/>
      <c r="BT25" s="103"/>
      <c r="BU25" s="79"/>
      <c r="BV25" s="76"/>
      <c r="BW25" s="96"/>
      <c r="BX25" s="96"/>
      <c r="BY25" s="96"/>
      <c r="BZ25" s="96"/>
      <c r="CA25" s="96"/>
      <c r="CB25" s="28"/>
      <c r="CC25" s="100"/>
      <c r="CD25" s="103"/>
      <c r="CE25" s="79"/>
      <c r="CF25" s="104"/>
      <c r="CG25" s="98"/>
      <c r="CH25" s="98"/>
      <c r="CI25" s="98"/>
      <c r="CJ25" s="98"/>
      <c r="CK25" s="98"/>
      <c r="CL25" s="29"/>
      <c r="CM25" s="101"/>
      <c r="CN25" s="160"/>
      <c r="CO25" s="159"/>
    </row>
    <row r="26" spans="1:93" s="40" customFormat="1" ht="12.65" customHeight="1">
      <c r="A26" s="170"/>
      <c r="B26" s="170"/>
      <c r="C26" s="170"/>
      <c r="D26" s="170"/>
      <c r="E26" s="39"/>
      <c r="F26" s="141"/>
      <c r="G26" s="141"/>
      <c r="H26" s="41"/>
      <c r="I26" s="141"/>
      <c r="J26" s="141"/>
      <c r="K26" s="141"/>
      <c r="L26" s="141"/>
      <c r="M26" s="141"/>
      <c r="N26" s="141"/>
      <c r="O26" s="141"/>
      <c r="P26" s="141"/>
      <c r="Q26" s="39"/>
      <c r="R26" s="167"/>
      <c r="S26" s="63"/>
      <c r="T26" s="14"/>
      <c r="U26" s="63"/>
      <c r="V26" s="14"/>
      <c r="W26" s="63"/>
      <c r="X26" s="14"/>
      <c r="Y26" s="63"/>
      <c r="Z26" s="63"/>
      <c r="AA26" s="63"/>
      <c r="AB26" s="63"/>
      <c r="AC26" s="63"/>
      <c r="AD26" s="63"/>
      <c r="AE26" s="63"/>
      <c r="AF26" s="14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16"/>
      <c r="AR26" s="16"/>
      <c r="AS26" s="62"/>
      <c r="AT26" s="102"/>
      <c r="AU26" s="102"/>
      <c r="AV26" s="102"/>
      <c r="AW26" s="102"/>
      <c r="AX26" s="102"/>
      <c r="AY26" s="102"/>
      <c r="AZ26" s="79"/>
      <c r="BA26" s="76"/>
      <c r="BB26" s="76"/>
      <c r="BC26" s="76"/>
      <c r="BD26" s="103"/>
      <c r="BE26" s="103"/>
      <c r="BF26" s="103"/>
      <c r="BG26" s="103"/>
      <c r="BH26" s="103"/>
      <c r="BI26" s="103"/>
      <c r="BJ26" s="79"/>
      <c r="BK26" s="79"/>
      <c r="BL26" s="76"/>
      <c r="BM26" s="76"/>
      <c r="BN26" s="76"/>
      <c r="BO26" s="103"/>
      <c r="BP26" s="103"/>
      <c r="BQ26" s="103"/>
      <c r="BR26" s="103"/>
      <c r="BS26" s="103"/>
      <c r="BT26" s="103"/>
      <c r="BU26" s="79"/>
      <c r="BV26" s="76"/>
      <c r="BW26" s="76"/>
      <c r="BX26" s="76"/>
      <c r="BY26" s="103"/>
      <c r="BZ26" s="103"/>
      <c r="CA26" s="103"/>
      <c r="CB26" s="103"/>
      <c r="CC26" s="103"/>
      <c r="CD26" s="103"/>
      <c r="CE26" s="79"/>
      <c r="CF26" s="104"/>
      <c r="CG26" s="104"/>
      <c r="CH26" s="104"/>
      <c r="CI26" s="109"/>
      <c r="CJ26" s="109"/>
      <c r="CK26" s="109"/>
      <c r="CL26" s="109"/>
      <c r="CM26" s="109"/>
      <c r="CN26" s="160"/>
      <c r="CO26" s="159"/>
    </row>
    <row r="27" spans="1:93" s="40" customFormat="1" ht="77.25" customHeight="1">
      <c r="A27" s="170"/>
      <c r="B27" s="170"/>
      <c r="C27" s="170"/>
      <c r="D27" s="170"/>
      <c r="E27" s="141"/>
      <c r="F27" s="173" t="s">
        <v>1</v>
      </c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39"/>
      <c r="R27" s="250"/>
      <c r="S27" s="177" t="s">
        <v>4</v>
      </c>
      <c r="T27" s="175"/>
      <c r="U27" s="177"/>
      <c r="V27" s="251" t="s">
        <v>34</v>
      </c>
      <c r="W27" s="251" t="s">
        <v>35</v>
      </c>
      <c r="X27" s="251" t="s">
        <v>36</v>
      </c>
      <c r="Y27" s="183"/>
      <c r="Z27" s="183"/>
      <c r="AA27" s="183"/>
      <c r="AB27" s="183"/>
      <c r="AC27" s="183"/>
      <c r="AD27" s="183"/>
      <c r="AE27" s="183"/>
      <c r="AF27" s="175"/>
      <c r="AG27" s="175"/>
      <c r="AH27" s="175"/>
      <c r="AI27" s="14"/>
      <c r="AJ27" s="14"/>
      <c r="AK27" s="14"/>
      <c r="AL27" s="14"/>
      <c r="AM27" s="14"/>
      <c r="AN27" s="14"/>
      <c r="AO27" s="14"/>
      <c r="AP27" s="14"/>
      <c r="AQ27" s="110"/>
      <c r="AR27" s="110"/>
      <c r="AS27" s="111"/>
      <c r="AT27" s="86"/>
      <c r="AU27" s="86"/>
      <c r="AV27" s="86"/>
      <c r="AW27" s="86"/>
      <c r="AX27" s="86"/>
      <c r="AY27" s="23"/>
      <c r="AZ27" s="79"/>
      <c r="BA27" s="112"/>
      <c r="BB27" s="112"/>
      <c r="BC27" s="113"/>
      <c r="BD27" s="90"/>
      <c r="BE27" s="90"/>
      <c r="BF27" s="90"/>
      <c r="BG27" s="90"/>
      <c r="BH27" s="90"/>
      <c r="BI27" s="114"/>
      <c r="BJ27" s="79"/>
      <c r="BK27" s="79"/>
      <c r="BL27" s="112"/>
      <c r="BM27" s="112"/>
      <c r="BN27" s="113"/>
      <c r="BO27" s="90"/>
      <c r="BP27" s="90"/>
      <c r="BQ27" s="90"/>
      <c r="BR27" s="90"/>
      <c r="BS27" s="90"/>
      <c r="BT27" s="114"/>
      <c r="BU27" s="79"/>
      <c r="BV27" s="112"/>
      <c r="BW27" s="112"/>
      <c r="BX27" s="113"/>
      <c r="BY27" s="90"/>
      <c r="BZ27" s="90"/>
      <c r="CA27" s="90"/>
      <c r="CB27" s="90"/>
      <c r="CC27" s="90"/>
      <c r="CD27" s="114"/>
      <c r="CE27" s="79"/>
      <c r="CF27" s="115"/>
      <c r="CG27" s="115"/>
      <c r="CH27" s="116"/>
      <c r="CI27" s="94"/>
      <c r="CJ27" s="94"/>
      <c r="CK27" s="94"/>
      <c r="CL27" s="94"/>
      <c r="CM27" s="94"/>
      <c r="CN27" s="161"/>
      <c r="CO27" s="159"/>
    </row>
    <row r="28" spans="1:93" ht="49.5" customHeight="1">
      <c r="E28" s="141"/>
      <c r="F28" s="141"/>
      <c r="G28" s="141"/>
      <c r="H28" s="141"/>
      <c r="I28" s="141"/>
      <c r="J28" s="141"/>
      <c r="K28" s="1"/>
      <c r="L28" s="141"/>
      <c r="M28" s="141"/>
      <c r="N28" s="141"/>
      <c r="O28" s="141"/>
      <c r="P28" s="141"/>
      <c r="Q28" s="141"/>
      <c r="R28" s="250"/>
      <c r="S28" s="178" t="s">
        <v>5</v>
      </c>
      <c r="T28" s="175"/>
      <c r="U28" s="175"/>
      <c r="V28" s="181">
        <v>1</v>
      </c>
      <c r="W28" s="181"/>
      <c r="X28" s="181">
        <f t="shared" ref="X28:X33" si="2">IFERROR(SMALL($W$36:$W$42,V28),"")</f>
        <v>4</v>
      </c>
      <c r="Y28" s="179"/>
      <c r="Z28" s="252"/>
      <c r="AA28" s="252"/>
      <c r="AB28" s="252"/>
      <c r="AC28" s="252"/>
      <c r="AD28" s="252"/>
      <c r="AE28" s="252"/>
      <c r="AF28" s="252"/>
      <c r="AG28" s="252"/>
      <c r="AH28" s="253"/>
      <c r="AI28" s="118"/>
      <c r="AJ28" s="118"/>
      <c r="AK28" s="118"/>
      <c r="AL28" s="118"/>
      <c r="AM28" s="118"/>
      <c r="AN28" s="118"/>
      <c r="AO28" s="118"/>
      <c r="AP28" s="118"/>
      <c r="AQ28" s="17"/>
      <c r="AR28" s="17"/>
      <c r="AS28" s="25"/>
      <c r="AT28" s="23"/>
      <c r="AU28" s="23"/>
      <c r="AV28" s="23"/>
      <c r="AW28" s="23"/>
      <c r="AX28" s="23"/>
      <c r="AY28" s="23"/>
      <c r="AZ28" s="34"/>
      <c r="BA28" s="31"/>
      <c r="BB28" s="31"/>
      <c r="BC28" s="32"/>
      <c r="BD28" s="33"/>
      <c r="BE28" s="33"/>
      <c r="BF28" s="33"/>
      <c r="BG28" s="33"/>
      <c r="BH28" s="33"/>
      <c r="BI28" s="33"/>
      <c r="BJ28" s="34"/>
      <c r="BK28" s="79"/>
      <c r="BL28" s="31"/>
      <c r="BM28" s="31"/>
      <c r="BN28" s="32"/>
      <c r="BO28" s="33"/>
      <c r="BP28" s="33"/>
      <c r="BQ28" s="33"/>
      <c r="BR28" s="33"/>
      <c r="BS28" s="33"/>
      <c r="BT28" s="33"/>
      <c r="BU28" s="34"/>
      <c r="BV28" s="31"/>
      <c r="BW28" s="31"/>
      <c r="BX28" s="32"/>
      <c r="BY28" s="33"/>
      <c r="BZ28" s="33"/>
      <c r="CA28" s="33"/>
      <c r="CB28" s="33"/>
      <c r="CC28" s="33"/>
      <c r="CD28" s="33"/>
      <c r="CE28" s="34"/>
      <c r="CF28" s="35"/>
      <c r="CG28" s="35"/>
      <c r="CH28" s="36"/>
      <c r="CI28" s="37"/>
      <c r="CJ28" s="37"/>
      <c r="CK28" s="37"/>
      <c r="CL28" s="37"/>
      <c r="CM28" s="37"/>
      <c r="CN28" s="37"/>
      <c r="CO28" s="34"/>
    </row>
    <row r="29" spans="1:93"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54"/>
      <c r="R29" s="250"/>
      <c r="S29" s="176" t="s">
        <v>6</v>
      </c>
      <c r="T29" s="179"/>
      <c r="U29" s="179"/>
      <c r="V29" s="181">
        <v>2</v>
      </c>
      <c r="W29" s="181" t="str">
        <f t="shared" ref="W29:W33" si="3">IF((S29=H$7),V29,"")</f>
        <v/>
      </c>
      <c r="X29" s="181" t="str">
        <f t="shared" si="2"/>
        <v/>
      </c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18"/>
      <c r="AJ29" s="27"/>
      <c r="AK29" s="27"/>
      <c r="AL29" s="27"/>
      <c r="AM29" s="27"/>
      <c r="AN29" s="27"/>
      <c r="AO29" s="27"/>
      <c r="AP29" s="27"/>
      <c r="AQ29" s="110"/>
      <c r="AR29" s="110"/>
      <c r="AS29" s="111"/>
      <c r="AT29" s="86"/>
      <c r="AU29" s="86"/>
      <c r="AV29" s="86"/>
      <c r="AW29" s="86"/>
      <c r="AX29" s="86"/>
      <c r="AY29" s="86"/>
      <c r="AZ29" s="86"/>
      <c r="BA29" s="112"/>
      <c r="BB29" s="112"/>
      <c r="BC29" s="113"/>
      <c r="BD29" s="90"/>
      <c r="BE29" s="90"/>
      <c r="BF29" s="90"/>
      <c r="BG29" s="90"/>
      <c r="BH29" s="90"/>
      <c r="BI29" s="90"/>
      <c r="BJ29" s="86"/>
      <c r="BL29" s="112"/>
      <c r="BM29" s="112"/>
      <c r="BN29" s="113"/>
      <c r="BO29" s="90"/>
      <c r="BP29" s="90"/>
      <c r="BQ29" s="90"/>
      <c r="BR29" s="90"/>
      <c r="BS29" s="90"/>
      <c r="BT29" s="90"/>
      <c r="BU29" s="86"/>
      <c r="BV29" s="112"/>
      <c r="BW29" s="112"/>
      <c r="BX29" s="113"/>
      <c r="BY29" s="90"/>
      <c r="BZ29" s="90"/>
      <c r="CA29" s="90"/>
      <c r="CB29" s="90"/>
      <c r="CC29" s="90"/>
      <c r="CD29" s="90"/>
      <c r="CE29" s="86"/>
      <c r="CF29" s="115"/>
      <c r="CG29" s="115"/>
      <c r="CH29" s="116"/>
      <c r="CI29" s="94"/>
      <c r="CJ29" s="94"/>
      <c r="CK29" s="94"/>
      <c r="CL29" s="94"/>
      <c r="CM29" s="94"/>
      <c r="CN29" s="162"/>
      <c r="CO29" s="163"/>
    </row>
    <row r="30" spans="1:93"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250"/>
      <c r="S30" s="176" t="s">
        <v>7</v>
      </c>
      <c r="T30" s="179"/>
      <c r="U30" s="179"/>
      <c r="V30" s="181">
        <v>3</v>
      </c>
      <c r="W30" s="181" t="str">
        <f t="shared" si="3"/>
        <v/>
      </c>
      <c r="X30" s="181" t="str">
        <f t="shared" si="2"/>
        <v/>
      </c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18"/>
      <c r="AJ30" s="27"/>
      <c r="AK30" s="27"/>
      <c r="AL30" s="27"/>
      <c r="AM30" s="27"/>
      <c r="AN30" s="27"/>
      <c r="AO30" s="27"/>
      <c r="AP30" s="27"/>
      <c r="AQ30" s="117"/>
      <c r="AR30" s="117"/>
      <c r="AS30" s="118"/>
      <c r="AT30" s="119"/>
      <c r="AU30" s="119"/>
      <c r="AV30" s="119"/>
      <c r="AW30" s="119"/>
      <c r="AX30" s="119"/>
      <c r="AY30" s="119"/>
      <c r="AZ30" s="120"/>
      <c r="BA30" s="117"/>
      <c r="BB30" s="117"/>
      <c r="BC30" s="118"/>
      <c r="BD30" s="119"/>
      <c r="BE30" s="119"/>
      <c r="BF30" s="119"/>
      <c r="BG30" s="119"/>
      <c r="BH30" s="119"/>
      <c r="BI30" s="119"/>
      <c r="BJ30" s="120"/>
      <c r="BL30" s="117"/>
      <c r="BM30" s="239"/>
      <c r="BN30" s="121"/>
      <c r="BO30" s="240"/>
      <c r="BP30" s="240"/>
      <c r="BQ30" s="240"/>
      <c r="BR30" s="240"/>
      <c r="BS30" s="240"/>
      <c r="BT30" s="240"/>
      <c r="BU30" s="120"/>
      <c r="BV30" s="117"/>
      <c r="BW30" s="76"/>
      <c r="BX30" s="122"/>
      <c r="BY30" s="103"/>
      <c r="BZ30" s="103"/>
      <c r="CA30" s="103"/>
      <c r="CB30" s="103"/>
      <c r="CC30" s="103"/>
      <c r="CD30" s="103"/>
      <c r="CE30" s="120"/>
      <c r="CF30" s="117"/>
      <c r="CG30" s="104"/>
      <c r="CH30" s="123"/>
      <c r="CI30" s="109"/>
      <c r="CJ30" s="109"/>
      <c r="CK30" s="109"/>
      <c r="CL30" s="109"/>
      <c r="CM30" s="109"/>
      <c r="CN30" s="160"/>
      <c r="CO30" s="164"/>
    </row>
    <row r="31" spans="1:93"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250"/>
      <c r="S31" s="176" t="s">
        <v>8</v>
      </c>
      <c r="T31" s="179"/>
      <c r="U31" s="179"/>
      <c r="V31" s="181">
        <v>4</v>
      </c>
      <c r="W31" s="181">
        <f t="shared" si="3"/>
        <v>4</v>
      </c>
      <c r="X31" s="181" t="str">
        <f t="shared" si="2"/>
        <v/>
      </c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18"/>
      <c r="AJ31" s="27"/>
      <c r="AK31" s="27"/>
      <c r="AL31" s="27"/>
      <c r="AM31" s="27"/>
      <c r="AN31" s="27"/>
      <c r="AO31" s="27"/>
      <c r="AP31" s="27"/>
      <c r="AQ31" s="120"/>
      <c r="AR31" s="120"/>
      <c r="AS31" s="118"/>
      <c r="AT31" s="120"/>
      <c r="AU31" s="120"/>
      <c r="AV31" s="120"/>
      <c r="AW31" s="120"/>
      <c r="AX31" s="120"/>
      <c r="AY31" s="120"/>
      <c r="AZ31" s="120"/>
      <c r="BA31" s="120"/>
      <c r="BB31" s="120"/>
      <c r="BC31" s="118"/>
      <c r="BD31" s="124"/>
      <c r="BE31" s="124"/>
      <c r="BF31" s="124"/>
      <c r="BG31" s="124"/>
      <c r="BH31" s="124"/>
      <c r="BI31" s="124"/>
      <c r="BJ31" s="120"/>
      <c r="BL31" s="120"/>
      <c r="BM31" s="120"/>
      <c r="BN31" s="121"/>
      <c r="BO31" s="124"/>
      <c r="BP31" s="124"/>
      <c r="BQ31" s="124"/>
      <c r="BR31" s="124"/>
      <c r="BS31" s="124"/>
      <c r="BT31" s="124"/>
      <c r="BU31" s="120"/>
      <c r="BV31" s="120"/>
      <c r="BW31" s="120"/>
      <c r="BX31" s="122"/>
      <c r="BY31" s="124"/>
      <c r="BZ31" s="124"/>
      <c r="CA31" s="124"/>
      <c r="CB31" s="124"/>
      <c r="CC31" s="124"/>
      <c r="CD31" s="124"/>
      <c r="CE31" s="120"/>
      <c r="CF31" s="120"/>
      <c r="CG31" s="120"/>
      <c r="CH31" s="123"/>
      <c r="CI31" s="124"/>
      <c r="CJ31" s="124"/>
      <c r="CK31" s="124"/>
      <c r="CL31" s="124"/>
      <c r="CM31" s="124"/>
      <c r="CN31" s="165"/>
      <c r="CO31" s="164"/>
    </row>
    <row r="32" spans="1:93"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250"/>
      <c r="S32" s="176" t="s">
        <v>9</v>
      </c>
      <c r="T32" s="179"/>
      <c r="U32" s="179"/>
      <c r="V32" s="181">
        <v>5</v>
      </c>
      <c r="W32" s="181" t="str">
        <f t="shared" si="3"/>
        <v/>
      </c>
      <c r="X32" s="181" t="str">
        <f t="shared" si="2"/>
        <v/>
      </c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18"/>
      <c r="AJ32" s="27"/>
      <c r="AK32" s="27"/>
      <c r="AL32" s="27"/>
      <c r="AM32" s="27"/>
      <c r="AN32" s="27"/>
      <c r="AO32" s="27"/>
      <c r="AP32" s="27"/>
      <c r="AQ32" s="117"/>
      <c r="AR32" s="120"/>
      <c r="AS32" s="118"/>
      <c r="AT32" s="120"/>
      <c r="AU32" s="120"/>
      <c r="AV32" s="120"/>
      <c r="AW32" s="120"/>
      <c r="AX32" s="120"/>
      <c r="AY32" s="120"/>
      <c r="AZ32" s="120"/>
      <c r="BA32" s="117"/>
      <c r="BB32" s="120"/>
      <c r="BC32" s="118"/>
      <c r="BD32" s="124"/>
      <c r="BE32" s="124"/>
      <c r="BF32" s="124"/>
      <c r="BG32" s="124"/>
      <c r="BH32" s="124"/>
      <c r="BI32" s="124"/>
      <c r="BJ32" s="120"/>
      <c r="BL32" s="117"/>
      <c r="BM32" s="120"/>
      <c r="BN32" s="121"/>
      <c r="BO32" s="124"/>
      <c r="BP32" s="124"/>
      <c r="BQ32" s="124"/>
      <c r="BR32" s="124"/>
      <c r="BS32" s="124"/>
      <c r="BT32" s="124"/>
      <c r="BU32" s="120"/>
      <c r="BV32" s="117"/>
      <c r="BW32" s="120"/>
      <c r="BX32" s="122"/>
      <c r="BY32" s="124"/>
      <c r="BZ32" s="124"/>
      <c r="CA32" s="124"/>
      <c r="CB32" s="124"/>
      <c r="CC32" s="124"/>
      <c r="CD32" s="124"/>
      <c r="CE32" s="120"/>
      <c r="CF32" s="117"/>
      <c r="CG32" s="120"/>
      <c r="CH32" s="123"/>
      <c r="CI32" s="124"/>
      <c r="CJ32" s="124"/>
      <c r="CK32" s="124"/>
      <c r="CL32" s="124"/>
      <c r="CM32" s="124"/>
      <c r="CN32" s="165"/>
      <c r="CO32" s="164"/>
    </row>
    <row r="33" spans="5:93"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250"/>
      <c r="S33" s="176" t="s">
        <v>10</v>
      </c>
      <c r="T33" s="179"/>
      <c r="U33" s="179"/>
      <c r="V33" s="181">
        <v>6</v>
      </c>
      <c r="W33" s="181" t="str">
        <f t="shared" si="3"/>
        <v/>
      </c>
      <c r="X33" s="181" t="str">
        <f t="shared" si="2"/>
        <v/>
      </c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18"/>
      <c r="AJ33" s="27"/>
      <c r="AK33" s="27"/>
      <c r="AL33" s="27"/>
      <c r="AM33" s="27"/>
      <c r="AN33" s="27"/>
      <c r="AO33" s="27"/>
      <c r="AP33" s="27"/>
      <c r="AQ33" s="120"/>
      <c r="AR33" s="120"/>
      <c r="AS33" s="118"/>
      <c r="AT33" s="120"/>
      <c r="AU33" s="120"/>
      <c r="AV33" s="120"/>
      <c r="AW33" s="120"/>
      <c r="AX33" s="120"/>
      <c r="AY33" s="120"/>
      <c r="AZ33" s="120"/>
      <c r="BA33" s="120"/>
      <c r="BB33" s="120"/>
      <c r="BC33" s="118"/>
      <c r="BD33" s="124"/>
      <c r="BE33" s="124"/>
      <c r="BF33" s="124"/>
      <c r="BG33" s="124"/>
      <c r="BH33" s="124"/>
      <c r="BI33" s="124"/>
      <c r="BJ33" s="120"/>
      <c r="BL33" s="120"/>
      <c r="BM33" s="120"/>
      <c r="BN33" s="121"/>
      <c r="BO33" s="124"/>
      <c r="BP33" s="124"/>
      <c r="BQ33" s="124"/>
      <c r="BR33" s="124"/>
      <c r="BS33" s="124"/>
      <c r="BT33" s="124"/>
      <c r="BU33" s="120"/>
      <c r="BV33" s="120"/>
      <c r="BW33" s="120"/>
      <c r="BX33" s="122"/>
      <c r="BY33" s="124"/>
      <c r="BZ33" s="124"/>
      <c r="CA33" s="124"/>
      <c r="CB33" s="124"/>
      <c r="CC33" s="124"/>
      <c r="CD33" s="124"/>
      <c r="CE33" s="120"/>
      <c r="CF33" s="120"/>
      <c r="CG33" s="120"/>
      <c r="CH33" s="123"/>
      <c r="CI33" s="124"/>
      <c r="CJ33" s="124"/>
      <c r="CK33" s="124"/>
      <c r="CL33" s="124"/>
      <c r="CM33" s="124"/>
      <c r="CN33" s="165"/>
      <c r="CO33" s="164"/>
    </row>
    <row r="34" spans="5:93"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250"/>
      <c r="S34" s="254"/>
      <c r="T34" s="254"/>
      <c r="U34" s="254"/>
      <c r="V34" s="180"/>
      <c r="W34" s="180"/>
      <c r="X34" s="180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64"/>
      <c r="AJ34" s="64"/>
      <c r="AK34" s="64"/>
      <c r="AL34" s="64"/>
      <c r="AM34" s="64"/>
      <c r="AN34" s="64"/>
      <c r="AO34" s="64"/>
      <c r="AP34" s="64"/>
      <c r="AQ34" s="117"/>
      <c r="AR34" s="120"/>
      <c r="AS34" s="118"/>
      <c r="AT34" s="120"/>
      <c r="AU34" s="120"/>
      <c r="AV34" s="120"/>
      <c r="AW34" s="120"/>
      <c r="AX34" s="120"/>
      <c r="AY34" s="120"/>
      <c r="AZ34" s="120"/>
      <c r="BA34" s="117"/>
      <c r="BB34" s="120"/>
      <c r="BC34" s="118"/>
      <c r="BD34" s="124"/>
      <c r="BE34" s="124"/>
      <c r="BF34" s="124"/>
      <c r="BG34" s="124"/>
      <c r="BH34" s="124"/>
      <c r="BI34" s="124"/>
      <c r="BJ34" s="120"/>
      <c r="BK34" s="120"/>
      <c r="BL34" s="117"/>
      <c r="BM34" s="120"/>
      <c r="BN34" s="121"/>
      <c r="BO34" s="124"/>
      <c r="BP34" s="124"/>
      <c r="BQ34" s="124"/>
      <c r="BR34" s="124"/>
      <c r="BS34" s="124"/>
      <c r="BT34" s="124"/>
      <c r="BU34" s="120"/>
      <c r="BV34" s="117"/>
      <c r="BW34" s="120"/>
      <c r="BX34" s="122"/>
      <c r="BY34" s="124"/>
      <c r="BZ34" s="124"/>
      <c r="CA34" s="124"/>
      <c r="CB34" s="124"/>
      <c r="CC34" s="124"/>
      <c r="CD34" s="124"/>
      <c r="CE34" s="120"/>
      <c r="CF34" s="117"/>
      <c r="CG34" s="120"/>
      <c r="CH34" s="123"/>
      <c r="CI34" s="124"/>
      <c r="CJ34" s="124"/>
      <c r="CK34" s="124"/>
      <c r="CL34" s="124"/>
      <c r="CM34" s="124"/>
      <c r="CN34" s="165"/>
      <c r="CO34" s="164"/>
    </row>
    <row r="35" spans="5:93"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250"/>
      <c r="S35" s="177" t="s">
        <v>4</v>
      </c>
      <c r="T35" s="175"/>
      <c r="U35" s="177"/>
      <c r="V35" s="181" t="s">
        <v>34</v>
      </c>
      <c r="W35" s="181" t="s">
        <v>35</v>
      </c>
      <c r="X35" s="181" t="s">
        <v>36</v>
      </c>
      <c r="Y35" s="183"/>
      <c r="Z35" s="183"/>
      <c r="AA35" s="183"/>
      <c r="AB35" s="183"/>
      <c r="AC35" s="183"/>
      <c r="AD35" s="183"/>
      <c r="AE35" s="183"/>
      <c r="AF35" s="255"/>
      <c r="AG35" s="255"/>
      <c r="AH35" s="255"/>
      <c r="AI35" s="16"/>
      <c r="AJ35" s="16"/>
      <c r="AK35" s="16"/>
      <c r="AL35" s="16"/>
      <c r="AM35" s="16"/>
      <c r="AN35" s="16"/>
      <c r="AO35" s="16"/>
      <c r="AP35" s="16"/>
      <c r="AQ35" s="120"/>
      <c r="AR35" s="120"/>
      <c r="AS35" s="118"/>
      <c r="AT35" s="120"/>
      <c r="AU35" s="120"/>
      <c r="AV35" s="120"/>
      <c r="AW35" s="120"/>
      <c r="AX35" s="120"/>
      <c r="AY35" s="120"/>
      <c r="AZ35" s="120"/>
      <c r="BA35" s="120"/>
      <c r="BB35" s="120"/>
      <c r="BC35" s="118"/>
      <c r="BD35" s="124"/>
      <c r="BE35" s="124"/>
      <c r="BF35" s="124"/>
      <c r="BG35" s="124"/>
      <c r="BH35" s="124"/>
      <c r="BI35" s="124"/>
      <c r="BJ35" s="120"/>
      <c r="BK35" s="120"/>
      <c r="BL35" s="120"/>
      <c r="BM35" s="120"/>
      <c r="BN35" s="121"/>
      <c r="BO35" s="124"/>
      <c r="BP35" s="124"/>
      <c r="BQ35" s="124"/>
      <c r="BR35" s="124"/>
      <c r="BS35" s="124"/>
      <c r="BT35" s="124"/>
      <c r="BU35" s="120"/>
      <c r="BV35" s="120"/>
      <c r="BW35" s="120"/>
      <c r="BX35" s="122"/>
      <c r="BY35" s="124"/>
      <c r="BZ35" s="124"/>
      <c r="CA35" s="124"/>
      <c r="CB35" s="124"/>
      <c r="CC35" s="124"/>
      <c r="CD35" s="124"/>
      <c r="CE35" s="120"/>
      <c r="CF35" s="120"/>
      <c r="CG35" s="120"/>
      <c r="CH35" s="123"/>
      <c r="CI35" s="124"/>
      <c r="CJ35" s="124"/>
      <c r="CK35" s="124"/>
      <c r="CL35" s="124"/>
      <c r="CM35" s="124"/>
      <c r="CN35" s="165"/>
      <c r="CO35" s="164"/>
    </row>
    <row r="36" spans="5:93">
      <c r="E36" s="236"/>
      <c r="F36" s="237" t="s">
        <v>37</v>
      </c>
      <c r="G36" s="237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250"/>
      <c r="S36" s="178" t="s">
        <v>5</v>
      </c>
      <c r="T36" s="175"/>
      <c r="U36" s="175"/>
      <c r="V36" s="181">
        <v>1</v>
      </c>
      <c r="W36" s="181" t="str">
        <f t="shared" ref="W36:W41" si="4">IF((S36=H$7),V36,"")</f>
        <v/>
      </c>
      <c r="X36" s="181">
        <f t="shared" ref="X36:X41" si="5">IFERROR(SMALL($W$36:$W$42,V36),"")</f>
        <v>4</v>
      </c>
      <c r="Y36" s="179"/>
      <c r="Z36" s="175"/>
      <c r="AA36" s="175"/>
      <c r="AB36" s="175"/>
      <c r="AC36" s="175"/>
      <c r="AD36" s="175"/>
      <c r="AE36" s="175"/>
      <c r="AF36" s="255"/>
      <c r="AG36" s="255"/>
      <c r="AH36" s="118">
        <v>7.0575340390475763</v>
      </c>
      <c r="AI36" s="118"/>
      <c r="AJ36" s="118"/>
      <c r="AK36" s="118"/>
      <c r="AL36" s="118"/>
      <c r="AM36" s="118"/>
      <c r="AN36" s="118"/>
      <c r="AO36" s="118"/>
      <c r="AP36" s="118"/>
      <c r="AQ36" s="117"/>
      <c r="AR36" s="120"/>
      <c r="AS36" s="118"/>
      <c r="AT36" s="120"/>
      <c r="AU36" s="120"/>
      <c r="AV36" s="120"/>
      <c r="AW36" s="120"/>
      <c r="AX36" s="120"/>
      <c r="AY36" s="120"/>
      <c r="AZ36" s="120"/>
      <c r="BA36" s="117"/>
      <c r="BB36" s="120"/>
      <c r="BC36" s="118"/>
      <c r="BD36" s="124"/>
      <c r="BE36" s="124"/>
      <c r="BF36" s="124"/>
      <c r="BG36" s="124"/>
      <c r="BH36" s="124"/>
      <c r="BI36" s="124"/>
      <c r="BJ36" s="120"/>
      <c r="BK36" s="120"/>
      <c r="BL36" s="117"/>
      <c r="BM36" s="120"/>
      <c r="BN36" s="121"/>
      <c r="BO36" s="124"/>
      <c r="BP36" s="124"/>
      <c r="BQ36" s="124"/>
      <c r="BR36" s="124"/>
      <c r="BS36" s="124"/>
      <c r="BT36" s="124"/>
      <c r="BU36" s="120"/>
      <c r="BV36" s="117"/>
      <c r="BW36" s="120"/>
      <c r="BX36" s="122"/>
      <c r="BY36" s="124"/>
      <c r="BZ36" s="124"/>
      <c r="CA36" s="124"/>
      <c r="CB36" s="124"/>
      <c r="CC36" s="124"/>
      <c r="CD36" s="124"/>
      <c r="CE36" s="120"/>
      <c r="CF36" s="117"/>
      <c r="CG36" s="120"/>
      <c r="CH36" s="123"/>
      <c r="CI36" s="124"/>
      <c r="CJ36" s="124"/>
      <c r="CK36" s="124"/>
      <c r="CL36" s="124"/>
      <c r="CM36" s="124"/>
      <c r="CN36" s="165"/>
      <c r="CO36" s="164"/>
    </row>
    <row r="37" spans="5:93">
      <c r="E37" s="236"/>
      <c r="F37" s="236"/>
      <c r="G37" s="236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250"/>
      <c r="S37" s="176" t="s">
        <v>6</v>
      </c>
      <c r="T37" s="179"/>
      <c r="U37" s="179"/>
      <c r="V37" s="181">
        <v>2</v>
      </c>
      <c r="W37" s="181" t="str">
        <f t="shared" si="4"/>
        <v/>
      </c>
      <c r="X37" s="181" t="str">
        <f t="shared" si="5"/>
        <v/>
      </c>
      <c r="Y37" s="179"/>
      <c r="Z37" s="182"/>
      <c r="AA37" s="182"/>
      <c r="AB37" s="182"/>
      <c r="AC37" s="182"/>
      <c r="AD37" s="182"/>
      <c r="AE37" s="182"/>
      <c r="AF37" s="182"/>
      <c r="AG37" s="182"/>
      <c r="AH37" s="244">
        <v>3.5729211254589441</v>
      </c>
      <c r="AI37" s="118"/>
      <c r="AJ37" s="27"/>
      <c r="AK37" s="27"/>
      <c r="AL37" s="27"/>
      <c r="AM37" s="27"/>
      <c r="AN37" s="27"/>
      <c r="AO37" s="27"/>
      <c r="AP37" s="27"/>
      <c r="AQ37" s="117"/>
      <c r="AR37" s="120"/>
      <c r="AS37" s="118"/>
      <c r="AT37" s="120"/>
      <c r="AU37" s="120"/>
      <c r="AV37" s="120"/>
      <c r="AW37" s="120"/>
      <c r="AX37" s="120"/>
      <c r="AY37" s="120"/>
      <c r="AZ37" s="120"/>
      <c r="BA37" s="117"/>
      <c r="BB37" s="120"/>
      <c r="BC37" s="118"/>
      <c r="BD37" s="124"/>
      <c r="BE37" s="124"/>
      <c r="BF37" s="124"/>
      <c r="BG37" s="124"/>
      <c r="BH37" s="124"/>
      <c r="BI37" s="124"/>
      <c r="BJ37" s="120"/>
      <c r="BK37" s="120"/>
      <c r="BL37" s="117"/>
      <c r="BM37" s="120"/>
      <c r="BN37" s="121"/>
      <c r="BO37" s="124"/>
      <c r="BP37" s="124"/>
      <c r="BQ37" s="124"/>
      <c r="BR37" s="124"/>
      <c r="BS37" s="124"/>
      <c r="BT37" s="124"/>
      <c r="BU37" s="120"/>
      <c r="BV37" s="117"/>
      <c r="BW37" s="120"/>
      <c r="BX37" s="122"/>
      <c r="BY37" s="124"/>
      <c r="BZ37" s="124"/>
      <c r="CA37" s="124"/>
      <c r="CB37" s="124"/>
      <c r="CC37" s="124"/>
      <c r="CD37" s="124"/>
      <c r="CE37" s="120"/>
      <c r="CF37" s="117"/>
      <c r="CG37" s="120"/>
      <c r="CH37" s="123"/>
      <c r="CI37" s="124"/>
      <c r="CJ37" s="124"/>
      <c r="CK37" s="124"/>
      <c r="CL37" s="124"/>
      <c r="CM37" s="124"/>
      <c r="CN37" s="165"/>
      <c r="CO37" s="164"/>
    </row>
    <row r="38" spans="5:93"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250"/>
      <c r="S38" s="176" t="s">
        <v>7</v>
      </c>
      <c r="T38" s="179"/>
      <c r="U38" s="179"/>
      <c r="V38" s="181">
        <v>3</v>
      </c>
      <c r="W38" s="181" t="str">
        <f t="shared" si="4"/>
        <v/>
      </c>
      <c r="X38" s="181" t="str">
        <f t="shared" si="5"/>
        <v/>
      </c>
      <c r="Y38" s="179"/>
      <c r="Z38" s="179"/>
      <c r="AA38" s="179"/>
      <c r="AB38" s="179"/>
      <c r="AC38" s="179"/>
      <c r="AD38" s="179"/>
      <c r="AE38" s="179"/>
      <c r="AF38" s="179"/>
      <c r="AG38" s="179"/>
      <c r="AH38" s="244">
        <v>7.8895186644868716</v>
      </c>
      <c r="AI38" s="118"/>
      <c r="AJ38" s="27"/>
      <c r="AK38" s="27"/>
      <c r="AL38" s="27"/>
      <c r="AM38" s="27"/>
      <c r="AN38" s="27"/>
      <c r="AO38" s="27"/>
      <c r="AP38" s="27"/>
      <c r="AQ38" s="120"/>
      <c r="AR38" s="120"/>
      <c r="AS38" s="118"/>
      <c r="AT38" s="120"/>
      <c r="AU38" s="120"/>
      <c r="AV38" s="120"/>
      <c r="AW38" s="120"/>
      <c r="AX38" s="120"/>
      <c r="AY38" s="120"/>
      <c r="AZ38" s="120"/>
      <c r="BA38" s="120"/>
      <c r="BB38" s="120"/>
      <c r="BC38" s="118"/>
      <c r="BD38" s="124"/>
      <c r="BE38" s="124"/>
      <c r="BF38" s="124"/>
      <c r="BG38" s="124"/>
      <c r="BH38" s="124"/>
      <c r="BI38" s="124"/>
      <c r="BJ38" s="120"/>
      <c r="BL38" s="120"/>
      <c r="BM38" s="120"/>
      <c r="BN38" s="121"/>
      <c r="BO38" s="124"/>
      <c r="BP38" s="124"/>
      <c r="BQ38" s="124"/>
      <c r="BR38" s="124"/>
      <c r="BS38" s="124"/>
      <c r="BT38" s="124"/>
      <c r="BU38" s="120"/>
      <c r="BV38" s="120"/>
      <c r="BW38" s="120"/>
      <c r="BX38" s="122"/>
      <c r="BY38" s="124"/>
      <c r="BZ38" s="124"/>
      <c r="CA38" s="124"/>
      <c r="CB38" s="124"/>
      <c r="CC38" s="124"/>
      <c r="CD38" s="124"/>
      <c r="CE38" s="120"/>
      <c r="CF38" s="120"/>
      <c r="CG38" s="120"/>
      <c r="CH38" s="123"/>
      <c r="CI38" s="124"/>
      <c r="CJ38" s="124"/>
      <c r="CK38" s="124"/>
      <c r="CL38" s="124"/>
      <c r="CM38" s="124"/>
      <c r="CN38" s="165"/>
      <c r="CO38" s="164"/>
    </row>
    <row r="39" spans="5:93"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250"/>
      <c r="S39" s="176" t="s">
        <v>8</v>
      </c>
      <c r="T39" s="179"/>
      <c r="U39" s="179"/>
      <c r="V39" s="181">
        <v>4</v>
      </c>
      <c r="W39" s="181">
        <f t="shared" si="4"/>
        <v>4</v>
      </c>
      <c r="X39" s="181" t="str">
        <f t="shared" si="5"/>
        <v/>
      </c>
      <c r="Y39" s="179"/>
      <c r="Z39" s="179"/>
      <c r="AA39" s="179"/>
      <c r="AB39" s="179"/>
      <c r="AC39" s="179"/>
      <c r="AD39" s="179"/>
      <c r="AE39" s="179"/>
      <c r="AF39" s="179"/>
      <c r="AG39" s="179"/>
      <c r="AH39" s="244">
        <v>22.924406599256709</v>
      </c>
      <c r="AI39" s="249"/>
      <c r="AJ39" s="27"/>
      <c r="AK39" s="27"/>
      <c r="AL39" s="27"/>
      <c r="AM39" s="27"/>
      <c r="AN39" s="27"/>
      <c r="AO39" s="27"/>
      <c r="AP39" s="27"/>
      <c r="AS39" s="26"/>
      <c r="CN39" s="155"/>
      <c r="CO39" s="155"/>
    </row>
    <row r="40" spans="5:93"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250"/>
      <c r="S40" s="176" t="s">
        <v>9</v>
      </c>
      <c r="T40" s="179"/>
      <c r="U40" s="179"/>
      <c r="V40" s="181">
        <v>5</v>
      </c>
      <c r="W40" s="181" t="str">
        <f t="shared" si="4"/>
        <v/>
      </c>
      <c r="X40" s="181" t="str">
        <f t="shared" si="5"/>
        <v/>
      </c>
      <c r="Y40" s="179"/>
      <c r="Z40" s="179"/>
      <c r="AA40" s="179"/>
      <c r="AB40" s="179"/>
      <c r="AC40" s="179"/>
      <c r="AD40" s="179"/>
      <c r="AE40" s="179"/>
      <c r="AF40" s="179"/>
      <c r="AG40" s="179"/>
      <c r="AH40" s="244">
        <v>24.929114297348434</v>
      </c>
      <c r="AI40" s="118"/>
      <c r="AJ40" s="27"/>
      <c r="AK40" s="27"/>
      <c r="AL40" s="27"/>
      <c r="AM40" s="27"/>
      <c r="AN40" s="27"/>
      <c r="AO40" s="27"/>
      <c r="AP40" s="27"/>
      <c r="CN40" s="155"/>
      <c r="CO40" s="155"/>
    </row>
    <row r="41" spans="5:93"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250"/>
      <c r="S41" s="176" t="s">
        <v>10</v>
      </c>
      <c r="T41" s="179"/>
      <c r="U41" s="179"/>
      <c r="V41" s="181">
        <v>6</v>
      </c>
      <c r="W41" s="181" t="str">
        <f t="shared" si="4"/>
        <v/>
      </c>
      <c r="X41" s="181" t="str">
        <f t="shared" si="5"/>
        <v/>
      </c>
      <c r="Y41" s="179"/>
      <c r="Z41" s="179"/>
      <c r="AA41" s="179"/>
      <c r="AB41" s="179"/>
      <c r="AC41" s="179"/>
      <c r="AD41" s="179"/>
      <c r="AE41" s="179"/>
      <c r="AF41" s="179"/>
      <c r="AG41" s="179"/>
      <c r="AH41" s="244">
        <v>4.1508871567500956</v>
      </c>
      <c r="AI41" s="118"/>
      <c r="AJ41" s="27"/>
      <c r="AK41" s="27"/>
      <c r="AL41" s="27"/>
      <c r="AM41" s="27"/>
      <c r="AN41" s="27"/>
      <c r="AO41" s="27"/>
      <c r="AP41" s="27"/>
      <c r="CN41" s="155"/>
      <c r="CO41" s="155"/>
    </row>
    <row r="42" spans="5:93"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250"/>
      <c r="S42" s="176"/>
      <c r="T42" s="179"/>
      <c r="U42" s="179"/>
      <c r="V42" s="181"/>
      <c r="W42" s="181"/>
      <c r="X42" s="181"/>
      <c r="Y42" s="254"/>
      <c r="Z42" s="254"/>
      <c r="AA42" s="254"/>
      <c r="AB42" s="254"/>
      <c r="AC42" s="254"/>
      <c r="AD42" s="254"/>
      <c r="AE42" s="254"/>
      <c r="AF42" s="255"/>
      <c r="AG42" s="255"/>
      <c r="AH42" s="255"/>
      <c r="AI42" s="16"/>
      <c r="AJ42" s="16"/>
      <c r="AK42" s="16"/>
      <c r="AL42" s="16"/>
      <c r="AM42" s="16"/>
      <c r="AN42" s="16"/>
      <c r="AO42" s="16"/>
      <c r="AP42" s="16"/>
      <c r="CN42" s="155"/>
      <c r="CO42" s="155"/>
    </row>
    <row r="43" spans="5:93"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250"/>
      <c r="S43" s="177" t="s">
        <v>4</v>
      </c>
      <c r="T43" s="175"/>
      <c r="U43" s="177"/>
      <c r="V43" s="181" t="s">
        <v>34</v>
      </c>
      <c r="W43" s="181" t="s">
        <v>35</v>
      </c>
      <c r="X43" s="181" t="s">
        <v>36</v>
      </c>
      <c r="Y43" s="177"/>
      <c r="Z43" s="177"/>
      <c r="AA43" s="177"/>
      <c r="AB43" s="177"/>
      <c r="AC43" s="177"/>
      <c r="AD43" s="177"/>
      <c r="AE43" s="177"/>
      <c r="AF43" s="255"/>
      <c r="AG43" s="255"/>
      <c r="AH43" s="255"/>
      <c r="AI43" s="16"/>
      <c r="AJ43" s="16"/>
      <c r="AK43" s="16"/>
      <c r="AL43" s="16"/>
      <c r="AM43" s="16"/>
      <c r="AN43" s="16"/>
      <c r="AO43" s="16"/>
      <c r="AP43" s="16"/>
      <c r="CN43" s="155"/>
      <c r="CO43" s="155"/>
    </row>
    <row r="44" spans="5:93" ht="16" customHeight="1"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250"/>
      <c r="S44" s="178" t="s">
        <v>5</v>
      </c>
      <c r="T44" s="175"/>
      <c r="U44" s="175"/>
      <c r="V44" s="181">
        <v>1</v>
      </c>
      <c r="W44" s="181" t="str">
        <f t="shared" ref="W44:W49" si="6">IF((S44=I$7),V44,"")</f>
        <v/>
      </c>
      <c r="X44" s="181">
        <f>IFERROR(SMALL($W$44:$W$49,V44),"")</f>
        <v>5</v>
      </c>
      <c r="Y44" s="179"/>
      <c r="Z44" s="175"/>
      <c r="AA44" s="175"/>
      <c r="AB44" s="175"/>
      <c r="AC44" s="175"/>
      <c r="AD44" s="175"/>
      <c r="AE44" s="175"/>
      <c r="AF44" s="255"/>
      <c r="AG44" s="255"/>
      <c r="AH44" s="118">
        <v>7.0575340390475763</v>
      </c>
      <c r="AI44" s="118"/>
      <c r="AJ44" s="118"/>
      <c r="AK44" s="118"/>
      <c r="AL44" s="118"/>
      <c r="AM44" s="118"/>
      <c r="AN44" s="118"/>
      <c r="AO44" s="118"/>
      <c r="AP44" s="118"/>
      <c r="CN44" s="155"/>
      <c r="CO44" s="155"/>
    </row>
    <row r="45" spans="5:93"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250"/>
      <c r="S45" s="176" t="s">
        <v>6</v>
      </c>
      <c r="T45" s="179"/>
      <c r="U45" s="179"/>
      <c r="V45" s="181">
        <v>2</v>
      </c>
      <c r="W45" s="181" t="str">
        <f t="shared" si="6"/>
        <v/>
      </c>
      <c r="X45" s="181" t="str">
        <f>IFERROR(SMALL($W$36:$W$42,V45),"")</f>
        <v/>
      </c>
      <c r="Y45" s="179"/>
      <c r="Z45" s="182"/>
      <c r="AA45" s="182"/>
      <c r="AB45" s="182"/>
      <c r="AC45" s="182"/>
      <c r="AD45" s="182"/>
      <c r="AE45" s="182"/>
      <c r="AF45" s="182"/>
      <c r="AG45" s="182"/>
      <c r="AH45" s="244">
        <v>3.5729211254589441</v>
      </c>
      <c r="AI45" s="118"/>
      <c r="AJ45" s="27"/>
      <c r="AK45" s="27"/>
      <c r="AL45" s="27"/>
      <c r="AM45" s="27"/>
      <c r="AN45" s="27"/>
      <c r="AO45" s="27"/>
      <c r="AP45" s="27"/>
      <c r="CN45" s="155"/>
      <c r="CO45" s="155"/>
    </row>
    <row r="46" spans="5:93"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250"/>
      <c r="S46" s="176" t="s">
        <v>7</v>
      </c>
      <c r="T46" s="179"/>
      <c r="U46" s="179"/>
      <c r="V46" s="181">
        <v>3</v>
      </c>
      <c r="W46" s="181" t="str">
        <f t="shared" si="6"/>
        <v/>
      </c>
      <c r="X46" s="181" t="str">
        <f>IFERROR(SMALL($W$36:$W$42,V46),"")</f>
        <v/>
      </c>
      <c r="Y46" s="179"/>
      <c r="Z46" s="179"/>
      <c r="AA46" s="179"/>
      <c r="AB46" s="179"/>
      <c r="AC46" s="179"/>
      <c r="AD46" s="179"/>
      <c r="AE46" s="179"/>
      <c r="AF46" s="179"/>
      <c r="AG46" s="179"/>
      <c r="AH46" s="244">
        <v>7.8895186644868716</v>
      </c>
      <c r="AI46" s="118"/>
      <c r="AJ46" s="27"/>
      <c r="AK46" s="27"/>
      <c r="AL46" s="27"/>
      <c r="AM46" s="27"/>
      <c r="AN46" s="27"/>
      <c r="AO46" s="27"/>
      <c r="AP46" s="27"/>
      <c r="CN46" s="155"/>
      <c r="CO46" s="155"/>
    </row>
    <row r="47" spans="5:93"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250"/>
      <c r="S47" s="176" t="s">
        <v>8</v>
      </c>
      <c r="T47" s="179"/>
      <c r="U47" s="179"/>
      <c r="V47" s="181">
        <v>4</v>
      </c>
      <c r="W47" s="181" t="str">
        <f t="shared" si="6"/>
        <v/>
      </c>
      <c r="X47" s="181" t="str">
        <f>IFERROR(SMALL($W$36:$W$42,V47),"")</f>
        <v/>
      </c>
      <c r="Y47" s="179"/>
      <c r="Z47" s="179"/>
      <c r="AA47" s="179"/>
      <c r="AB47" s="179"/>
      <c r="AC47" s="179"/>
      <c r="AD47" s="179"/>
      <c r="AE47" s="179"/>
      <c r="AF47" s="179"/>
      <c r="AG47" s="179"/>
      <c r="AH47" s="244">
        <v>22.924406599256709</v>
      </c>
      <c r="AI47" s="118"/>
      <c r="AJ47" s="27"/>
      <c r="AK47" s="27"/>
      <c r="AL47" s="27"/>
      <c r="AM47" s="27"/>
      <c r="AN47" s="27"/>
      <c r="AO47" s="27"/>
      <c r="AP47" s="27"/>
      <c r="CN47" s="155"/>
      <c r="CO47" s="155"/>
    </row>
    <row r="48" spans="5:93"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250"/>
      <c r="S48" s="176" t="s">
        <v>9</v>
      </c>
      <c r="T48" s="179"/>
      <c r="U48" s="179"/>
      <c r="V48" s="181">
        <v>5</v>
      </c>
      <c r="W48" s="181">
        <f t="shared" si="6"/>
        <v>5</v>
      </c>
      <c r="X48" s="181" t="str">
        <f>IFERROR(SMALL($W$36:$W$42,V48),"")</f>
        <v/>
      </c>
      <c r="Y48" s="179"/>
      <c r="Z48" s="179"/>
      <c r="AA48" s="179"/>
      <c r="AB48" s="179"/>
      <c r="AC48" s="179"/>
      <c r="AD48" s="179"/>
      <c r="AE48" s="179"/>
      <c r="AF48" s="179"/>
      <c r="AG48" s="179"/>
      <c r="AH48" s="244">
        <v>24.929114297348434</v>
      </c>
      <c r="AI48" s="118"/>
      <c r="AJ48" s="27"/>
      <c r="AK48" s="27"/>
      <c r="AL48" s="27"/>
      <c r="AM48" s="27"/>
      <c r="AN48" s="27"/>
      <c r="AO48" s="27"/>
      <c r="AP48" s="27"/>
      <c r="CN48" s="155"/>
      <c r="CO48" s="155"/>
    </row>
    <row r="49" spans="5:62"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250"/>
      <c r="S49" s="176" t="s">
        <v>10</v>
      </c>
      <c r="T49" s="179"/>
      <c r="U49" s="179"/>
      <c r="V49" s="181">
        <v>6</v>
      </c>
      <c r="W49" s="181" t="str">
        <f t="shared" si="6"/>
        <v/>
      </c>
      <c r="X49" s="181" t="str">
        <f>IFERROR(SMALL($W$36:$W$42,V49),"")</f>
        <v/>
      </c>
      <c r="Y49" s="179"/>
      <c r="Z49" s="179"/>
      <c r="AA49" s="179"/>
      <c r="AB49" s="179"/>
      <c r="AC49" s="179"/>
      <c r="AD49" s="179"/>
      <c r="AE49" s="179"/>
      <c r="AF49" s="179"/>
      <c r="AG49" s="179"/>
      <c r="AH49" s="244">
        <v>4.1508871567500956</v>
      </c>
      <c r="AI49" s="118"/>
      <c r="AJ49" s="27"/>
      <c r="AK49" s="27"/>
      <c r="AL49" s="27"/>
      <c r="AM49" s="27"/>
      <c r="AN49" s="27"/>
      <c r="AO49" s="27"/>
      <c r="AP49" s="27"/>
    </row>
    <row r="50" spans="5:62"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250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5"/>
      <c r="AG50" s="255"/>
      <c r="AH50" s="255"/>
      <c r="AI50" s="16"/>
      <c r="AJ50" s="16"/>
      <c r="AK50" s="16"/>
      <c r="AL50" s="16"/>
      <c r="AM50" s="16"/>
      <c r="AN50" s="16"/>
      <c r="AO50" s="16"/>
      <c r="AP50" s="16"/>
    </row>
    <row r="51" spans="5:62"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250"/>
      <c r="S51" s="177" t="s">
        <v>4</v>
      </c>
      <c r="T51" s="175"/>
      <c r="U51" s="177"/>
      <c r="V51" s="181" t="s">
        <v>34</v>
      </c>
      <c r="W51" s="181" t="s">
        <v>35</v>
      </c>
      <c r="X51" s="181" t="s">
        <v>36</v>
      </c>
      <c r="Y51" s="177"/>
      <c r="Z51" s="177"/>
      <c r="AA51" s="177"/>
      <c r="AB51" s="177"/>
      <c r="AC51" s="177"/>
      <c r="AD51" s="177"/>
      <c r="AE51" s="177"/>
      <c r="AF51" s="255"/>
      <c r="AG51" s="255"/>
      <c r="AH51" s="255"/>
      <c r="AI51" s="16"/>
      <c r="AJ51" s="16"/>
      <c r="AK51" s="16"/>
      <c r="AL51" s="16"/>
      <c r="AM51" s="16"/>
      <c r="AN51" s="16"/>
      <c r="AO51" s="16"/>
      <c r="AP51" s="16"/>
    </row>
    <row r="52" spans="5:62"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250"/>
      <c r="S52" s="178" t="s">
        <v>5</v>
      </c>
      <c r="T52" s="175"/>
      <c r="U52" s="175"/>
      <c r="V52" s="181">
        <v>1</v>
      </c>
      <c r="W52" s="181" t="str">
        <f t="shared" ref="W52:W57" si="7">IF((S52=J$7),V52,"")</f>
        <v/>
      </c>
      <c r="X52" s="181">
        <f t="shared" ref="X52:X57" si="8">IFERROR(SMALL($W$52:$W$57,V52),"")</f>
        <v>6</v>
      </c>
      <c r="Y52" s="179"/>
      <c r="Z52" s="175"/>
      <c r="AA52" s="175"/>
      <c r="AB52" s="175"/>
      <c r="AC52" s="175"/>
      <c r="AD52" s="175"/>
      <c r="AE52" s="175"/>
      <c r="AF52" s="255"/>
      <c r="AG52" s="255"/>
      <c r="AH52" s="258">
        <v>3.9747252747252682</v>
      </c>
      <c r="AI52" s="118"/>
      <c r="AJ52" s="118"/>
      <c r="AK52" s="118"/>
      <c r="AL52" s="118"/>
      <c r="AM52" s="118"/>
      <c r="AN52" s="118"/>
      <c r="AO52" s="118"/>
      <c r="AP52" s="118"/>
    </row>
    <row r="53" spans="5:62"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250"/>
      <c r="S53" s="176" t="s">
        <v>6</v>
      </c>
      <c r="T53" s="179"/>
      <c r="U53" s="179"/>
      <c r="V53" s="181">
        <v>2</v>
      </c>
      <c r="W53" s="181" t="str">
        <f t="shared" si="7"/>
        <v/>
      </c>
      <c r="X53" s="181" t="str">
        <f t="shared" si="8"/>
        <v/>
      </c>
      <c r="Y53" s="179"/>
      <c r="Z53" s="182"/>
      <c r="AA53" s="182"/>
      <c r="AB53" s="182"/>
      <c r="AC53" s="182"/>
      <c r="AD53" s="182"/>
      <c r="AE53" s="182"/>
      <c r="AF53" s="182"/>
      <c r="AG53" s="182"/>
      <c r="AH53" s="179">
        <v>9.8461538461538556</v>
      </c>
      <c r="AI53" s="118"/>
      <c r="AJ53" s="27"/>
      <c r="AK53" s="27"/>
      <c r="AL53" s="27"/>
      <c r="AM53" s="27"/>
      <c r="AN53" s="27"/>
      <c r="AO53" s="27"/>
      <c r="AP53" s="27"/>
    </row>
    <row r="54" spans="5:62"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250"/>
      <c r="S54" s="176" t="s">
        <v>7</v>
      </c>
      <c r="T54" s="179"/>
      <c r="U54" s="179"/>
      <c r="V54" s="181">
        <v>3</v>
      </c>
      <c r="W54" s="181" t="str">
        <f t="shared" si="7"/>
        <v/>
      </c>
      <c r="X54" s="181" t="str">
        <f t="shared" si="8"/>
        <v/>
      </c>
      <c r="Y54" s="179"/>
      <c r="Z54" s="179"/>
      <c r="AA54" s="179"/>
      <c r="AB54" s="179"/>
      <c r="AC54" s="179"/>
      <c r="AD54" s="179"/>
      <c r="AE54" s="179"/>
      <c r="AF54" s="179"/>
      <c r="AG54" s="179"/>
      <c r="AH54" s="259">
        <v>30.324422110552639</v>
      </c>
      <c r="AI54" s="118"/>
      <c r="AJ54" s="27"/>
      <c r="AK54" s="27"/>
      <c r="AL54" s="27"/>
      <c r="AM54" s="27"/>
      <c r="AN54" s="27"/>
      <c r="AO54" s="27"/>
      <c r="AP54" s="27"/>
    </row>
    <row r="55" spans="5:62"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250"/>
      <c r="S55" s="176" t="s">
        <v>8</v>
      </c>
      <c r="T55" s="179"/>
      <c r="U55" s="179"/>
      <c r="V55" s="181">
        <v>4</v>
      </c>
      <c r="W55" s="181" t="str">
        <f t="shared" si="7"/>
        <v/>
      </c>
      <c r="X55" s="181" t="str">
        <f t="shared" si="8"/>
        <v/>
      </c>
      <c r="Y55" s="179"/>
      <c r="Z55" s="179"/>
      <c r="AA55" s="179"/>
      <c r="AB55" s="179"/>
      <c r="AC55" s="179"/>
      <c r="AD55" s="179"/>
      <c r="AE55" s="179"/>
      <c r="AF55" s="179"/>
      <c r="AG55" s="179"/>
      <c r="AH55" s="259">
        <v>37.204858299595003</v>
      </c>
      <c r="AI55" s="118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</row>
    <row r="56" spans="5:62"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250"/>
      <c r="S56" s="176" t="s">
        <v>9</v>
      </c>
      <c r="T56" s="179"/>
      <c r="U56" s="179"/>
      <c r="V56" s="181">
        <v>5</v>
      </c>
      <c r="W56" s="181" t="str">
        <f t="shared" si="7"/>
        <v/>
      </c>
      <c r="X56" s="181" t="str">
        <f t="shared" si="8"/>
        <v/>
      </c>
      <c r="Y56" s="179"/>
      <c r="Z56" s="179"/>
      <c r="AA56" s="179"/>
      <c r="AB56" s="179"/>
      <c r="AC56" s="179"/>
      <c r="AD56" s="179"/>
      <c r="AE56" s="179"/>
      <c r="AF56" s="179"/>
      <c r="AG56" s="179"/>
      <c r="AH56" s="259">
        <v>5.2322180916976322</v>
      </c>
      <c r="AI56" s="118"/>
      <c r="AJ56" s="27"/>
      <c r="AK56" s="27"/>
      <c r="AL56" s="27"/>
      <c r="AM56" s="27"/>
      <c r="AN56" s="27"/>
      <c r="AO56" s="27"/>
      <c r="AP56" s="27"/>
    </row>
    <row r="57" spans="5:62"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41"/>
      <c r="R57" s="250"/>
      <c r="S57" s="176" t="s">
        <v>10</v>
      </c>
      <c r="T57" s="179"/>
      <c r="U57" s="179"/>
      <c r="V57" s="181">
        <v>6</v>
      </c>
      <c r="W57" s="181">
        <f t="shared" si="7"/>
        <v>6</v>
      </c>
      <c r="X57" s="181" t="str">
        <f t="shared" si="8"/>
        <v/>
      </c>
      <c r="Y57" s="179"/>
      <c r="Z57" s="179"/>
      <c r="AA57" s="179"/>
      <c r="AB57" s="179"/>
      <c r="AC57" s="179"/>
      <c r="AD57" s="179"/>
      <c r="AE57" s="179"/>
      <c r="AF57" s="179"/>
      <c r="AG57" s="179"/>
      <c r="AH57" s="259">
        <v>8.6549604098742403</v>
      </c>
      <c r="AI57" s="118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</row>
    <row r="58" spans="5:62"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250"/>
      <c r="S58" s="254"/>
      <c r="T58" s="254"/>
      <c r="U58" s="254"/>
      <c r="V58" s="254"/>
      <c r="W58" s="181"/>
      <c r="X58" s="254"/>
      <c r="Y58" s="254"/>
      <c r="Z58" s="254"/>
      <c r="AA58" s="254"/>
      <c r="AB58" s="254"/>
      <c r="AC58" s="254"/>
      <c r="AD58" s="254"/>
      <c r="AE58" s="254"/>
      <c r="AF58" s="255"/>
      <c r="AG58" s="255"/>
      <c r="AH58" s="255"/>
      <c r="AI58" s="16"/>
      <c r="AJ58" s="16"/>
      <c r="AK58" s="16"/>
      <c r="AL58" s="16"/>
      <c r="AM58" s="16"/>
      <c r="AN58" s="16"/>
      <c r="AO58" s="16"/>
      <c r="AP58" s="16"/>
    </row>
    <row r="59" spans="5:62"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250"/>
      <c r="S59" s="177" t="s">
        <v>4</v>
      </c>
      <c r="T59" s="175"/>
      <c r="U59" s="177"/>
      <c r="V59" s="181" t="s">
        <v>34</v>
      </c>
      <c r="W59" s="181" t="s">
        <v>35</v>
      </c>
      <c r="X59" s="181" t="s">
        <v>36</v>
      </c>
      <c r="Y59" s="177"/>
      <c r="Z59" s="177"/>
      <c r="AA59" s="177"/>
      <c r="AB59" s="177"/>
      <c r="AC59" s="177"/>
      <c r="AD59" s="177"/>
      <c r="AE59" s="177"/>
      <c r="AF59" s="255"/>
      <c r="AG59" s="255"/>
      <c r="AH59" s="255"/>
      <c r="AI59" s="16"/>
      <c r="AJ59" s="16"/>
      <c r="AK59" s="16"/>
      <c r="AL59" s="16"/>
      <c r="AM59" s="16"/>
      <c r="AN59" s="16"/>
      <c r="AO59" s="16"/>
      <c r="AP59" s="16"/>
    </row>
    <row r="60" spans="5:62"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250"/>
      <c r="S60" s="178" t="s">
        <v>5</v>
      </c>
      <c r="T60" s="175"/>
      <c r="U60" s="175"/>
      <c r="V60" s="181">
        <v>1</v>
      </c>
      <c r="W60" s="181" t="str">
        <f t="shared" ref="W60:W65" si="9">IF((S60=K$7),V60,"")</f>
        <v/>
      </c>
      <c r="X60" s="181">
        <f t="shared" ref="X60:X65" si="10">IFERROR(SMALL($W$60:$W$65,V60),"")</f>
        <v>4</v>
      </c>
      <c r="Y60" s="179"/>
      <c r="Z60" s="175"/>
      <c r="AA60" s="175"/>
      <c r="AB60" s="175"/>
      <c r="AC60" s="175"/>
      <c r="AD60" s="175"/>
      <c r="AE60" s="175"/>
      <c r="AF60" s="255"/>
      <c r="AG60" s="255"/>
      <c r="AH60" s="258">
        <v>3.9747252747252682</v>
      </c>
      <c r="AI60" s="118"/>
      <c r="AJ60" s="118"/>
      <c r="AK60" s="118"/>
      <c r="AL60" s="118"/>
      <c r="AM60" s="118"/>
      <c r="AN60" s="118"/>
      <c r="AO60" s="118"/>
      <c r="AP60" s="118"/>
    </row>
    <row r="61" spans="5:62">
      <c r="E61" s="141"/>
      <c r="F61" s="141"/>
      <c r="G61" s="141"/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250"/>
      <c r="S61" s="176" t="s">
        <v>6</v>
      </c>
      <c r="T61" s="179"/>
      <c r="U61" s="179"/>
      <c r="V61" s="181">
        <v>2</v>
      </c>
      <c r="W61" s="181" t="str">
        <f t="shared" si="9"/>
        <v/>
      </c>
      <c r="X61" s="181" t="str">
        <f t="shared" si="10"/>
        <v/>
      </c>
      <c r="Y61" s="179"/>
      <c r="Z61" s="182"/>
      <c r="AA61" s="182"/>
      <c r="AB61" s="182"/>
      <c r="AC61" s="182"/>
      <c r="AD61" s="182"/>
      <c r="AE61" s="182"/>
      <c r="AF61" s="182"/>
      <c r="AG61" s="182"/>
      <c r="AH61" s="179">
        <v>9.8461538461538556</v>
      </c>
      <c r="AI61" s="118"/>
      <c r="AJ61" s="27"/>
      <c r="AK61" s="27"/>
      <c r="AL61" s="27"/>
      <c r="AM61" s="27"/>
      <c r="AN61" s="27"/>
      <c r="AO61" s="27"/>
      <c r="AP61" s="27"/>
    </row>
    <row r="62" spans="5:62"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250"/>
      <c r="S62" s="176" t="s">
        <v>7</v>
      </c>
      <c r="T62" s="179"/>
      <c r="U62" s="179"/>
      <c r="V62" s="181">
        <v>3</v>
      </c>
      <c r="W62" s="181" t="str">
        <f t="shared" si="9"/>
        <v/>
      </c>
      <c r="X62" s="181" t="str">
        <f t="shared" si="10"/>
        <v/>
      </c>
      <c r="Y62" s="179"/>
      <c r="Z62" s="179"/>
      <c r="AA62" s="179"/>
      <c r="AB62" s="179"/>
      <c r="AC62" s="179"/>
      <c r="AD62" s="179"/>
      <c r="AE62" s="179"/>
      <c r="AF62" s="179"/>
      <c r="AG62" s="179"/>
      <c r="AH62" s="259">
        <v>30.324422110552639</v>
      </c>
      <c r="AI62" s="118"/>
      <c r="AJ62" s="27"/>
      <c r="AK62" s="27"/>
      <c r="AL62" s="27"/>
      <c r="AM62" s="27"/>
      <c r="AN62" s="27"/>
      <c r="AO62" s="27"/>
      <c r="AP62" s="27"/>
    </row>
    <row r="63" spans="5:62"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250"/>
      <c r="S63" s="176" t="s">
        <v>8</v>
      </c>
      <c r="T63" s="179"/>
      <c r="U63" s="179"/>
      <c r="V63" s="181">
        <v>4</v>
      </c>
      <c r="W63" s="181">
        <f t="shared" si="9"/>
        <v>4</v>
      </c>
      <c r="X63" s="181" t="str">
        <f t="shared" si="10"/>
        <v/>
      </c>
      <c r="Y63" s="179"/>
      <c r="Z63" s="179"/>
      <c r="AA63" s="179"/>
      <c r="AB63" s="179"/>
      <c r="AC63" s="179"/>
      <c r="AD63" s="179"/>
      <c r="AE63" s="179"/>
      <c r="AF63" s="179"/>
      <c r="AG63" s="179"/>
      <c r="AH63" s="259">
        <v>37.204858299595003</v>
      </c>
      <c r="AI63" s="118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</row>
    <row r="64" spans="5:62"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250"/>
      <c r="S64" s="176" t="s">
        <v>9</v>
      </c>
      <c r="T64" s="179"/>
      <c r="U64" s="179"/>
      <c r="V64" s="181">
        <v>5</v>
      </c>
      <c r="W64" s="181" t="str">
        <f t="shared" si="9"/>
        <v/>
      </c>
      <c r="X64" s="181" t="str">
        <f t="shared" si="10"/>
        <v/>
      </c>
      <c r="Y64" s="179"/>
      <c r="Z64" s="179"/>
      <c r="AA64" s="179"/>
      <c r="AB64" s="179"/>
      <c r="AC64" s="179"/>
      <c r="AD64" s="179"/>
      <c r="AE64" s="179"/>
      <c r="AF64" s="179"/>
      <c r="AG64" s="179"/>
      <c r="AH64" s="259">
        <v>5.2322180916976322</v>
      </c>
      <c r="AI64" s="118"/>
      <c r="AJ64" s="27"/>
      <c r="AK64" s="27"/>
      <c r="AL64" s="27"/>
      <c r="AM64" s="27"/>
      <c r="AN64" s="27"/>
      <c r="AO64" s="27"/>
      <c r="AP64" s="27"/>
    </row>
    <row r="65" spans="5:62"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250"/>
      <c r="S65" s="176" t="s">
        <v>10</v>
      </c>
      <c r="T65" s="179"/>
      <c r="U65" s="179"/>
      <c r="V65" s="181">
        <v>6</v>
      </c>
      <c r="W65" s="181" t="str">
        <f t="shared" si="9"/>
        <v/>
      </c>
      <c r="X65" s="181" t="str">
        <f t="shared" si="10"/>
        <v/>
      </c>
      <c r="Y65" s="179"/>
      <c r="Z65" s="179"/>
      <c r="AA65" s="179"/>
      <c r="AB65" s="179"/>
      <c r="AC65" s="179"/>
      <c r="AD65" s="179"/>
      <c r="AE65" s="179"/>
      <c r="AF65" s="179"/>
      <c r="AG65" s="179"/>
      <c r="AH65" s="259">
        <v>8.6549604098742403</v>
      </c>
      <c r="AI65" s="118"/>
      <c r="AJ65" s="27"/>
      <c r="AK65" s="27"/>
      <c r="AL65" s="27"/>
      <c r="AM65" s="27"/>
      <c r="AN65" s="27"/>
      <c r="AO65" s="27"/>
      <c r="AP65" s="27"/>
    </row>
    <row r="66" spans="5:62"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250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5"/>
      <c r="AG66" s="255"/>
      <c r="AH66" s="255"/>
      <c r="AI66" s="16"/>
      <c r="AJ66" s="16"/>
      <c r="AK66" s="16"/>
      <c r="AL66" s="16"/>
      <c r="AM66" s="16"/>
      <c r="AN66" s="16"/>
      <c r="AO66" s="16"/>
      <c r="AP66" s="16"/>
    </row>
    <row r="67" spans="5:62"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64"/>
      <c r="S67" s="177" t="s">
        <v>4</v>
      </c>
      <c r="T67" s="175"/>
      <c r="U67" s="177"/>
      <c r="V67" s="181" t="s">
        <v>34</v>
      </c>
      <c r="W67" s="181" t="s">
        <v>35</v>
      </c>
      <c r="X67" s="181" t="s">
        <v>36</v>
      </c>
      <c r="Y67" s="177"/>
      <c r="Z67" s="177"/>
      <c r="AA67" s="177"/>
      <c r="AB67" s="177"/>
      <c r="AC67" s="177"/>
      <c r="AD67" s="177"/>
      <c r="AE67" s="177"/>
      <c r="AF67" s="255"/>
      <c r="AG67" s="255"/>
      <c r="AH67" s="255"/>
      <c r="AI67" s="16"/>
      <c r="AJ67" s="16"/>
      <c r="AK67" s="16"/>
      <c r="AL67" s="16"/>
      <c r="AM67" s="16"/>
      <c r="AN67" s="16"/>
      <c r="AO67" s="16"/>
      <c r="AP67" s="16"/>
    </row>
    <row r="68" spans="5:62"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64"/>
      <c r="S68" s="178" t="s">
        <v>5</v>
      </c>
      <c r="T68" s="175"/>
      <c r="U68" s="175"/>
      <c r="V68" s="181">
        <v>1</v>
      </c>
      <c r="W68" s="181" t="str">
        <f t="shared" ref="W68:W73" si="11">IF((S68=L$7),V68,"")</f>
        <v/>
      </c>
      <c r="X68" s="181">
        <f t="shared" ref="X68:X73" si="12">IFERROR(SMALL($W$68:$W$73,V68),"")</f>
        <v>5</v>
      </c>
      <c r="Y68" s="179"/>
      <c r="Z68" s="175"/>
      <c r="AA68" s="175"/>
      <c r="AB68" s="175"/>
      <c r="AC68" s="175"/>
      <c r="AD68" s="175"/>
      <c r="AE68" s="175"/>
      <c r="AF68" s="255"/>
      <c r="AG68" s="255"/>
      <c r="AH68" s="258">
        <v>3.9747252747252682</v>
      </c>
      <c r="AI68" s="118"/>
      <c r="AJ68" s="118"/>
      <c r="AK68" s="118"/>
      <c r="AL68" s="118"/>
      <c r="AM68" s="118"/>
      <c r="AN68" s="118"/>
      <c r="AO68" s="118"/>
      <c r="AP68" s="118"/>
    </row>
    <row r="69" spans="5:62"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64"/>
      <c r="S69" s="176" t="s">
        <v>6</v>
      </c>
      <c r="T69" s="179"/>
      <c r="U69" s="179"/>
      <c r="V69" s="181">
        <v>2</v>
      </c>
      <c r="W69" s="181" t="str">
        <f t="shared" si="11"/>
        <v/>
      </c>
      <c r="X69" s="181" t="str">
        <f t="shared" si="12"/>
        <v/>
      </c>
      <c r="Y69" s="179"/>
      <c r="Z69" s="182"/>
      <c r="AA69" s="182"/>
      <c r="AB69" s="182"/>
      <c r="AC69" s="182"/>
      <c r="AD69" s="182"/>
      <c r="AE69" s="182"/>
      <c r="AF69" s="182"/>
      <c r="AG69" s="182"/>
      <c r="AH69" s="179">
        <v>9.8461538461538556</v>
      </c>
      <c r="AI69" s="118"/>
      <c r="AJ69" s="27"/>
      <c r="AK69" s="27"/>
      <c r="AL69" s="27"/>
      <c r="AM69" s="27"/>
      <c r="AN69" s="27"/>
      <c r="AO69" s="27"/>
      <c r="AP69" s="27"/>
    </row>
    <row r="70" spans="5:62"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64"/>
      <c r="S70" s="176" t="s">
        <v>7</v>
      </c>
      <c r="T70" s="179"/>
      <c r="U70" s="179"/>
      <c r="V70" s="181">
        <v>3</v>
      </c>
      <c r="W70" s="181" t="str">
        <f t="shared" si="11"/>
        <v/>
      </c>
      <c r="X70" s="181" t="str">
        <f t="shared" si="12"/>
        <v/>
      </c>
      <c r="Y70" s="179"/>
      <c r="Z70" s="179"/>
      <c r="AA70" s="179"/>
      <c r="AB70" s="179"/>
      <c r="AC70" s="179"/>
      <c r="AD70" s="179"/>
      <c r="AE70" s="179"/>
      <c r="AF70" s="179"/>
      <c r="AG70" s="179"/>
      <c r="AH70" s="259">
        <v>30.324422110552639</v>
      </c>
      <c r="AI70" s="118"/>
      <c r="AJ70" s="27"/>
      <c r="AK70" s="27"/>
      <c r="AL70" s="27"/>
      <c r="AM70" s="27"/>
      <c r="AN70" s="27"/>
      <c r="AO70" s="27"/>
      <c r="AP70" s="27"/>
    </row>
    <row r="71" spans="5:62"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64"/>
      <c r="S71" s="176" t="s">
        <v>8</v>
      </c>
      <c r="T71" s="179"/>
      <c r="U71" s="179"/>
      <c r="V71" s="181">
        <v>4</v>
      </c>
      <c r="W71" s="181" t="str">
        <f t="shared" si="11"/>
        <v/>
      </c>
      <c r="X71" s="181" t="str">
        <f t="shared" si="12"/>
        <v/>
      </c>
      <c r="Y71" s="179"/>
      <c r="Z71" s="179"/>
      <c r="AA71" s="179"/>
      <c r="AB71" s="179"/>
      <c r="AC71" s="179"/>
      <c r="AD71" s="179"/>
      <c r="AE71" s="179"/>
      <c r="AF71" s="179"/>
      <c r="AG71" s="179"/>
      <c r="AH71" s="259">
        <v>37.204858299595003</v>
      </c>
      <c r="AI71" s="118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</row>
    <row r="72" spans="5:62">
      <c r="E72" s="141"/>
      <c r="F72" s="141"/>
      <c r="G72" s="141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S72" s="176" t="s">
        <v>9</v>
      </c>
      <c r="T72" s="179"/>
      <c r="U72" s="179"/>
      <c r="V72" s="181">
        <v>5</v>
      </c>
      <c r="W72" s="181">
        <f t="shared" si="11"/>
        <v>5</v>
      </c>
      <c r="X72" s="181" t="str">
        <f t="shared" si="12"/>
        <v/>
      </c>
      <c r="Y72" s="179"/>
      <c r="Z72" s="179"/>
      <c r="AA72" s="179"/>
      <c r="AB72" s="179"/>
      <c r="AC72" s="179"/>
      <c r="AD72" s="179"/>
      <c r="AE72" s="179"/>
      <c r="AF72" s="179"/>
      <c r="AG72" s="179"/>
      <c r="AH72" s="259">
        <v>5.2322180916976322</v>
      </c>
      <c r="AI72" s="118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</row>
    <row r="73" spans="5:62"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S73" s="176" t="s">
        <v>10</v>
      </c>
      <c r="T73" s="179"/>
      <c r="U73" s="179"/>
      <c r="V73" s="181">
        <v>6</v>
      </c>
      <c r="W73" s="181" t="str">
        <f t="shared" si="11"/>
        <v/>
      </c>
      <c r="X73" s="181" t="str">
        <f t="shared" si="12"/>
        <v/>
      </c>
      <c r="Y73" s="179"/>
      <c r="Z73" s="179"/>
      <c r="AA73" s="179"/>
      <c r="AB73" s="179"/>
      <c r="AC73" s="179"/>
      <c r="AD73" s="179"/>
      <c r="AE73" s="179"/>
      <c r="AF73" s="179"/>
      <c r="AG73" s="179"/>
      <c r="AH73" s="259">
        <v>8.6549604098742403</v>
      </c>
      <c r="AI73" s="118"/>
      <c r="AJ73" s="27"/>
      <c r="AK73" s="27"/>
      <c r="AL73" s="27"/>
      <c r="AM73" s="27"/>
      <c r="AN73" s="27"/>
      <c r="AO73" s="27"/>
      <c r="AP73" s="27"/>
    </row>
    <row r="74" spans="5:62">
      <c r="E74" s="141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S74" s="254"/>
      <c r="T74" s="254"/>
      <c r="U74" s="254"/>
      <c r="V74" s="254"/>
      <c r="W74" s="254"/>
      <c r="X74" s="254"/>
      <c r="Y74" s="254"/>
      <c r="Z74" s="254"/>
      <c r="AA74" s="254"/>
      <c r="AB74" s="254"/>
      <c r="AC74" s="254"/>
      <c r="AD74" s="254"/>
      <c r="AE74" s="254"/>
      <c r="AF74" s="255"/>
      <c r="AG74" s="255"/>
      <c r="AH74" s="255"/>
      <c r="AI74" s="16"/>
      <c r="AJ74" s="16"/>
      <c r="AK74" s="16"/>
      <c r="AL74" s="16"/>
      <c r="AM74" s="16"/>
      <c r="AN74" s="16"/>
      <c r="AO74" s="16"/>
      <c r="AP74" s="16"/>
    </row>
    <row r="75" spans="5:62"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S75" s="177" t="s">
        <v>4</v>
      </c>
      <c r="T75" s="175">
        <v>2028</v>
      </c>
      <c r="U75" s="177">
        <v>2028</v>
      </c>
      <c r="V75" s="181" t="s">
        <v>34</v>
      </c>
      <c r="W75" s="181" t="s">
        <v>35</v>
      </c>
      <c r="X75" s="181" t="s">
        <v>36</v>
      </c>
      <c r="Y75" s="177"/>
      <c r="Z75" s="177"/>
      <c r="AA75" s="177"/>
      <c r="AB75" s="177"/>
      <c r="AC75" s="177"/>
      <c r="AD75" s="177"/>
      <c r="AE75" s="177"/>
      <c r="AF75" s="255"/>
      <c r="AG75" s="255"/>
      <c r="AH75" s="255"/>
      <c r="AI75" s="16"/>
      <c r="AJ75" s="16"/>
      <c r="AK75" s="16"/>
      <c r="AL75" s="16"/>
      <c r="AM75" s="16"/>
      <c r="AN75" s="16"/>
      <c r="AO75" s="16"/>
      <c r="AP75" s="16"/>
    </row>
    <row r="76" spans="5:62"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S76" s="178" t="s">
        <v>5</v>
      </c>
      <c r="T76" s="175">
        <v>208.50952410000002</v>
      </c>
      <c r="U76" s="175">
        <v>208.50952409999999</v>
      </c>
      <c r="V76" s="181">
        <v>1</v>
      </c>
      <c r="W76" s="181" t="str">
        <f t="shared" ref="W76:W81" si="13">IF((S76=M$7),V76,"")</f>
        <v/>
      </c>
      <c r="X76" s="181">
        <f t="shared" ref="X76:X81" si="14">IFERROR(SMALL($W$76:$W$81,V76),"")</f>
        <v>6</v>
      </c>
      <c r="Y76" s="179"/>
      <c r="Z76" s="175"/>
      <c r="AA76" s="175"/>
      <c r="AB76" s="175"/>
      <c r="AC76" s="175"/>
      <c r="AD76" s="175"/>
      <c r="AE76" s="175"/>
      <c r="AF76" s="255"/>
      <c r="AG76" s="255"/>
      <c r="AH76" s="258">
        <v>3.9747252747252682</v>
      </c>
      <c r="AI76" s="118"/>
      <c r="AJ76" s="118"/>
      <c r="AK76" s="118"/>
      <c r="AL76" s="118"/>
      <c r="AM76" s="118"/>
      <c r="AN76" s="118"/>
      <c r="AO76" s="118"/>
      <c r="AP76" s="118"/>
    </row>
    <row r="77" spans="5:62"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S77" s="176" t="s">
        <v>6</v>
      </c>
      <c r="T77" s="179">
        <v>55.775333942179479</v>
      </c>
      <c r="U77" s="179">
        <f>U76*$AQ$4</f>
        <v>0</v>
      </c>
      <c r="V77" s="181">
        <v>2</v>
      </c>
      <c r="W77" s="181" t="str">
        <f t="shared" si="13"/>
        <v/>
      </c>
      <c r="X77" s="181" t="str">
        <f t="shared" si="14"/>
        <v/>
      </c>
      <c r="Y77" s="179"/>
      <c r="Z77" s="182"/>
      <c r="AA77" s="182"/>
      <c r="AB77" s="182"/>
      <c r="AC77" s="182"/>
      <c r="AD77" s="182"/>
      <c r="AE77" s="182"/>
      <c r="AF77" s="182"/>
      <c r="AG77" s="182"/>
      <c r="AH77" s="179">
        <v>9.8461538461538556</v>
      </c>
      <c r="AI77" s="118"/>
      <c r="AJ77" s="27"/>
      <c r="AK77" s="27"/>
      <c r="AL77" s="27"/>
      <c r="AM77" s="27"/>
      <c r="AN77" s="27"/>
      <c r="AO77" s="27"/>
      <c r="AP77" s="27"/>
    </row>
    <row r="78" spans="5:62">
      <c r="E78" s="141"/>
      <c r="F78" s="141"/>
      <c r="G78" s="141"/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S78" s="176" t="s">
        <v>7</v>
      </c>
      <c r="T78" s="179">
        <v>5.6382779839587585</v>
      </c>
      <c r="U78" s="179">
        <f>U76*$AR$4</f>
        <v>0</v>
      </c>
      <c r="V78" s="181">
        <v>3</v>
      </c>
      <c r="W78" s="181" t="str">
        <f t="shared" si="13"/>
        <v/>
      </c>
      <c r="X78" s="181" t="str">
        <f t="shared" si="14"/>
        <v/>
      </c>
      <c r="Y78" s="179"/>
      <c r="Z78" s="179"/>
      <c r="AA78" s="179"/>
      <c r="AB78" s="179"/>
      <c r="AC78" s="179"/>
      <c r="AD78" s="179"/>
      <c r="AE78" s="179"/>
      <c r="AF78" s="179"/>
      <c r="AG78" s="179"/>
      <c r="AH78" s="259">
        <v>30.324422110552639</v>
      </c>
      <c r="AI78" s="118"/>
      <c r="AJ78" s="27"/>
      <c r="AK78" s="27"/>
      <c r="AL78" s="27"/>
      <c r="AM78" s="27"/>
      <c r="AN78" s="27"/>
      <c r="AO78" s="27"/>
      <c r="AP78" s="27"/>
    </row>
    <row r="79" spans="5:62"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S79" s="176" t="s">
        <v>8</v>
      </c>
      <c r="T79" s="179">
        <v>12.138833731875296</v>
      </c>
      <c r="U79" s="179">
        <f>U76*$AS$4</f>
        <v>0</v>
      </c>
      <c r="V79" s="181">
        <v>4</v>
      </c>
      <c r="W79" s="181" t="str">
        <f t="shared" si="13"/>
        <v/>
      </c>
      <c r="X79" s="181" t="str">
        <f t="shared" si="14"/>
        <v/>
      </c>
      <c r="Y79" s="179"/>
      <c r="Z79" s="179"/>
      <c r="AA79" s="179"/>
      <c r="AB79" s="179"/>
      <c r="AC79" s="179"/>
      <c r="AD79" s="179"/>
      <c r="AE79" s="179"/>
      <c r="AF79" s="179"/>
      <c r="AG79" s="179"/>
      <c r="AH79" s="259">
        <v>37.204858299595003</v>
      </c>
      <c r="AI79" s="118"/>
      <c r="AJ79" s="27"/>
      <c r="AK79" s="27"/>
      <c r="AL79" s="27"/>
      <c r="AM79" s="27"/>
      <c r="AN79" s="27"/>
      <c r="AO79" s="27"/>
      <c r="AP79" s="27"/>
    </row>
    <row r="80" spans="5:62"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S80" s="176" t="s">
        <v>9</v>
      </c>
      <c r="T80" s="179">
        <v>3.0376774825707384</v>
      </c>
      <c r="U80" s="179">
        <f>U76*$AT$4</f>
        <v>0</v>
      </c>
      <c r="V80" s="181">
        <v>5</v>
      </c>
      <c r="W80" s="181" t="str">
        <f t="shared" si="13"/>
        <v/>
      </c>
      <c r="X80" s="181" t="str">
        <f t="shared" si="14"/>
        <v/>
      </c>
      <c r="Y80" s="179"/>
      <c r="Z80" s="179"/>
      <c r="AA80" s="179"/>
      <c r="AB80" s="179"/>
      <c r="AC80" s="179"/>
      <c r="AD80" s="179"/>
      <c r="AE80" s="179"/>
      <c r="AF80" s="179"/>
      <c r="AG80" s="179"/>
      <c r="AH80" s="259">
        <v>5.2322180916976322</v>
      </c>
      <c r="AI80" s="118"/>
      <c r="AJ80" s="27"/>
      <c r="AK80" s="27"/>
      <c r="AL80" s="27"/>
      <c r="AM80" s="27"/>
      <c r="AN80" s="27"/>
      <c r="AO80" s="27"/>
      <c r="AP80" s="27"/>
    </row>
    <row r="81" spans="5:62">
      <c r="E81" s="141"/>
      <c r="F81" s="141"/>
      <c r="G81" s="141"/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S81" s="176" t="s">
        <v>10</v>
      </c>
      <c r="T81" s="179">
        <v>19.499162392336022</v>
      </c>
      <c r="U81" s="179">
        <f>U76*$AU$4</f>
        <v>0</v>
      </c>
      <c r="V81" s="181">
        <v>6</v>
      </c>
      <c r="W81" s="181">
        <f t="shared" si="13"/>
        <v>6</v>
      </c>
      <c r="X81" s="181" t="str">
        <f t="shared" si="14"/>
        <v/>
      </c>
      <c r="Y81" s="179"/>
      <c r="Z81" s="179"/>
      <c r="AA81" s="179"/>
      <c r="AB81" s="179"/>
      <c r="AC81" s="179"/>
      <c r="AD81" s="179"/>
      <c r="AE81" s="179"/>
      <c r="AF81" s="179"/>
      <c r="AG81" s="179"/>
      <c r="AH81" s="259">
        <v>8.6549604098742403</v>
      </c>
      <c r="AI81" s="118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</row>
    <row r="82" spans="5:62"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S82" s="254"/>
      <c r="T82" s="254"/>
      <c r="U82" s="254"/>
      <c r="V82" s="254"/>
      <c r="W82" s="254"/>
      <c r="X82" s="254"/>
      <c r="Y82" s="183"/>
      <c r="Z82" s="254"/>
      <c r="AA82" s="254"/>
      <c r="AB82" s="254"/>
      <c r="AC82" s="254"/>
      <c r="AD82" s="254"/>
      <c r="AE82" s="254"/>
      <c r="AF82" s="255"/>
      <c r="AG82" s="255"/>
      <c r="AH82" s="255"/>
      <c r="AI82" s="16"/>
      <c r="AJ82" s="16"/>
      <c r="AK82" s="16"/>
      <c r="AL82" s="16"/>
      <c r="AM82" s="16"/>
      <c r="AN82" s="16"/>
      <c r="AO82" s="16"/>
      <c r="AP82" s="16"/>
    </row>
    <row r="83" spans="5:62"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S83" s="177" t="s">
        <v>4</v>
      </c>
      <c r="T83" s="175">
        <v>2029</v>
      </c>
      <c r="U83" s="177">
        <v>2029</v>
      </c>
      <c r="V83" s="181" t="s">
        <v>34</v>
      </c>
      <c r="W83" s="181" t="s">
        <v>35</v>
      </c>
      <c r="X83" s="181" t="s">
        <v>36</v>
      </c>
      <c r="Y83" s="177"/>
      <c r="Z83" s="177"/>
      <c r="AA83" s="177"/>
      <c r="AB83" s="177"/>
      <c r="AC83" s="177"/>
      <c r="AD83" s="177"/>
      <c r="AE83" s="177"/>
      <c r="AF83" s="255"/>
      <c r="AG83" s="255"/>
      <c r="AH83" s="255"/>
      <c r="AI83" s="16"/>
      <c r="AJ83" s="16"/>
      <c r="AK83" s="16"/>
      <c r="AL83" s="16"/>
      <c r="AM83" s="16"/>
      <c r="AN83" s="16"/>
      <c r="AO83" s="16"/>
      <c r="AP83" s="16"/>
    </row>
    <row r="84" spans="5:62"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S84" s="178" t="s">
        <v>5</v>
      </c>
      <c r="T84" s="175">
        <v>208.50952410000002</v>
      </c>
      <c r="U84" s="175">
        <v>208.50952409999999</v>
      </c>
      <c r="V84" s="181">
        <v>1</v>
      </c>
      <c r="W84" s="181" t="str">
        <f t="shared" ref="W84:W89" si="15">IF((S84=N$7),V84,"")</f>
        <v/>
      </c>
      <c r="X84" s="181">
        <f t="shared" ref="X84:X89" si="16">IFERROR(SMALL($W$84:$W$89,V84),"")</f>
        <v>4</v>
      </c>
      <c r="Y84" s="179"/>
      <c r="Z84" s="175"/>
      <c r="AA84" s="175"/>
      <c r="AB84" s="175"/>
      <c r="AC84" s="175"/>
      <c r="AD84" s="175"/>
      <c r="AE84" s="175"/>
      <c r="AF84" s="255"/>
      <c r="AG84" s="255"/>
      <c r="AH84" s="258">
        <v>3.9747252747252682</v>
      </c>
      <c r="AI84" s="118"/>
      <c r="AJ84" s="118"/>
      <c r="AK84" s="118"/>
      <c r="AL84" s="118"/>
      <c r="AM84" s="118"/>
      <c r="AN84" s="118"/>
      <c r="AO84" s="118"/>
      <c r="AP84" s="118"/>
    </row>
    <row r="85" spans="5:62"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S85" s="176" t="s">
        <v>6</v>
      </c>
      <c r="T85" s="179">
        <v>55.775333942179479</v>
      </c>
      <c r="U85" s="179">
        <f>U84*$AQ$4</f>
        <v>0</v>
      </c>
      <c r="V85" s="181">
        <v>2</v>
      </c>
      <c r="W85" s="181" t="str">
        <f t="shared" si="15"/>
        <v/>
      </c>
      <c r="X85" s="181" t="str">
        <f t="shared" si="16"/>
        <v/>
      </c>
      <c r="Y85" s="179"/>
      <c r="Z85" s="182"/>
      <c r="AA85" s="182"/>
      <c r="AB85" s="182"/>
      <c r="AC85" s="182"/>
      <c r="AD85" s="182"/>
      <c r="AE85" s="182"/>
      <c r="AF85" s="182"/>
      <c r="AG85" s="182"/>
      <c r="AH85" s="179">
        <v>9.8461538461538556</v>
      </c>
      <c r="AI85" s="118"/>
      <c r="AJ85" s="27"/>
      <c r="AK85" s="27"/>
      <c r="AL85" s="27"/>
      <c r="AM85" s="27"/>
      <c r="AN85" s="27"/>
      <c r="AO85" s="27"/>
      <c r="AP85" s="27"/>
    </row>
    <row r="86" spans="5:62">
      <c r="E86" s="141"/>
      <c r="F86" s="141"/>
      <c r="G86" s="141"/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S86" s="176" t="s">
        <v>7</v>
      </c>
      <c r="T86" s="179">
        <v>5.6382779839587585</v>
      </c>
      <c r="U86" s="179">
        <f>U84*$AR$4</f>
        <v>0</v>
      </c>
      <c r="V86" s="181">
        <v>3</v>
      </c>
      <c r="W86" s="181" t="str">
        <f t="shared" si="15"/>
        <v/>
      </c>
      <c r="X86" s="181" t="str">
        <f t="shared" si="16"/>
        <v/>
      </c>
      <c r="Y86" s="179"/>
      <c r="Z86" s="179"/>
      <c r="AA86" s="179"/>
      <c r="AB86" s="179"/>
      <c r="AC86" s="179"/>
      <c r="AD86" s="179"/>
      <c r="AE86" s="179"/>
      <c r="AF86" s="179"/>
      <c r="AG86" s="179"/>
      <c r="AH86" s="259">
        <v>30.324422110552639</v>
      </c>
      <c r="AI86" s="118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</row>
    <row r="87" spans="5:62"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S87" s="176" t="s">
        <v>8</v>
      </c>
      <c r="T87" s="179">
        <v>12.138833731875296</v>
      </c>
      <c r="U87" s="179">
        <f>U84*$AS$4</f>
        <v>0</v>
      </c>
      <c r="V87" s="181">
        <v>4</v>
      </c>
      <c r="W87" s="181">
        <f t="shared" si="15"/>
        <v>4</v>
      </c>
      <c r="X87" s="181" t="str">
        <f t="shared" si="16"/>
        <v/>
      </c>
      <c r="Y87" s="179"/>
      <c r="Z87" s="179"/>
      <c r="AA87" s="179"/>
      <c r="AB87" s="179"/>
      <c r="AC87" s="179"/>
      <c r="AD87" s="179"/>
      <c r="AE87" s="179"/>
      <c r="AF87" s="179"/>
      <c r="AG87" s="179"/>
      <c r="AH87" s="259">
        <v>37.204858299595003</v>
      </c>
      <c r="AI87" s="118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</row>
    <row r="88" spans="5:62"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S88" s="176" t="s">
        <v>9</v>
      </c>
      <c r="T88" s="179">
        <v>3.0376774825707384</v>
      </c>
      <c r="U88" s="179">
        <f>U84*$AT$4</f>
        <v>0</v>
      </c>
      <c r="V88" s="181">
        <v>5</v>
      </c>
      <c r="W88" s="181" t="str">
        <f t="shared" si="15"/>
        <v/>
      </c>
      <c r="X88" s="181" t="str">
        <f t="shared" si="16"/>
        <v/>
      </c>
      <c r="Y88" s="179"/>
      <c r="Z88" s="179"/>
      <c r="AA88" s="179"/>
      <c r="AB88" s="179"/>
      <c r="AC88" s="179"/>
      <c r="AD88" s="179"/>
      <c r="AE88" s="179"/>
      <c r="AF88" s="179"/>
      <c r="AG88" s="179"/>
      <c r="AH88" s="259">
        <v>5.2322180916976322</v>
      </c>
      <c r="AI88" s="118"/>
      <c r="AJ88" s="27"/>
      <c r="AK88" s="27"/>
      <c r="AL88" s="27"/>
      <c r="AM88" s="27"/>
      <c r="AN88" s="27"/>
      <c r="AO88" s="27"/>
      <c r="AP88" s="27"/>
    </row>
    <row r="89" spans="5:62"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S89" s="176" t="s">
        <v>10</v>
      </c>
      <c r="T89" s="179">
        <v>19.499162392336022</v>
      </c>
      <c r="U89" s="179">
        <f>U84*$AU$4</f>
        <v>0</v>
      </c>
      <c r="V89" s="181">
        <v>6</v>
      </c>
      <c r="W89" s="181" t="str">
        <f t="shared" si="15"/>
        <v/>
      </c>
      <c r="X89" s="181" t="str">
        <f t="shared" si="16"/>
        <v/>
      </c>
      <c r="Y89" s="179"/>
      <c r="Z89" s="179"/>
      <c r="AA89" s="179"/>
      <c r="AB89" s="179"/>
      <c r="AC89" s="179"/>
      <c r="AD89" s="179"/>
      <c r="AE89" s="179"/>
      <c r="AF89" s="179"/>
      <c r="AG89" s="179"/>
      <c r="AH89" s="259">
        <v>8.6549604098742403</v>
      </c>
      <c r="AI89" s="118"/>
      <c r="AJ89" s="27"/>
      <c r="AK89" s="27"/>
      <c r="AL89" s="27"/>
      <c r="AM89" s="27"/>
      <c r="AN89" s="27"/>
      <c r="AO89" s="27"/>
      <c r="AP89" s="27"/>
    </row>
    <row r="90" spans="5:62"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S90" s="175"/>
      <c r="T90" s="175"/>
      <c r="U90" s="175"/>
      <c r="V90" s="175"/>
      <c r="W90" s="175"/>
      <c r="X90" s="175"/>
      <c r="Y90" s="179"/>
      <c r="Z90" s="175"/>
      <c r="AA90" s="175"/>
      <c r="AB90" s="175"/>
      <c r="AC90" s="175"/>
      <c r="AD90" s="175"/>
      <c r="AE90" s="175"/>
      <c r="AF90" s="255"/>
      <c r="AG90" s="255"/>
      <c r="AH90" s="255"/>
      <c r="AI90" s="16"/>
      <c r="AJ90" s="16"/>
      <c r="AK90" s="16"/>
      <c r="AL90" s="16"/>
      <c r="AM90" s="16"/>
      <c r="AN90" s="16"/>
      <c r="AO90" s="16"/>
      <c r="AP90" s="16"/>
    </row>
    <row r="91" spans="5:62"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S91" s="177" t="s">
        <v>4</v>
      </c>
      <c r="T91" s="175">
        <v>2030</v>
      </c>
      <c r="U91" s="177">
        <v>2030</v>
      </c>
      <c r="V91" s="181" t="s">
        <v>34</v>
      </c>
      <c r="W91" s="181" t="s">
        <v>35</v>
      </c>
      <c r="X91" s="181" t="s">
        <v>36</v>
      </c>
      <c r="Y91" s="177"/>
      <c r="Z91" s="177"/>
      <c r="AA91" s="177"/>
      <c r="AB91" s="177"/>
      <c r="AC91" s="177"/>
      <c r="AD91" s="177"/>
      <c r="AE91" s="177"/>
      <c r="AF91" s="255"/>
      <c r="AG91" s="255"/>
      <c r="AH91" s="255"/>
      <c r="AI91" s="16"/>
      <c r="AJ91" s="16"/>
      <c r="AK91" s="16"/>
      <c r="AL91" s="16"/>
      <c r="AM91" s="16"/>
      <c r="AN91" s="16"/>
      <c r="AO91" s="16"/>
      <c r="AP91" s="16"/>
    </row>
    <row r="92" spans="5:62"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S92" s="178" t="s">
        <v>5</v>
      </c>
      <c r="T92" s="175">
        <v>208.50952410000002</v>
      </c>
      <c r="U92" s="175">
        <v>208.50952409999999</v>
      </c>
      <c r="V92" s="181">
        <v>1</v>
      </c>
      <c r="W92" s="181" t="str">
        <f t="shared" ref="W92:W97" si="17">IF((S92=O$7),V92,"")</f>
        <v/>
      </c>
      <c r="X92" s="181">
        <f t="shared" ref="X92:X97" si="18">IFERROR(SMALL($W$92:$W$97,V92),"")</f>
        <v>5</v>
      </c>
      <c r="Y92" s="179"/>
      <c r="Z92" s="175"/>
      <c r="AA92" s="175"/>
      <c r="AB92" s="175"/>
      <c r="AC92" s="175"/>
      <c r="AD92" s="175"/>
      <c r="AE92" s="175"/>
      <c r="AF92" s="255"/>
      <c r="AG92" s="255"/>
      <c r="AH92" s="258">
        <v>3.9747252747252682</v>
      </c>
      <c r="AI92" s="118"/>
      <c r="AJ92" s="118"/>
      <c r="AK92" s="118"/>
      <c r="AL92" s="118"/>
      <c r="AM92" s="118"/>
      <c r="AN92" s="118"/>
      <c r="AO92" s="118"/>
      <c r="AP92" s="118"/>
    </row>
    <row r="93" spans="5:62"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S93" s="176" t="s">
        <v>6</v>
      </c>
      <c r="T93" s="179">
        <v>55.775333942179479</v>
      </c>
      <c r="U93" s="179">
        <f>U92*$AQ$4</f>
        <v>0</v>
      </c>
      <c r="V93" s="181">
        <v>2</v>
      </c>
      <c r="W93" s="181" t="str">
        <f t="shared" si="17"/>
        <v/>
      </c>
      <c r="X93" s="181" t="str">
        <f t="shared" si="18"/>
        <v/>
      </c>
      <c r="Y93" s="179"/>
      <c r="Z93" s="182"/>
      <c r="AA93" s="182"/>
      <c r="AB93" s="182"/>
      <c r="AC93" s="182"/>
      <c r="AD93" s="182"/>
      <c r="AE93" s="182"/>
      <c r="AF93" s="182"/>
      <c r="AG93" s="182"/>
      <c r="AH93" s="179">
        <v>9.8461538461538556</v>
      </c>
      <c r="AI93" s="118"/>
      <c r="AJ93" s="27"/>
      <c r="AK93" s="27"/>
      <c r="AL93" s="27"/>
      <c r="AM93" s="27"/>
      <c r="AN93" s="27"/>
      <c r="AO93" s="27"/>
      <c r="AP93" s="27"/>
    </row>
    <row r="94" spans="5:62"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S94" s="176" t="s">
        <v>7</v>
      </c>
      <c r="T94" s="179">
        <v>5.6382779839587585</v>
      </c>
      <c r="U94" s="179">
        <f>U92*$AR$4</f>
        <v>0</v>
      </c>
      <c r="V94" s="181">
        <v>3</v>
      </c>
      <c r="W94" s="181" t="str">
        <f t="shared" si="17"/>
        <v/>
      </c>
      <c r="X94" s="181" t="str">
        <f t="shared" si="18"/>
        <v/>
      </c>
      <c r="Y94" s="179"/>
      <c r="Z94" s="179"/>
      <c r="AA94" s="179"/>
      <c r="AB94" s="179"/>
      <c r="AC94" s="179"/>
      <c r="AD94" s="179"/>
      <c r="AE94" s="179"/>
      <c r="AF94" s="179"/>
      <c r="AG94" s="179"/>
      <c r="AH94" s="259">
        <v>30.324422110552639</v>
      </c>
      <c r="AI94" s="118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</row>
    <row r="95" spans="5:62"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S95" s="176" t="s">
        <v>8</v>
      </c>
      <c r="T95" s="179">
        <v>12.138833731875296</v>
      </c>
      <c r="U95" s="179">
        <f>U92*$AS$4</f>
        <v>0</v>
      </c>
      <c r="V95" s="181">
        <v>4</v>
      </c>
      <c r="W95" s="181" t="str">
        <f t="shared" si="17"/>
        <v/>
      </c>
      <c r="X95" s="181" t="str">
        <f t="shared" si="18"/>
        <v/>
      </c>
      <c r="Y95" s="179"/>
      <c r="Z95" s="179"/>
      <c r="AA95" s="179"/>
      <c r="AB95" s="179"/>
      <c r="AC95" s="179"/>
      <c r="AD95" s="179"/>
      <c r="AE95" s="179"/>
      <c r="AF95" s="179"/>
      <c r="AG95" s="179"/>
      <c r="AH95" s="259">
        <v>37.204858299595003</v>
      </c>
      <c r="AI95" s="118"/>
      <c r="AJ95" s="27"/>
      <c r="AK95" s="27"/>
      <c r="AL95" s="27"/>
      <c r="AM95" s="27"/>
      <c r="AN95" s="27"/>
      <c r="AO95" s="27"/>
      <c r="AP95" s="27"/>
    </row>
    <row r="96" spans="5:62">
      <c r="E96" s="141"/>
      <c r="F96" s="141"/>
      <c r="G96" s="141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S96" s="176" t="s">
        <v>9</v>
      </c>
      <c r="T96" s="179">
        <v>3.0376774825707384</v>
      </c>
      <c r="U96" s="179">
        <f>U92*$AT$4</f>
        <v>0</v>
      </c>
      <c r="V96" s="181">
        <v>5</v>
      </c>
      <c r="W96" s="181">
        <f t="shared" si="17"/>
        <v>5</v>
      </c>
      <c r="X96" s="181" t="str">
        <f t="shared" si="18"/>
        <v/>
      </c>
      <c r="Y96" s="179"/>
      <c r="Z96" s="179"/>
      <c r="AA96" s="179"/>
      <c r="AB96" s="179"/>
      <c r="AC96" s="179"/>
      <c r="AD96" s="179"/>
      <c r="AE96" s="179"/>
      <c r="AF96" s="179"/>
      <c r="AG96" s="179"/>
      <c r="AH96" s="259">
        <v>5.2322180916976322</v>
      </c>
      <c r="AI96" s="118"/>
      <c r="AJ96" s="27"/>
      <c r="AK96" s="27"/>
      <c r="AL96" s="27"/>
      <c r="AM96" s="27"/>
      <c r="AN96" s="27"/>
      <c r="AO96" s="27"/>
      <c r="AP96" s="27"/>
    </row>
    <row r="97" spans="5:42">
      <c r="E97" s="141"/>
      <c r="F97" s="141"/>
      <c r="G97" s="141"/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S97" s="176" t="s">
        <v>10</v>
      </c>
      <c r="T97" s="179">
        <v>19.499162392336022</v>
      </c>
      <c r="U97" s="179">
        <f>U92*$AU$4</f>
        <v>0</v>
      </c>
      <c r="V97" s="181">
        <v>6</v>
      </c>
      <c r="W97" s="181" t="str">
        <f t="shared" si="17"/>
        <v/>
      </c>
      <c r="X97" s="181" t="str">
        <f t="shared" si="18"/>
        <v/>
      </c>
      <c r="Y97" s="179"/>
      <c r="Z97" s="179"/>
      <c r="AA97" s="179"/>
      <c r="AB97" s="179"/>
      <c r="AC97" s="179"/>
      <c r="AD97" s="179"/>
      <c r="AE97" s="179"/>
      <c r="AF97" s="179"/>
      <c r="AG97" s="179"/>
      <c r="AH97" s="259">
        <v>8.6549604098742403</v>
      </c>
      <c r="AI97" s="118"/>
      <c r="AJ97" s="27"/>
      <c r="AK97" s="27"/>
      <c r="AL97" s="27"/>
      <c r="AM97" s="27"/>
      <c r="AN97" s="27"/>
      <c r="AO97" s="27"/>
      <c r="AP97" s="27"/>
    </row>
    <row r="98" spans="5:42">
      <c r="E98" s="141"/>
      <c r="F98" s="141"/>
      <c r="G98" s="141"/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</row>
    <row r="99" spans="5:42">
      <c r="E99" s="141"/>
      <c r="F99" s="141"/>
      <c r="G99" s="141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</row>
    <row r="100" spans="5:42"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</row>
    <row r="101" spans="5:42"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</row>
    <row r="102" spans="5:42"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</row>
    <row r="103" spans="5:42">
      <c r="E103" s="141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</row>
    <row r="104" spans="5:42"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</row>
    <row r="105" spans="5:42">
      <c r="E105" s="141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</row>
    <row r="106" spans="5:42"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</row>
    <row r="107" spans="5:42"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</row>
    <row r="108" spans="5:42">
      <c r="E108" s="141"/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</row>
    <row r="109" spans="5:42">
      <c r="E109" s="141"/>
      <c r="F109" s="141"/>
      <c r="G109" s="141"/>
      <c r="H109" s="141"/>
      <c r="I109" s="141"/>
      <c r="J109" s="141"/>
      <c r="K109" s="141"/>
      <c r="L109" s="141"/>
      <c r="M109" s="141"/>
      <c r="N109" s="141"/>
      <c r="O109" s="141"/>
      <c r="P109" s="141"/>
      <c r="Q109" s="141"/>
    </row>
    <row r="110" spans="5:42"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</row>
    <row r="111" spans="5:42"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</row>
    <row r="112" spans="5:42">
      <c r="E112" s="141"/>
      <c r="F112" s="141"/>
      <c r="G112" s="141"/>
      <c r="H112" s="141"/>
      <c r="I112" s="141"/>
      <c r="J112" s="141"/>
      <c r="K112" s="141"/>
      <c r="L112" s="141"/>
      <c r="M112" s="141"/>
      <c r="N112" s="141"/>
      <c r="O112" s="141"/>
      <c r="P112" s="141"/>
      <c r="Q112" s="141"/>
    </row>
  </sheetData>
  <sheetProtection algorithmName="SHA-512" hashValue="ws3or2pfoZByn8IX+HMGLlwNLTkdWe8dV8fl91jIATPfAiVu4Z/bflQI3IyMBNXJ58CIzBbV3t2oAtjayhc1uA==" saltValue="p4fahsjH8zPLTd3EbPlR5w==" spinCount="100000" sheet="1" objects="1" scenarios="1"/>
  <protectedRanges>
    <protectedRange sqref="H17:O17 H7:O13" name="Diapazonas1"/>
  </protectedRanges>
  <mergeCells count="6">
    <mergeCell ref="T1:Y1"/>
    <mergeCell ref="AQ2:AW2"/>
    <mergeCell ref="F3:O3"/>
    <mergeCell ref="F4:O4"/>
    <mergeCell ref="G21:G23"/>
    <mergeCell ref="J23:O23"/>
  </mergeCells>
  <conditionalFormatting sqref="H21:O21">
    <cfRule type="cellIs" dxfId="0" priority="1" operator="lessThan">
      <formula>0</formula>
    </cfRule>
  </conditionalFormatting>
  <dataValidations count="2">
    <dataValidation type="list" allowBlank="1" showInputMessage="1" showErrorMessage="1" sqref="H9:O9" xr:uid="{CFD24F2F-F26C-41F4-8CF8-C4A38C54B294}">
      <formula1>$R$6:$R$66</formula1>
    </dataValidation>
    <dataValidation type="list" allowBlank="1" showInputMessage="1" showErrorMessage="1" sqref="H7:O7" xr:uid="{77D127D8-FA09-472D-BAFE-0992B38D7983}">
      <formula1>$S$29:$S$33</formula1>
    </dataValidation>
  </dataValidations>
  <pageMargins left="0.7" right="0.7" top="0.75" bottom="0.75" header="0.3" footer="0.3"/>
  <ignoredErrors>
    <ignoredError sqref="I22" formula="1"/>
  </ignoredErrors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46B29-0FB8-49BC-818E-383DA6DC39E5}">
  <sheetPr>
    <pageSetUpPr fitToPage="1"/>
  </sheetPr>
  <dimension ref="B1:U42"/>
  <sheetViews>
    <sheetView showGridLines="0" zoomScale="70" zoomScaleNormal="70" workbookViewId="0">
      <selection activeCell="J26" sqref="J26"/>
    </sheetView>
  </sheetViews>
  <sheetFormatPr defaultColWidth="8.7265625" defaultRowHeight="14.5"/>
  <cols>
    <col min="1" max="1" width="4.54296875" style="1" customWidth="1"/>
    <col min="2" max="4" width="8.7265625" style="1"/>
    <col min="5" max="5" width="9.7265625" style="1" customWidth="1"/>
    <col min="6" max="6" width="26.453125" style="1" customWidth="1"/>
    <col min="7" max="7" width="37.54296875" style="1" customWidth="1"/>
    <col min="8" max="8" width="26.81640625" style="1" customWidth="1"/>
    <col min="9" max="14" width="8.7265625" style="1"/>
    <col min="15" max="15" width="20.453125" style="1" customWidth="1"/>
    <col min="16" max="16384" width="8.7265625" style="1"/>
  </cols>
  <sheetData>
    <row r="1" spans="2:21">
      <c r="Q1" s="260"/>
      <c r="R1" s="261"/>
      <c r="S1" s="261"/>
      <c r="T1" s="261"/>
      <c r="U1" s="261"/>
    </row>
    <row r="2" spans="2:21">
      <c r="Q2" s="261"/>
      <c r="R2" s="261"/>
      <c r="S2" s="261"/>
      <c r="T2" s="261"/>
      <c r="U2" s="261"/>
    </row>
    <row r="3" spans="2:21" ht="18.5">
      <c r="E3" s="9"/>
      <c r="F3" s="272" t="s">
        <v>38</v>
      </c>
      <c r="G3" s="273"/>
      <c r="H3" s="274"/>
      <c r="I3" s="10"/>
      <c r="J3" s="10"/>
      <c r="K3" s="10"/>
      <c r="L3" s="10"/>
      <c r="M3" s="10"/>
      <c r="N3" s="10"/>
      <c r="O3" s="10"/>
      <c r="Q3" s="261"/>
      <c r="R3" s="261"/>
      <c r="S3" s="261"/>
      <c r="T3" s="261"/>
      <c r="U3" s="261"/>
    </row>
    <row r="4" spans="2:21">
      <c r="F4" s="275"/>
      <c r="G4" s="276"/>
      <c r="H4" s="277"/>
      <c r="Q4" s="261"/>
      <c r="R4" s="261"/>
      <c r="S4" s="261"/>
      <c r="T4" s="261"/>
      <c r="U4" s="261"/>
    </row>
    <row r="5" spans="2:21">
      <c r="F5" s="224" t="s">
        <v>39</v>
      </c>
      <c r="G5" s="223" t="s">
        <v>40</v>
      </c>
      <c r="H5" s="225" t="s">
        <v>41</v>
      </c>
      <c r="Q5" s="261"/>
      <c r="R5" s="261"/>
      <c r="S5" s="261"/>
      <c r="T5" s="261"/>
      <c r="U5" s="261"/>
    </row>
    <row r="6" spans="2:21">
      <c r="F6" s="226" t="s">
        <v>42</v>
      </c>
      <c r="G6" s="232" t="s">
        <v>43</v>
      </c>
      <c r="H6" s="227" t="s">
        <v>44</v>
      </c>
    </row>
    <row r="7" spans="2:21">
      <c r="F7" s="226" t="s">
        <v>45</v>
      </c>
      <c r="G7" s="256" t="s">
        <v>43</v>
      </c>
      <c r="H7" s="228" t="s">
        <v>46</v>
      </c>
    </row>
    <row r="8" spans="2:21">
      <c r="F8" s="229"/>
      <c r="G8" s="230"/>
      <c r="H8" s="231"/>
    </row>
    <row r="9" spans="2:21" ht="31.5" customHeight="1">
      <c r="B9" s="6"/>
      <c r="C9" s="6"/>
      <c r="D9" s="7"/>
      <c r="J9" s="3"/>
    </row>
    <row r="10" spans="2:21" ht="14.25" customHeight="1"/>
    <row r="12" spans="2:21">
      <c r="F12" s="13"/>
      <c r="G12" s="13"/>
    </row>
    <row r="13" spans="2:21">
      <c r="F13" s="13"/>
      <c r="G13" s="13"/>
    </row>
    <row r="14" spans="2:21">
      <c r="F14" s="13"/>
      <c r="G14" s="13"/>
    </row>
    <row r="15" spans="2:21" ht="18.5">
      <c r="F15" s="13"/>
      <c r="G15" s="144"/>
      <c r="I15" s="4"/>
      <c r="M15" s="3"/>
    </row>
    <row r="16" spans="2:21">
      <c r="F16" s="13"/>
      <c r="G16" s="13"/>
    </row>
    <row r="17" spans="2:15">
      <c r="F17" s="13"/>
      <c r="G17" s="13"/>
    </row>
    <row r="18" spans="2:15" ht="15.5">
      <c r="B18" s="6"/>
      <c r="C18" s="6"/>
      <c r="D18" s="6"/>
      <c r="F18" s="13"/>
      <c r="G18" s="13"/>
    </row>
    <row r="19" spans="2:15">
      <c r="F19" s="13"/>
      <c r="G19" s="13"/>
    </row>
    <row r="20" spans="2:15">
      <c r="F20" s="13"/>
      <c r="G20" s="13"/>
    </row>
    <row r="21" spans="2:15">
      <c r="F21" s="13"/>
      <c r="G21" s="13"/>
    </row>
    <row r="22" spans="2:15">
      <c r="F22" s="13"/>
      <c r="G22" s="13"/>
    </row>
    <row r="23" spans="2:15">
      <c r="F23" s="13"/>
      <c r="G23" s="13"/>
    </row>
    <row r="24" spans="2:15" ht="18.5">
      <c r="F24" s="144"/>
      <c r="G24" s="13"/>
    </row>
    <row r="25" spans="2:15">
      <c r="F25" s="13"/>
      <c r="G25" s="13"/>
    </row>
    <row r="26" spans="2:15" ht="18.5">
      <c r="F26" s="13"/>
      <c r="G26" s="145"/>
    </row>
    <row r="27" spans="2:15">
      <c r="C27" s="5"/>
      <c r="F27" s="13"/>
      <c r="G27" s="13"/>
    </row>
    <row r="28" spans="2:15">
      <c r="F28" s="13"/>
      <c r="G28" s="13"/>
    </row>
    <row r="30" spans="2:15">
      <c r="F30" s="12"/>
      <c r="G30" s="12"/>
    </row>
    <row r="31" spans="2:15">
      <c r="F31" s="12"/>
      <c r="G31" s="12"/>
      <c r="H31" s="12"/>
      <c r="I31" s="12"/>
      <c r="J31" s="12"/>
      <c r="K31" s="12"/>
      <c r="L31" s="12"/>
      <c r="M31" s="12"/>
      <c r="N31" s="12"/>
      <c r="O31" s="12"/>
    </row>
    <row r="32" spans="2:15">
      <c r="F32" s="12"/>
      <c r="G32" s="12"/>
      <c r="H32" s="12"/>
      <c r="I32" s="12"/>
      <c r="J32" s="12"/>
      <c r="K32" s="12"/>
      <c r="L32" s="12"/>
      <c r="M32" s="12"/>
      <c r="N32" s="12"/>
      <c r="O32" s="12"/>
    </row>
    <row r="33" spans="2:16"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2:16"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</row>
    <row r="35" spans="2:16"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1"/>
    </row>
    <row r="36" spans="2:16"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</row>
    <row r="37" spans="2:16"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</row>
    <row r="38" spans="2:16"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</row>
    <row r="39" spans="2:16"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</row>
    <row r="40" spans="2:16" ht="18.5">
      <c r="B40" s="3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</row>
    <row r="41" spans="2:16"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</row>
    <row r="42" spans="2:16"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</row>
  </sheetData>
  <sheetProtection algorithmName="SHA-512" hashValue="w36m7TD55tSJ9EPf82Fd2m7OxL7OPcvEY4ZMig4g1+ouYbecJMS182GTOzcTn/BvkEXo182gohvyQCsvrBMsIQ==" saltValue="bkHnnmj8m7HBVhuYYuoCKA==" spinCount="100000" sheet="1" objects="1" scenarios="1"/>
  <protectedRanges>
    <protectedRange sqref="F8:H8" name="Diapazonas1"/>
  </protectedRanges>
  <mergeCells count="2">
    <mergeCell ref="Q1:U5"/>
    <mergeCell ref="F3:H4"/>
  </mergeCells>
  <pageMargins left="0.70866141732283472" right="0.70866141732283472" top="0.74803149606299213" bottom="0.74803149606299213" header="0.31496062992125984" footer="0.31496062992125984"/>
  <pageSetup paperSize="9" fitToWidth="36" fitToHeight="18" orientation="landscape" r:id="rId1"/>
  <headerFooter>
    <oddHeader>&amp;LTransporto veiklos rodikli&amp;CPuslapių &amp;P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6399d7-00f3-45ce-9e6b-d5f8fc0c91a5" xsi:nil="true"/>
    <lcf76f155ced4ddcb4097134ff3c332f xmlns="10e4ba4f-5857-40f8-9c97-8e4a89091d60">
      <Terms xmlns="http://schemas.microsoft.com/office/infopath/2007/PartnerControls"/>
    </lcf76f155ced4ddcb4097134ff3c332f>
    <_Flow_SignoffStatus xmlns="10e4ba4f-5857-40f8-9c97-8e4a89091d60" xsi:nil="true"/>
    <SharedWithUsers xmlns="e76399d7-00f3-45ce-9e6b-d5f8fc0c91a5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67B5D35E21D0B428D793AA6710A2F6D" ma:contentTypeVersion="13" ma:contentTypeDescription="Kurkite naują dokumentą." ma:contentTypeScope="" ma:versionID="037f591fa3e6fd7db150906fb18ad237">
  <xsd:schema xmlns:xsd="http://www.w3.org/2001/XMLSchema" xmlns:xs="http://www.w3.org/2001/XMLSchema" xmlns:p="http://schemas.microsoft.com/office/2006/metadata/properties" xmlns:ns2="10e4ba4f-5857-40f8-9c97-8e4a89091d60" xmlns:ns3="e76399d7-00f3-45ce-9e6b-d5f8fc0c91a5" targetNamespace="http://schemas.microsoft.com/office/2006/metadata/properties" ma:root="true" ma:fieldsID="9b5eb3272318246d52878e8a3847b068" ns2:_="" ns3:_="">
    <xsd:import namespace="10e4ba4f-5857-40f8-9c97-8e4a89091d60"/>
    <xsd:import namespace="e76399d7-00f3-45ce-9e6b-d5f8fc0c91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4ba4f-5857-40f8-9c97-8e4a89091d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Vaizdų žymės" ma:readOnly="false" ma:fieldId="{5cf76f15-5ced-4ddc-b409-7134ff3c332f}" ma:taxonomyMulti="true" ma:sspId="993cf2ba-b7a7-49f7-97d1-76e12a88c4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Atsijungimo būsena" ma:internalName="Atsijungimo_x0020_b_x016b_sena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6399d7-00f3-45ce-9e6b-d5f8fc0c91a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e9d473b-569d-4e6b-bba3-c08597506421}" ma:internalName="TaxCatchAll" ma:showField="CatchAllData" ma:web="e76399d7-00f3-45ce-9e6b-d5f8fc0c91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E9F370-AC33-4812-8048-EF2436F31F42}">
  <ds:schemaRefs>
    <ds:schemaRef ds:uri="http://schemas.microsoft.com/office/2006/metadata/properties"/>
    <ds:schemaRef ds:uri="http://schemas.microsoft.com/office/infopath/2007/PartnerControls"/>
    <ds:schemaRef ds:uri="e76399d7-00f3-45ce-9e6b-d5f8fc0c91a5"/>
    <ds:schemaRef ds:uri="10e4ba4f-5857-40f8-9c97-8e4a89091d60"/>
  </ds:schemaRefs>
</ds:datastoreItem>
</file>

<file path=customXml/itemProps2.xml><?xml version="1.0" encoding="utf-8"?>
<ds:datastoreItem xmlns:ds="http://schemas.openxmlformats.org/officeDocument/2006/customXml" ds:itemID="{EE1036E7-5982-4260-9329-BD83AD8FD7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D34C8E-C37E-482B-997E-F431D92D48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4ba4f-5857-40f8-9c97-8e4a89091d60"/>
    <ds:schemaRef ds:uri="e76399d7-00f3-45ce-9e6b-d5f8fc0c91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4</vt:i4>
      </vt:variant>
    </vt:vector>
  </HeadingPairs>
  <TitlesOfParts>
    <vt:vector size="4" baseType="lpstr">
      <vt:lpstr>PRADŽIA</vt:lpstr>
      <vt:lpstr>NAUDOJIMOSI INSTRUKCIJA</vt:lpstr>
      <vt:lpstr>SKAIČIUOKLĖ</vt:lpstr>
      <vt:lpstr>ATNAUJINIMAS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Irma Dirsytė</dc:creator>
  <cp:keywords/>
  <dc:description/>
  <cp:revision/>
  <dcterms:created xsi:type="dcterms:W3CDTF">2023-05-15T05:16:01Z</dcterms:created>
  <dcterms:modified xsi:type="dcterms:W3CDTF">2025-04-30T08:36:28Z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0x010100C67B5D35E21D0B428D793AA6710A2F6D</vt:lpwstr>
  </property>
  <property fmtid="{D5CDD505-2E9C-101B-9397-08002B2CF9AE}" pid="3" name="MediaServiceImageTags">
    <vt:lpwstr/>
  </property>
  <property fmtid="{D5CDD505-2E9C-101B-9397-08002B2CF9AE}" pid="4" name="Order">
    <vt:r8>4100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