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RūtaPašiškevičiūtė\Downloads\Skaiciuokliu atnaujinimui\2025 me redakcijos\2025 m. originalai BAKS\"/>
    </mc:Choice>
  </mc:AlternateContent>
  <xr:revisionPtr revIDLastSave="0" documentId="13_ncr:1_{9EE88263-8169-4BE5-A86D-2AD5E0692271}" xr6:coauthVersionLast="47" xr6:coauthVersionMax="47" xr10:uidLastSave="{00000000-0000-0000-0000-000000000000}"/>
  <bookViews>
    <workbookView xWindow="-110" yWindow="-110" windowWidth="19420" windowHeight="11500" activeTab="2" xr2:uid="{1D3620A0-6ECF-4D4C-A95E-C7E5561FE69B}"/>
  </bookViews>
  <sheets>
    <sheet name="Pradžia" sheetId="4" r:id="rId1"/>
    <sheet name="Naudojimo instrukcija" sheetId="8" r:id="rId2"/>
    <sheet name="Skaičiuoklė" sheetId="3" r:id="rId3"/>
    <sheet name="Atnaujinimas" sheetId="2" r:id="rId4"/>
    <sheet name="Koeficientai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0" i="3" l="1"/>
  <c r="T440" i="3"/>
  <c r="J369" i="3"/>
  <c r="T369" i="3"/>
  <c r="T298" i="3"/>
  <c r="J297" i="3"/>
  <c r="T227" i="3"/>
  <c r="J227" i="3"/>
  <c r="T156" i="3"/>
  <c r="J156" i="3"/>
  <c r="T85" i="3"/>
  <c r="J85" i="3"/>
  <c r="T79" i="3"/>
  <c r="J79" i="3"/>
  <c r="T150" i="3"/>
  <c r="J150" i="3"/>
  <c r="T221" i="3"/>
  <c r="J221" i="3"/>
  <c r="T292" i="3"/>
  <c r="J291" i="3"/>
  <c r="T363" i="3"/>
  <c r="J363" i="3"/>
  <c r="T434" i="3"/>
  <c r="J434" i="3"/>
  <c r="T437" i="3"/>
  <c r="J437" i="3"/>
  <c r="T366" i="3"/>
  <c r="J366" i="3"/>
  <c r="T295" i="3"/>
  <c r="J294" i="3"/>
  <c r="T224" i="3"/>
  <c r="J224" i="3"/>
  <c r="T153" i="3"/>
  <c r="J153" i="3"/>
  <c r="T82" i="3"/>
  <c r="J82" i="3"/>
  <c r="T76" i="3"/>
  <c r="J76" i="3"/>
  <c r="T147" i="3"/>
  <c r="J147" i="3"/>
  <c r="T218" i="3"/>
  <c r="J218" i="3"/>
  <c r="T289" i="3"/>
  <c r="J288" i="3"/>
  <c r="T360" i="3"/>
  <c r="J360" i="3"/>
  <c r="T431" i="3"/>
  <c r="J431" i="3"/>
  <c r="T439" i="3" l="1"/>
  <c r="T438" i="3"/>
  <c r="T433" i="3"/>
  <c r="T432" i="3"/>
  <c r="J439" i="3"/>
  <c r="J438" i="3"/>
  <c r="J433" i="3"/>
  <c r="J432" i="3"/>
  <c r="T368" i="3"/>
  <c r="T367" i="3"/>
  <c r="T362" i="3"/>
  <c r="T361" i="3"/>
  <c r="J368" i="3"/>
  <c r="J367" i="3"/>
  <c r="J362" i="3"/>
  <c r="J361" i="3"/>
  <c r="T297" i="3"/>
  <c r="T296" i="3"/>
  <c r="T291" i="3"/>
  <c r="T290" i="3"/>
  <c r="J296" i="3"/>
  <c r="J295" i="3"/>
  <c r="J290" i="3"/>
  <c r="J289" i="3"/>
  <c r="T226" i="3"/>
  <c r="T225" i="3"/>
  <c r="T220" i="3"/>
  <c r="T219" i="3"/>
  <c r="J226" i="3"/>
  <c r="J225" i="3"/>
  <c r="J220" i="3"/>
  <c r="J219" i="3"/>
  <c r="T155" i="3"/>
  <c r="T154" i="3"/>
  <c r="T149" i="3"/>
  <c r="T148" i="3"/>
  <c r="J155" i="3"/>
  <c r="J154" i="3"/>
  <c r="J149" i="3"/>
  <c r="J148" i="3"/>
  <c r="T84" i="3"/>
  <c r="T83" i="3"/>
  <c r="T78" i="3"/>
  <c r="T77" i="3"/>
  <c r="J84" i="3"/>
  <c r="J83" i="3"/>
  <c r="J78" i="3"/>
  <c r="J77" i="3"/>
  <c r="J408" i="3" l="1"/>
  <c r="J409" i="3" s="1"/>
  <c r="J413" i="3" s="1"/>
  <c r="J419" i="3" s="1"/>
  <c r="J337" i="3"/>
  <c r="J338" i="3" s="1"/>
  <c r="J265" i="3"/>
  <c r="J266" i="3" s="1"/>
  <c r="J195" i="3"/>
  <c r="J196" i="3" s="1"/>
  <c r="J124" i="3"/>
  <c r="J125" i="3" s="1"/>
  <c r="J131" i="3" s="1"/>
  <c r="J137" i="3" s="1"/>
  <c r="J53" i="3"/>
  <c r="J54" i="3" s="1"/>
  <c r="T54" i="3" s="1"/>
  <c r="J342" i="3" l="1"/>
  <c r="J348" i="3" s="1"/>
  <c r="J374" i="3" s="1"/>
  <c r="J344" i="3"/>
  <c r="J350" i="3" s="1"/>
  <c r="J388" i="3" s="1"/>
  <c r="J341" i="3"/>
  <c r="J347" i="3" s="1"/>
  <c r="J385" i="3" s="1"/>
  <c r="T267" i="3"/>
  <c r="T273" i="3" s="1"/>
  <c r="T279" i="3" s="1"/>
  <c r="J269" i="3"/>
  <c r="J275" i="3" s="1"/>
  <c r="J313" i="3" s="1"/>
  <c r="J271" i="3"/>
  <c r="J277" i="3" s="1"/>
  <c r="J303" i="3" s="1"/>
  <c r="J272" i="3"/>
  <c r="J278" i="3" s="1"/>
  <c r="J316" i="3" s="1"/>
  <c r="J270" i="3"/>
  <c r="J276" i="3" s="1"/>
  <c r="J314" i="3" s="1"/>
  <c r="J202" i="3"/>
  <c r="J208" i="3" s="1"/>
  <c r="J240" i="3" s="1"/>
  <c r="J201" i="3"/>
  <c r="J207" i="3" s="1"/>
  <c r="J239" i="3" s="1"/>
  <c r="J199" i="3"/>
  <c r="J205" i="3" s="1"/>
  <c r="J231" i="3" s="1"/>
  <c r="J130" i="3"/>
  <c r="J136" i="3" s="1"/>
  <c r="J174" i="3" s="1"/>
  <c r="T409" i="3"/>
  <c r="T414" i="3" s="1"/>
  <c r="T420" i="3" s="1"/>
  <c r="T458" i="3" s="1"/>
  <c r="J128" i="3"/>
  <c r="J134" i="3" s="1"/>
  <c r="J172" i="3" s="1"/>
  <c r="T125" i="3"/>
  <c r="J412" i="3"/>
  <c r="J418" i="3" s="1"/>
  <c r="J456" i="3" s="1"/>
  <c r="J129" i="3"/>
  <c r="J135" i="3" s="1"/>
  <c r="J161" i="3" s="1"/>
  <c r="J200" i="3"/>
  <c r="J206" i="3" s="1"/>
  <c r="J232" i="3" s="1"/>
  <c r="J343" i="3"/>
  <c r="J349" i="3" s="1"/>
  <c r="J381" i="3" s="1"/>
  <c r="T338" i="3"/>
  <c r="J415" i="3"/>
  <c r="J421" i="3" s="1"/>
  <c r="T196" i="3"/>
  <c r="J414" i="3"/>
  <c r="J420" i="3" s="1"/>
  <c r="J446" i="3" s="1"/>
  <c r="J58" i="3"/>
  <c r="J64" i="3" s="1"/>
  <c r="J102" i="3" s="1"/>
  <c r="J60" i="3"/>
  <c r="J66" i="3" s="1"/>
  <c r="J104" i="3" s="1"/>
  <c r="J57" i="3"/>
  <c r="J63" i="3" s="1"/>
  <c r="J89" i="3" s="1"/>
  <c r="J457" i="3"/>
  <c r="J451" i="3"/>
  <c r="J445" i="3"/>
  <c r="J175" i="3"/>
  <c r="J169" i="3"/>
  <c r="J59" i="3"/>
  <c r="J65" i="3" s="1"/>
  <c r="T413" i="3" l="1"/>
  <c r="T419" i="3" s="1"/>
  <c r="T445" i="3" s="1"/>
  <c r="T415" i="3"/>
  <c r="T421" i="3" s="1"/>
  <c r="T459" i="3" s="1"/>
  <c r="J245" i="3"/>
  <c r="J453" i="3"/>
  <c r="J246" i="3"/>
  <c r="J309" i="3"/>
  <c r="J244" i="3"/>
  <c r="J315" i="3"/>
  <c r="J326" i="3" s="1"/>
  <c r="J382" i="3"/>
  <c r="J459" i="3"/>
  <c r="T452" i="3"/>
  <c r="J160" i="3"/>
  <c r="J301" i="3"/>
  <c r="J307" i="3"/>
  <c r="J173" i="3"/>
  <c r="J185" i="3" s="1"/>
  <c r="J386" i="3"/>
  <c r="J380" i="3"/>
  <c r="T446" i="3"/>
  <c r="J233" i="3"/>
  <c r="J254" i="3" s="1"/>
  <c r="J166" i="3"/>
  <c r="J167" i="3"/>
  <c r="T412" i="3"/>
  <c r="T418" i="3" s="1"/>
  <c r="T450" i="3" s="1"/>
  <c r="J373" i="3"/>
  <c r="J452" i="3"/>
  <c r="J458" i="3"/>
  <c r="J310" i="3"/>
  <c r="J237" i="3"/>
  <c r="J168" i="3"/>
  <c r="T272" i="3"/>
  <c r="T278" i="3" s="1"/>
  <c r="T304" i="3" s="1"/>
  <c r="T311" i="3"/>
  <c r="T317" i="3"/>
  <c r="J162" i="3"/>
  <c r="J302" i="3"/>
  <c r="T270" i="3"/>
  <c r="T276" i="3" s="1"/>
  <c r="T302" i="3" s="1"/>
  <c r="T130" i="3"/>
  <c r="T136" i="3" s="1"/>
  <c r="T131" i="3"/>
  <c r="T137" i="3" s="1"/>
  <c r="T129" i="3"/>
  <c r="T135" i="3" s="1"/>
  <c r="J308" i="3"/>
  <c r="J444" i="3"/>
  <c r="J467" i="3" s="1"/>
  <c r="T128" i="3"/>
  <c r="T134" i="3" s="1"/>
  <c r="T271" i="3"/>
  <c r="T277" i="3" s="1"/>
  <c r="J450" i="3"/>
  <c r="J379" i="3"/>
  <c r="J243" i="3"/>
  <c r="T199" i="3"/>
  <c r="T205" i="3" s="1"/>
  <c r="T200" i="3"/>
  <c r="T206" i="3" s="1"/>
  <c r="T202" i="3"/>
  <c r="T208" i="3" s="1"/>
  <c r="T201" i="3"/>
  <c r="T207" i="3" s="1"/>
  <c r="J387" i="3"/>
  <c r="J238" i="3"/>
  <c r="J375" i="3"/>
  <c r="T344" i="3"/>
  <c r="T350" i="3" s="1"/>
  <c r="T341" i="3"/>
  <c r="T347" i="3" s="1"/>
  <c r="T342" i="3"/>
  <c r="T348" i="3" s="1"/>
  <c r="T343" i="3"/>
  <c r="T349" i="3" s="1"/>
  <c r="J90" i="3"/>
  <c r="J101" i="3"/>
  <c r="J95" i="3"/>
  <c r="J96" i="3"/>
  <c r="J98" i="3"/>
  <c r="T57" i="3"/>
  <c r="T63" i="3" s="1"/>
  <c r="T58" i="3"/>
  <c r="T64" i="3" s="1"/>
  <c r="T59" i="3"/>
  <c r="T65" i="3" s="1"/>
  <c r="T103" i="3" s="1"/>
  <c r="T60" i="3"/>
  <c r="T66" i="3" s="1"/>
  <c r="J91" i="3"/>
  <c r="J103" i="3"/>
  <c r="J97" i="3"/>
  <c r="T457" i="3" l="1"/>
  <c r="T451" i="3"/>
  <c r="J183" i="3"/>
  <c r="T453" i="3"/>
  <c r="J396" i="3"/>
  <c r="J112" i="3"/>
  <c r="J255" i="3"/>
  <c r="J324" i="3"/>
  <c r="J469" i="3"/>
  <c r="J256" i="3"/>
  <c r="J468" i="3"/>
  <c r="J397" i="3"/>
  <c r="J398" i="3"/>
  <c r="J184" i="3"/>
  <c r="T316" i="3"/>
  <c r="T444" i="3"/>
  <c r="T467" i="3" s="1"/>
  <c r="T456" i="3"/>
  <c r="J325" i="3"/>
  <c r="T310" i="3"/>
  <c r="T314" i="3"/>
  <c r="T308" i="3"/>
  <c r="T309" i="3"/>
  <c r="T303" i="3"/>
  <c r="T325" i="3" s="1"/>
  <c r="T315" i="3"/>
  <c r="T160" i="3"/>
  <c r="T172" i="3"/>
  <c r="T166" i="3"/>
  <c r="T161" i="3"/>
  <c r="T167" i="3"/>
  <c r="T173" i="3"/>
  <c r="T174" i="3"/>
  <c r="T168" i="3"/>
  <c r="T162" i="3"/>
  <c r="T175" i="3"/>
  <c r="T169" i="3"/>
  <c r="T386" i="3"/>
  <c r="T374" i="3"/>
  <c r="T380" i="3"/>
  <c r="T245" i="3"/>
  <c r="T233" i="3"/>
  <c r="T239" i="3"/>
  <c r="T373" i="3"/>
  <c r="T379" i="3"/>
  <c r="T385" i="3"/>
  <c r="T246" i="3"/>
  <c r="T240" i="3"/>
  <c r="J114" i="3"/>
  <c r="T388" i="3"/>
  <c r="T382" i="3"/>
  <c r="T244" i="3"/>
  <c r="T238" i="3"/>
  <c r="T232" i="3"/>
  <c r="T387" i="3"/>
  <c r="T381" i="3"/>
  <c r="T375" i="3"/>
  <c r="T243" i="3"/>
  <c r="T231" i="3"/>
  <c r="T237" i="3"/>
  <c r="J113" i="3"/>
  <c r="T104" i="3"/>
  <c r="T98" i="3"/>
  <c r="T97" i="3"/>
  <c r="T91" i="3"/>
  <c r="T102" i="3"/>
  <c r="T90" i="3"/>
  <c r="T96" i="3"/>
  <c r="T101" i="3"/>
  <c r="T89" i="3"/>
  <c r="T95" i="3"/>
  <c r="T469" i="3" l="1"/>
  <c r="T468" i="3"/>
  <c r="T113" i="3"/>
  <c r="T112" i="3"/>
  <c r="T183" i="3"/>
  <c r="T254" i="3"/>
  <c r="T396" i="3"/>
  <c r="J187" i="3"/>
  <c r="J471" i="3"/>
  <c r="J258" i="3"/>
  <c r="T114" i="3"/>
  <c r="J400" i="3"/>
  <c r="J328" i="3"/>
  <c r="T256" i="3"/>
  <c r="T327" i="3"/>
  <c r="T326" i="3"/>
  <c r="T397" i="3"/>
  <c r="T184" i="3"/>
  <c r="T185" i="3"/>
  <c r="J116" i="3"/>
  <c r="T255" i="3"/>
  <c r="T398" i="3"/>
  <c r="T471" i="3" l="1"/>
  <c r="T474" i="3" s="1"/>
  <c r="P21" i="3" s="1"/>
  <c r="T116" i="3"/>
  <c r="T119" i="3" s="1"/>
  <c r="K21" i="3" s="1"/>
  <c r="T329" i="3"/>
  <c r="T332" i="3" s="1"/>
  <c r="N21" i="3" s="1"/>
  <c r="T258" i="3"/>
  <c r="T261" i="3" s="1"/>
  <c r="M21" i="3" s="1"/>
  <c r="T187" i="3"/>
  <c r="T190" i="3" s="1"/>
  <c r="L21" i="3" s="1"/>
  <c r="T400" i="3"/>
  <c r="T403" i="3" s="1"/>
  <c r="O21" i="3" s="1"/>
  <c r="K22" i="3" l="1"/>
  <c r="K24" i="3"/>
  <c r="L24" i="3" s="1"/>
  <c r="M24" i="3" s="1"/>
  <c r="N24" i="3" l="1"/>
  <c r="O24" i="3" s="1"/>
  <c r="P24" i="3" s="1"/>
</calcChain>
</file>

<file path=xl/sharedStrings.xml><?xml version="1.0" encoding="utf-8"?>
<sst xmlns="http://schemas.openxmlformats.org/spreadsheetml/2006/main" count="954" uniqueCount="88">
  <si>
    <t>Skaičiavimai</t>
  </si>
  <si>
    <t>Baziniai:</t>
  </si>
  <si>
    <t>Kiek išvis energijos suvartota (GJ per metus)</t>
  </si>
  <si>
    <t>Emisijos faktoriai:</t>
  </si>
  <si>
    <t>Metinis energijos suvartojimas (GJ per metus):</t>
  </si>
  <si>
    <t>Metinių ŠESD emisijų sumažinimas:</t>
  </si>
  <si>
    <t xml:space="preserve">ŠESD emisijos sumažinimas dėl renovavimo: </t>
  </si>
  <si>
    <t>Metai</t>
  </si>
  <si>
    <t>-</t>
  </si>
  <si>
    <t>ŠESD</t>
  </si>
  <si>
    <t>1 žingsnis</t>
  </si>
  <si>
    <t>2 žingsnis</t>
  </si>
  <si>
    <t>3 žingsnis</t>
  </si>
  <si>
    <t>4 žingsnis</t>
  </si>
  <si>
    <t>5 žingsnis</t>
  </si>
  <si>
    <t>6 žingsnis</t>
  </si>
  <si>
    <t>7 žingsnis</t>
  </si>
  <si>
    <t>8 žingsnis</t>
  </si>
  <si>
    <t>SKAIČIUOKLĖS ATNAUJINIMO ISTORIJA</t>
  </si>
  <si>
    <t>Atnaujinimo data</t>
  </si>
  <si>
    <t>Administratorius</t>
  </si>
  <si>
    <t>Pastabos</t>
  </si>
  <si>
    <t>AAA Aplinkos būklės analitikos centras</t>
  </si>
  <si>
    <t>Pirmos versijos viešinimas</t>
  </si>
  <si>
    <t>* nuolat naujinama</t>
  </si>
  <si>
    <t>Konvertuoti į TJ:</t>
  </si>
  <si>
    <t>skystasis kuras</t>
  </si>
  <si>
    <t>dujinis kuras</t>
  </si>
  <si>
    <t>kitas iškastinis kuras</t>
  </si>
  <si>
    <t>biomasė</t>
  </si>
  <si>
    <t>CO2</t>
  </si>
  <si>
    <t>CH4</t>
  </si>
  <si>
    <t>N2O</t>
  </si>
  <si>
    <t>Kiek energijos suvartota iš šaltinių (GJ per metus):</t>
  </si>
  <si>
    <t>Emisijų skaičiavimai:</t>
  </si>
  <si>
    <t>GWP</t>
  </si>
  <si>
    <t>t/TJ</t>
  </si>
  <si>
    <t>t</t>
  </si>
  <si>
    <t>Konvertuotų CO2, CH4 ir N20 emisijų į t CO2 e suma:</t>
  </si>
  <si>
    <t>Konvertuotų CO2, CH4 ir N2O emisijų į t CO2 e suma:</t>
  </si>
  <si>
    <t>t CO2 e</t>
  </si>
  <si>
    <t>9 žingsnis</t>
  </si>
  <si>
    <t xml:space="preserve">metodika iš </t>
  </si>
  <si>
    <t>guide-quantifying-ghg-reductions-project-level.pdf</t>
  </si>
  <si>
    <t>Liquid Fuels</t>
  </si>
  <si>
    <t>Gaseous Fuels</t>
  </si>
  <si>
    <t>Other Fossil Fuels</t>
  </si>
  <si>
    <t>Biomass</t>
  </si>
  <si>
    <t>IMPLIED EMISSION FACTORS</t>
  </si>
  <si>
    <r>
      <t xml:space="preserve"> CO</t>
    </r>
    <r>
      <rPr>
        <b/>
        <vertAlign val="subscript"/>
        <sz val="9"/>
        <rFont val="Times New Roman"/>
        <family val="1"/>
      </rPr>
      <t>2</t>
    </r>
    <r>
      <rPr>
        <b/>
        <vertAlign val="superscript"/>
        <sz val="9"/>
        <rFont val="Times New Roman"/>
        <family val="1"/>
      </rPr>
      <t>(1)</t>
    </r>
  </si>
  <si>
    <r>
      <t>CH</t>
    </r>
    <r>
      <rPr>
        <b/>
        <vertAlign val="subscript"/>
        <sz val="9"/>
        <rFont val="Times New Roman"/>
        <family val="1"/>
      </rPr>
      <t>4</t>
    </r>
  </si>
  <si>
    <r>
      <t>N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</t>
    </r>
  </si>
  <si>
    <t>(t/TJ)</t>
  </si>
  <si>
    <t>(kg/TJ)</t>
  </si>
  <si>
    <t>Emisijos faktoriai</t>
  </si>
  <si>
    <t>Lithuania. 2023 Common Reporting Format (CRF) Table. | UNFCCC</t>
  </si>
  <si>
    <t>GWP/VAP</t>
  </si>
  <si>
    <t>Fifth Assessment Report (AR5)</t>
  </si>
  <si>
    <t>nuo 11psl</t>
  </si>
  <si>
    <t>Microsoft Word - Global-Warming-Potential-Values.docx (ghgprotocol.org)</t>
  </si>
  <si>
    <t>Naftos produktai</t>
  </si>
  <si>
    <t>Gamtinės dujos</t>
  </si>
  <si>
    <t>Atliekų iškastinė dalis</t>
  </si>
  <si>
    <t>Biokuras</t>
  </si>
  <si>
    <t>a.  Public electricity and heat production(7)</t>
  </si>
  <si>
    <t>Rezultatai</t>
  </si>
  <si>
    <t>ŠESD kiekio pokytis (kt CO2 ekv.)</t>
  </si>
  <si>
    <t>Suminis ŠESD kiekio pokytis (kt CO2 ekv.)</t>
  </si>
  <si>
    <t>Kaupiamasis ŠESD kiekio pokytis (kt CO2 ekv.)</t>
  </si>
  <si>
    <r>
      <t>Renovuojamas plotas (m</t>
    </r>
    <r>
      <rPr>
        <b/>
        <vertAlign val="superscript"/>
        <sz val="9"/>
        <color theme="6" tint="-0.749992370372631"/>
        <rFont val="Calibri"/>
        <family val="2"/>
        <charset val="186"/>
        <scheme val="minor"/>
      </rPr>
      <t>2</t>
    </r>
    <r>
      <rPr>
        <b/>
        <sz val="9"/>
        <color theme="6" tint="-0.749992370372631"/>
        <rFont val="Calibri"/>
        <family val="2"/>
        <charset val="186"/>
        <scheme val="minor"/>
      </rPr>
      <t>)</t>
    </r>
  </si>
  <si>
    <t xml:space="preserve">Renovuojamas plotas: </t>
  </si>
  <si>
    <t>Nustatomos bazinės emisijos prieš renovaciją:</t>
  </si>
  <si>
    <t>Nustatomos projektinės emisijos po renovacijos:</t>
  </si>
  <si>
    <t>Planuojamas šiluminės energijos suvartojimo sumažinimas (%)</t>
  </si>
  <si>
    <t>Šiluminės energijos sąnaudos daugiabučiuose namuose, pastatytuose pagal galiojusius iki 1993 metų statybos techninius normatyvus – apie 5 000 GWh arba 18000000 GJ per metus visiems daugiabučiams, kurių Lietuvoje yra apie 35000 (Daugiabučių namų atnaujinimo (modernizavimo) programa; Lietuvos Respublikos Vyriausybės Nutarimas dėl daugiabučių namų atnaujinimo (modernizavimo) programos patvirtinimo, 2022).</t>
  </si>
  <si>
    <t>SENŲ DAUGIABUČIŲ, INDIVIDUALIŲ NAMŲ, SAVIVALDYBIŲ VIEŠŲJŲ PASTATŲ ŠILUMINĖS ENERGIJOS SUVARTOJIMO SUMAŽINIMO REGULIAVIMO POVEIKIO VERTINIMO SKAIČIUOKLĖ</t>
  </si>
  <si>
    <t>Numatyta reikšmė</t>
  </si>
  <si>
    <t>Įveskite</t>
  </si>
  <si>
    <t>Įveskite (pasirinktinai)</t>
  </si>
  <si>
    <t>Pirminės energijos kiekis (%) iš šaltinių*:</t>
  </si>
  <si>
    <r>
      <t>Vidutinis energijos suvartojimas 1 m</t>
    </r>
    <r>
      <rPr>
        <vertAlign val="superscript"/>
        <sz val="9"/>
        <color theme="6" tint="-0.749992370372631"/>
        <rFont val="Calibri"/>
        <family val="2"/>
        <charset val="186"/>
        <scheme val="minor"/>
      </rPr>
      <t>2</t>
    </r>
    <r>
      <rPr>
        <sz val="9"/>
        <color theme="6" tint="-0.749992370372631"/>
        <rFont val="Calibri"/>
        <family val="2"/>
        <charset val="186"/>
        <scheme val="minor"/>
      </rPr>
      <t xml:space="preserve"> per metus (GJ)</t>
    </r>
  </si>
  <si>
    <t>Šiluminės energijos suvartojimo sumažinimas</t>
  </si>
  <si>
    <r>
      <rPr>
        <sz val="11"/>
        <color theme="6" tint="-0.749992370372631"/>
        <rFont val="Aptos Narrow"/>
        <family val="2"/>
      </rPr>
      <t>≥</t>
    </r>
    <r>
      <rPr>
        <sz val="11"/>
        <color theme="6" tint="-0.749992370372631"/>
        <rFont val="Calibri"/>
        <family val="2"/>
        <charset val="186"/>
        <scheme val="minor"/>
      </rPr>
      <t>40 %</t>
    </r>
  </si>
  <si>
    <t>≥25 % kultūros paveldo objektuose</t>
  </si>
  <si>
    <t>2024.07.04</t>
  </si>
  <si>
    <t>2025.12.19</t>
  </si>
  <si>
    <t>Versijos viešinimas</t>
  </si>
  <si>
    <t>*Pirminės energijos kiekio (%) iš šaltinių prognozė (PPP scenarijus) (remiantis Lietuvos energetikos agentūros 2024 m. duomenimis)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</si>
</sst>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2" tint="-0.49998474074526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sz val="14"/>
      <color indexed="55"/>
      <name val="Calibri"/>
      <family val="2"/>
      <charset val="186"/>
      <scheme val="minor"/>
    </font>
    <font>
      <sz val="10"/>
      <color indexed="55"/>
      <name val="Calibri"/>
      <family val="2"/>
      <charset val="186"/>
      <scheme val="minor"/>
    </font>
    <font>
      <b/>
      <sz val="14"/>
      <color rgb="FF0F5031"/>
      <name val="Calibri"/>
      <family val="2"/>
      <charset val="186"/>
      <scheme val="minor"/>
    </font>
    <font>
      <b/>
      <sz val="11"/>
      <color theme="6" tint="-0.749992370372631"/>
      <name val="Calibri"/>
      <family val="2"/>
      <charset val="186"/>
      <scheme val="minor"/>
    </font>
    <font>
      <sz val="11"/>
      <color theme="6" tint="-0.74999237037263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1"/>
      <color rgb="FF808080"/>
      <name val="Calibri"/>
      <family val="2"/>
      <scheme val="minor"/>
    </font>
    <font>
      <sz val="11"/>
      <color rgb="FF808080"/>
      <name val="Calibri"/>
      <family val="2"/>
      <charset val="186"/>
      <scheme val="minor"/>
    </font>
    <font>
      <b/>
      <sz val="12"/>
      <color theme="3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color rgb="FFA5D8B7"/>
      <name val="Calibri"/>
      <family val="2"/>
      <charset val="186"/>
      <scheme val="minor"/>
    </font>
    <font>
      <b/>
      <sz val="14"/>
      <color rgb="FF0DA378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11"/>
      <color rgb="FF0F5031"/>
      <name val="YAFcfhdOoGk 0"/>
    </font>
    <font>
      <sz val="9"/>
      <color rgb="FF808080"/>
      <name val="Palemonas"/>
    </font>
    <font>
      <sz val="9"/>
      <color rgb="FF8FCEA5"/>
      <name val="Palemon"/>
    </font>
    <font>
      <i/>
      <sz val="10"/>
      <color theme="9" tint="-0.249977111117893"/>
      <name val="Palemon"/>
    </font>
    <font>
      <sz val="11"/>
      <color rgb="FF8FCEA5"/>
      <name val="Calibri"/>
      <family val="2"/>
      <charset val="186"/>
      <scheme val="minor"/>
    </font>
    <font>
      <i/>
      <sz val="10"/>
      <color theme="1" tint="-0.249977111117893"/>
      <name val="Palemon"/>
    </font>
    <font>
      <sz val="11"/>
      <color theme="9" tint="-0.749992370372631"/>
      <name val="Calibri"/>
      <family val="2"/>
      <charset val="186"/>
      <scheme val="minor"/>
    </font>
    <font>
      <sz val="11"/>
      <color rgb="FFFFFFFF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9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</font>
    <font>
      <b/>
      <vertAlign val="subscript"/>
      <sz val="9"/>
      <name val="Times New Roman"/>
      <family val="1"/>
    </font>
    <font>
      <b/>
      <vertAlign val="superscript"/>
      <sz val="9"/>
      <name val="Times New Roman"/>
      <family val="1"/>
    </font>
    <font>
      <u/>
      <sz val="8"/>
      <name val="Calibri"/>
      <family val="2"/>
      <charset val="186"/>
      <scheme val="minor"/>
    </font>
    <font>
      <sz val="10"/>
      <name val="Arial"/>
      <family val="2"/>
    </font>
    <font>
      <sz val="11"/>
      <color theme="3" tint="-0.249977111117893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charset val="186"/>
      <scheme val="minor"/>
    </font>
    <font>
      <b/>
      <sz val="9"/>
      <color theme="6" tint="-0.749992370372631"/>
      <name val="Calibri"/>
      <family val="2"/>
      <charset val="186"/>
      <scheme val="minor"/>
    </font>
    <font>
      <b/>
      <i/>
      <sz val="9"/>
      <color theme="6" tint="-0.749992370372631"/>
      <name val="Calibri"/>
      <family val="2"/>
      <charset val="186"/>
      <scheme val="minor"/>
    </font>
    <font>
      <i/>
      <sz val="11"/>
      <color theme="6" tint="-0.749992370372631"/>
      <name val="Calibri"/>
      <family val="2"/>
      <charset val="186"/>
      <scheme val="minor"/>
    </font>
    <font>
      <sz val="9"/>
      <color theme="6" tint="-0.749992370372631"/>
      <name val="Calibri"/>
      <family val="2"/>
      <charset val="186"/>
      <scheme val="minor"/>
    </font>
    <font>
      <i/>
      <sz val="9"/>
      <color theme="6" tint="-0.749992370372631"/>
      <name val="Calibri"/>
      <family val="2"/>
      <charset val="186"/>
      <scheme val="minor"/>
    </font>
    <font>
      <b/>
      <vertAlign val="superscript"/>
      <sz val="9"/>
      <color theme="6" tint="-0.749992370372631"/>
      <name val="Calibri"/>
      <family val="2"/>
      <charset val="186"/>
      <scheme val="minor"/>
    </font>
    <font>
      <vertAlign val="superscript"/>
      <sz val="9"/>
      <color theme="6" tint="-0.74999237037263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6" tint="-0.74999237037263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AF6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rgb="FFFFFFFF"/>
        <bgColor rgb="FF000000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theme="3"/>
      </top>
      <bottom/>
      <diagonal/>
    </border>
    <border>
      <left style="dashed">
        <color rgb="FFB2B2B2"/>
      </left>
      <right/>
      <top style="dashed">
        <color rgb="FFB2B2B2"/>
      </top>
      <bottom/>
      <diagonal/>
    </border>
    <border>
      <left style="dashed">
        <color rgb="FFB2B2B2"/>
      </left>
      <right style="dashed">
        <color rgb="FFB2B2B2"/>
      </right>
      <top style="dashed">
        <color rgb="FFB2B2B2"/>
      </top>
      <bottom style="dashed">
        <color rgb="FFB2B2B2"/>
      </bottom>
      <diagonal/>
    </border>
    <border>
      <left/>
      <right/>
      <top style="dashed">
        <color rgb="FFB2B2B2"/>
      </top>
      <bottom/>
      <diagonal/>
    </border>
    <border>
      <left/>
      <right style="dashed">
        <color rgb="FFB2B2B2"/>
      </right>
      <top style="dashed">
        <color rgb="FFB2B2B2"/>
      </top>
      <bottom/>
      <diagonal/>
    </border>
    <border>
      <left/>
      <right style="dashed">
        <color rgb="FFB2B2B2"/>
      </right>
      <top/>
      <bottom style="medium">
        <color theme="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ashed">
        <color rgb="FFB2B2B2"/>
      </left>
      <right style="dashed">
        <color rgb="FFB2B2B2"/>
      </right>
      <top style="dashed">
        <color rgb="FFB2B2B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ashed">
        <color rgb="FFB2B2B2"/>
      </left>
      <right style="dashed">
        <color rgb="FFB2B2B2"/>
      </right>
      <top style="dashed">
        <color rgb="FFB2B2B2"/>
      </top>
      <bottom style="medium">
        <color theme="3"/>
      </bottom>
      <diagonal/>
    </border>
    <border>
      <left style="dashed">
        <color rgb="FFB2B2B2"/>
      </left>
      <right style="dashed">
        <color rgb="FFB2B2B2"/>
      </right>
      <top style="medium">
        <color theme="3"/>
      </top>
      <bottom style="dashed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rgb="FFB2B2B2"/>
      </right>
      <top/>
      <bottom style="dashed">
        <color rgb="FFB2B2B2"/>
      </bottom>
      <diagonal/>
    </border>
    <border>
      <left/>
      <right/>
      <top/>
      <bottom style="dashed">
        <color rgb="FFB2B2B2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/>
      <bottom style="double">
        <color theme="2" tint="-0.499984740745262"/>
      </bottom>
      <diagonal/>
    </border>
    <border>
      <left/>
      <right/>
      <top style="double">
        <color theme="2" tint="-0.499984740745262"/>
      </top>
      <bottom style="double">
        <color theme="2" tint="-0.499984740745262"/>
      </bottom>
      <diagonal/>
    </border>
    <border>
      <left/>
      <right/>
      <top style="double">
        <color theme="2" tint="-0.499984740745262"/>
      </top>
      <bottom style="medium">
        <color theme="3"/>
      </bottom>
      <diagonal/>
    </border>
    <border>
      <left/>
      <right/>
      <top style="medium">
        <color theme="2" tint="-0.499984740745262"/>
      </top>
      <bottom style="thin">
        <color indexed="64"/>
      </bottom>
      <diagonal/>
    </border>
    <border>
      <left style="dashed">
        <color rgb="FFB2B2B2"/>
      </left>
      <right style="dashed">
        <color rgb="FFB2B2B2"/>
      </right>
      <top style="dashed">
        <color rgb="FFB2B2B2"/>
      </top>
      <bottom style="medium">
        <color theme="2" tint="-0.499984740745262"/>
      </bottom>
      <diagonal/>
    </border>
    <border>
      <left style="dotted">
        <color rgb="FF969696"/>
      </left>
      <right style="dotted">
        <color rgb="FFB2B2B2"/>
      </right>
      <top/>
      <bottom style="medium">
        <color theme="3"/>
      </bottom>
      <diagonal/>
    </border>
    <border>
      <left style="dotted">
        <color rgb="FF969696"/>
      </left>
      <right style="dotted">
        <color rgb="FFB2B2B2"/>
      </right>
      <top/>
      <bottom/>
      <diagonal/>
    </border>
    <border>
      <left style="dotted">
        <color rgb="FF969696"/>
      </left>
      <right/>
      <top/>
      <bottom/>
      <diagonal/>
    </border>
    <border>
      <left style="dotted">
        <color rgb="FF969696"/>
      </left>
      <right/>
      <top/>
      <bottom style="medium">
        <color theme="3"/>
      </bottom>
      <diagonal/>
    </border>
    <border>
      <left style="dotted">
        <color rgb="FFB2B2B2"/>
      </left>
      <right style="dotted">
        <color rgb="FF969696"/>
      </right>
      <top/>
      <bottom style="medium">
        <color theme="3"/>
      </bottom>
      <diagonal/>
    </border>
    <border>
      <left style="dotted">
        <color rgb="FFB2B2B2"/>
      </left>
      <right style="dotted">
        <color rgb="FF969696"/>
      </right>
      <top/>
      <bottom/>
      <diagonal/>
    </border>
    <border>
      <left/>
      <right style="thin">
        <color rgb="FFB2B2B2"/>
      </right>
      <top/>
      <bottom/>
      <diagonal/>
    </border>
    <border>
      <left/>
      <right/>
      <top/>
      <bottom style="double">
        <color theme="1" tint="-0.249977111117893"/>
      </bottom>
      <diagonal/>
    </border>
    <border>
      <left style="dotted">
        <color rgb="FFB2B2B2"/>
      </left>
      <right style="dotted">
        <color rgb="FFB2B2B2"/>
      </right>
      <top style="double">
        <color theme="1" tint="-0.249977111117893"/>
      </top>
      <bottom style="double">
        <color theme="1" tint="-0.249977111117893"/>
      </bottom>
      <diagonal/>
    </border>
    <border>
      <left style="dotted">
        <color rgb="FFB2B2B2"/>
      </left>
      <right style="dotted">
        <color rgb="FFB2B2B2"/>
      </right>
      <top/>
      <bottom/>
      <diagonal/>
    </border>
    <border>
      <left style="dotted">
        <color rgb="FFB2B2B2"/>
      </left>
      <right style="dotted">
        <color rgb="FFB2B2B2"/>
      </right>
      <top style="dotted">
        <color rgb="FFB2B2B2"/>
      </top>
      <bottom style="dotted">
        <color rgb="FFB2B2B2"/>
      </bottom>
      <diagonal/>
    </border>
    <border>
      <left style="dotted">
        <color rgb="FFB2B2B2"/>
      </left>
      <right style="dotted">
        <color rgb="FFB2B2B2"/>
      </right>
      <top/>
      <bottom style="double">
        <color theme="1" tint="-0.249977111117893"/>
      </bottom>
      <diagonal/>
    </border>
    <border>
      <left/>
      <right/>
      <top/>
      <bottom style="medium">
        <color theme="1"/>
      </bottom>
      <diagonal/>
    </border>
    <border>
      <left style="dotted">
        <color rgb="FF969696"/>
      </left>
      <right/>
      <top style="double">
        <color theme="2" tint="-0.499984740745262"/>
      </top>
      <bottom style="double">
        <color theme="2" tint="-0.499984740745262"/>
      </bottom>
      <diagonal/>
    </border>
    <border>
      <left style="dotted">
        <color rgb="FFB2B2B2"/>
      </left>
      <right/>
      <top style="double">
        <color theme="1" tint="-0.249977111117893"/>
      </top>
      <bottom style="double">
        <color theme="1" tint="-0.249977111117893"/>
      </bottom>
      <diagonal/>
    </border>
    <border>
      <left/>
      <right/>
      <top style="double">
        <color theme="1" tint="-0.249977111117893"/>
      </top>
      <bottom style="double">
        <color theme="1" tint="-0.249977111117893"/>
      </bottom>
      <diagonal/>
    </border>
    <border>
      <left/>
      <right style="dotted">
        <color rgb="FFB2B2B2"/>
      </right>
      <top style="double">
        <color theme="1" tint="-0.249977111117893"/>
      </top>
      <bottom style="double">
        <color theme="1" tint="-0.249977111117893"/>
      </bottom>
      <diagonal/>
    </border>
    <border>
      <left style="dotted">
        <color rgb="FFB2B2B2"/>
      </left>
      <right/>
      <top style="double">
        <color theme="1" tint="-0.249977111117893"/>
      </top>
      <bottom style="dotted">
        <color rgb="FFB2B2B2"/>
      </bottom>
      <diagonal/>
    </border>
    <border>
      <left/>
      <right/>
      <top style="double">
        <color theme="1" tint="-0.249977111117893"/>
      </top>
      <bottom style="dotted">
        <color rgb="FFB2B2B2"/>
      </bottom>
      <diagonal/>
    </border>
    <border>
      <left/>
      <right style="dotted">
        <color rgb="FFB2B2B2"/>
      </right>
      <top style="double">
        <color theme="1" tint="-0.249977111117893"/>
      </top>
      <bottom style="dotted">
        <color rgb="FFB2B2B2"/>
      </bottom>
      <diagonal/>
    </border>
    <border>
      <left style="dotted">
        <color rgb="FFB2B2B2"/>
      </left>
      <right/>
      <top style="dotted">
        <color rgb="FFB2B2B2"/>
      </top>
      <bottom style="dotted">
        <color rgb="FFB2B2B2"/>
      </bottom>
      <diagonal/>
    </border>
    <border>
      <left/>
      <right/>
      <top style="dotted">
        <color rgb="FFB2B2B2"/>
      </top>
      <bottom style="dotted">
        <color rgb="FFB2B2B2"/>
      </bottom>
      <diagonal/>
    </border>
    <border>
      <left/>
      <right style="dotted">
        <color rgb="FFB2B2B2"/>
      </right>
      <top style="dotted">
        <color rgb="FFB2B2B2"/>
      </top>
      <bottom style="dotted">
        <color rgb="FFB2B2B2"/>
      </bottom>
      <diagonal/>
    </border>
    <border>
      <left style="dotted">
        <color rgb="FFB2B2B2"/>
      </left>
      <right/>
      <top style="dotted">
        <color rgb="FFB2B2B2"/>
      </top>
      <bottom style="double">
        <color theme="1" tint="-0.249977111117893"/>
      </bottom>
      <diagonal/>
    </border>
    <border>
      <left/>
      <right/>
      <top style="dotted">
        <color rgb="FFB2B2B2"/>
      </top>
      <bottom style="double">
        <color theme="1" tint="-0.249977111117893"/>
      </bottom>
      <diagonal/>
    </border>
    <border>
      <left/>
      <right style="dotted">
        <color rgb="FFB2B2B2"/>
      </right>
      <top style="dotted">
        <color rgb="FFB2B2B2"/>
      </top>
      <bottom style="double">
        <color theme="1" tint="-0.249977111117893"/>
      </bottom>
      <diagonal/>
    </border>
    <border>
      <left/>
      <right style="dotted">
        <color rgb="FFB2B2B2"/>
      </right>
      <top style="double">
        <color theme="2" tint="-0.499984740745262"/>
      </top>
      <bottom style="double">
        <color theme="1" tint="-0.249977111117893"/>
      </bottom>
      <diagonal/>
    </border>
    <border>
      <left/>
      <right style="dotted">
        <color rgb="FFB2B2B2"/>
      </right>
      <top style="double">
        <color theme="2" tint="-0.499984740745262"/>
      </top>
      <bottom style="double">
        <color theme="2" tint="-0.499984740745262"/>
      </bottom>
      <diagonal/>
    </border>
    <border>
      <left/>
      <right/>
      <top style="double">
        <color theme="2" tint="-0.499984740745262"/>
      </top>
      <bottom style="double">
        <color theme="1" tint="-0.249977111117893"/>
      </bottom>
      <diagonal/>
    </border>
    <border>
      <left/>
      <right style="dotted">
        <color rgb="FFB2B2B2"/>
      </right>
      <top/>
      <bottom/>
      <diagonal/>
    </border>
    <border>
      <left/>
      <right style="dotted">
        <color rgb="FFB2B2B2"/>
      </right>
      <top/>
      <bottom style="medium">
        <color theme="3"/>
      </bottom>
      <diagonal/>
    </border>
    <border>
      <left/>
      <right style="dotted">
        <color rgb="FFB2B2B2"/>
      </right>
      <top style="double">
        <color theme="2" tint="-0.499984740745262"/>
      </top>
      <bottom style="medium">
        <color theme="3"/>
      </bottom>
      <diagonal/>
    </border>
    <border>
      <left style="dotted">
        <color rgb="FFB2B2B2"/>
      </left>
      <right style="dashed">
        <color rgb="FFB2B2B2"/>
      </right>
      <top style="medium">
        <color theme="3"/>
      </top>
      <bottom/>
      <diagonal/>
    </border>
    <border>
      <left style="dotted">
        <color rgb="FFB2B2B2"/>
      </left>
      <right style="dashed">
        <color rgb="FFB2B2B2"/>
      </right>
      <top/>
      <bottom/>
      <diagonal/>
    </border>
    <border>
      <left style="dotted">
        <color rgb="FFB2B2B2"/>
      </left>
      <right style="dashed">
        <color rgb="FFB2B2B2"/>
      </right>
      <top/>
      <bottom style="medium">
        <color theme="2" tint="-0.499984740745262"/>
      </bottom>
      <diagonal/>
    </border>
    <border>
      <left style="dotted">
        <color rgb="FFB2B2B2"/>
      </left>
      <right/>
      <top style="double">
        <color theme="2" tint="-0.499984740745262"/>
      </top>
      <bottom style="double">
        <color theme="2" tint="-0.499984740745262"/>
      </bottom>
      <diagonal/>
    </border>
    <border>
      <left style="dotted">
        <color rgb="FFB2B2B2"/>
      </left>
      <right style="dashed">
        <color rgb="FFB2B2B2"/>
      </right>
      <top style="dotted">
        <color rgb="FFB2B2B2"/>
      </top>
      <bottom style="dotted">
        <color rgb="FFB2B2B2"/>
      </bottom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 style="double">
        <color theme="2" tint="-0.499984740745262"/>
      </top>
      <bottom/>
      <diagonal/>
    </border>
    <border>
      <left style="dotted">
        <color rgb="FFB2B2B2"/>
      </left>
      <right/>
      <top style="double">
        <color theme="2" tint="-0.499984740745262"/>
      </top>
      <bottom style="double">
        <color theme="1" tint="-0.249977111117893"/>
      </bottom>
      <diagonal/>
    </border>
    <border>
      <left style="dotted">
        <color rgb="FF969696"/>
      </left>
      <right/>
      <top style="double">
        <color theme="2" tint="-0.499984740745262"/>
      </top>
      <bottom/>
      <diagonal/>
    </border>
    <border>
      <left style="dotted">
        <color rgb="FF969696"/>
      </left>
      <right/>
      <top/>
      <bottom style="double">
        <color theme="1" tint="-0.249977111117893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30" fillId="0" borderId="0"/>
    <xf numFmtId="0" fontId="35" fillId="0" borderId="0" applyNumberFormat="0" applyFont="0" applyFill="0" applyBorder="0" applyProtection="0">
      <alignment horizontal="left" vertical="center" indent="5"/>
    </xf>
  </cellStyleXfs>
  <cellXfs count="192">
    <xf numFmtId="0" fontId="0" fillId="0" borderId="0" xfId="0"/>
    <xf numFmtId="0" fontId="0" fillId="2" borderId="0" xfId="0" applyFill="1"/>
    <xf numFmtId="0" fontId="0" fillId="4" borderId="4" xfId="0" applyFill="1" applyBorder="1"/>
    <xf numFmtId="0" fontId="0" fillId="4" borderId="2" xfId="0" applyFill="1" applyBorder="1"/>
    <xf numFmtId="0" fontId="0" fillId="4" borderId="5" xfId="0" applyFill="1" applyBorder="1"/>
    <xf numFmtId="0" fontId="0" fillId="4" borderId="0" xfId="0" applyFill="1"/>
    <xf numFmtId="0" fontId="4" fillId="2" borderId="0" xfId="0" applyFont="1" applyFill="1"/>
    <xf numFmtId="0" fontId="5" fillId="2" borderId="0" xfId="0" applyFont="1" applyFill="1"/>
    <xf numFmtId="0" fontId="4" fillId="2" borderId="9" xfId="0" applyFont="1" applyFill="1" applyBorder="1"/>
    <xf numFmtId="0" fontId="6" fillId="2" borderId="0" xfId="0" applyFont="1" applyFill="1"/>
    <xf numFmtId="0" fontId="0" fillId="2" borderId="1" xfId="0" applyFill="1" applyBorder="1"/>
    <xf numFmtId="0" fontId="0" fillId="4" borderId="15" xfId="0" applyFill="1" applyBorder="1"/>
    <xf numFmtId="0" fontId="0" fillId="4" borderId="16" xfId="0" applyFill="1" applyBorder="1"/>
    <xf numFmtId="0" fontId="0" fillId="2" borderId="2" xfId="0" applyFill="1" applyBorder="1"/>
    <xf numFmtId="0" fontId="9" fillId="2" borderId="0" xfId="0" applyFont="1" applyFill="1" applyAlignment="1">
      <alignment vertical="center"/>
    </xf>
    <xf numFmtId="0" fontId="12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4" fillId="2" borderId="0" xfId="0" applyFont="1" applyFill="1"/>
    <xf numFmtId="0" fontId="18" fillId="2" borderId="0" xfId="0" applyFont="1" applyFill="1"/>
    <xf numFmtId="0" fontId="2" fillId="2" borderId="0" xfId="0" applyFont="1" applyFill="1"/>
    <xf numFmtId="0" fontId="13" fillId="2" borderId="0" xfId="0" applyFont="1" applyFill="1"/>
    <xf numFmtId="0" fontId="19" fillId="2" borderId="0" xfId="0" applyFont="1" applyFill="1"/>
    <xf numFmtId="0" fontId="20" fillId="2" borderId="0" xfId="0" applyFont="1" applyFill="1" applyAlignment="1">
      <alignment vertical="center"/>
    </xf>
    <xf numFmtId="0" fontId="14" fillId="5" borderId="0" xfId="0" applyFont="1" applyFill="1"/>
    <xf numFmtId="0" fontId="21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4" fillId="6" borderId="0" xfId="0" applyFont="1" applyFill="1"/>
    <xf numFmtId="0" fontId="24" fillId="6" borderId="0" xfId="0" applyFont="1" applyFill="1"/>
    <xf numFmtId="0" fontId="24" fillId="5" borderId="0" xfId="0" applyFont="1" applyFill="1"/>
    <xf numFmtId="0" fontId="25" fillId="6" borderId="0" xfId="0" applyFont="1" applyFill="1" applyAlignment="1">
      <alignment horizontal="center" vertical="center"/>
    </xf>
    <xf numFmtId="0" fontId="26" fillId="6" borderId="0" xfId="0" applyFont="1" applyFill="1"/>
    <xf numFmtId="0" fontId="27" fillId="6" borderId="0" xfId="0" applyFont="1" applyFill="1"/>
    <xf numFmtId="0" fontId="6" fillId="0" borderId="0" xfId="2" applyFont="1"/>
    <xf numFmtId="0" fontId="4" fillId="0" borderId="0" xfId="0" applyFont="1"/>
    <xf numFmtId="0" fontId="29" fillId="0" borderId="23" xfId="0" applyFont="1" applyBorder="1" applyAlignment="1">
      <alignment horizontal="left" indent="4"/>
    </xf>
    <xf numFmtId="0" fontId="0" fillId="0" borderId="23" xfId="0" applyBorder="1"/>
    <xf numFmtId="2" fontId="29" fillId="0" borderId="23" xfId="0" applyNumberFormat="1" applyFont="1" applyBorder="1" applyAlignment="1">
      <alignment horizontal="right"/>
    </xf>
    <xf numFmtId="0" fontId="29" fillId="0" borderId="23" xfId="0" applyFont="1" applyBorder="1" applyAlignment="1">
      <alignment horizontal="left" indent="6"/>
    </xf>
    <xf numFmtId="0" fontId="0" fillId="0" borderId="26" xfId="0" applyBorder="1"/>
    <xf numFmtId="0" fontId="0" fillId="0" borderId="27" xfId="0" applyBorder="1"/>
    <xf numFmtId="0" fontId="0" fillId="0" borderId="1" xfId="0" applyBorder="1"/>
    <xf numFmtId="0" fontId="0" fillId="0" borderId="25" xfId="0" applyBorder="1"/>
    <xf numFmtId="0" fontId="31" fillId="0" borderId="27" xfId="3" applyFont="1" applyBorder="1" applyAlignment="1">
      <alignment horizontal="center" vertical="center"/>
    </xf>
    <xf numFmtId="0" fontId="34" fillId="0" borderId="0" xfId="2" applyFont="1"/>
    <xf numFmtId="0" fontId="0" fillId="0" borderId="24" xfId="0" applyBorder="1"/>
    <xf numFmtId="0" fontId="4" fillId="0" borderId="23" xfId="0" applyFont="1" applyBorder="1"/>
    <xf numFmtId="0" fontId="4" fillId="0" borderId="24" xfId="0" applyFont="1" applyBorder="1"/>
    <xf numFmtId="0" fontId="4" fillId="2" borderId="9" xfId="0" quotePrefix="1" applyFont="1" applyFill="1" applyBorder="1" applyAlignment="1">
      <alignment horizontal="right"/>
    </xf>
    <xf numFmtId="0" fontId="3" fillId="4" borderId="5" xfId="0" applyFont="1" applyFill="1" applyBorder="1"/>
    <xf numFmtId="0" fontId="3" fillId="4" borderId="6" xfId="0" applyFont="1" applyFill="1" applyBorder="1"/>
    <xf numFmtId="0" fontId="2" fillId="4" borderId="0" xfId="0" applyFont="1" applyFill="1"/>
    <xf numFmtId="0" fontId="9" fillId="2" borderId="44" xfId="0" applyFont="1" applyFill="1" applyBorder="1" applyAlignment="1">
      <alignment vertical="center"/>
    </xf>
    <xf numFmtId="0" fontId="0" fillId="2" borderId="44" xfId="0" applyFill="1" applyBorder="1"/>
    <xf numFmtId="0" fontId="36" fillId="4" borderId="13" xfId="0" applyFont="1" applyFill="1" applyBorder="1"/>
    <xf numFmtId="0" fontId="36" fillId="4" borderId="20" xfId="0" applyFont="1" applyFill="1" applyBorder="1"/>
    <xf numFmtId="0" fontId="37" fillId="4" borderId="13" xfId="0" applyFont="1" applyFill="1" applyBorder="1" applyAlignment="1">
      <alignment horizontal="center"/>
    </xf>
    <xf numFmtId="0" fontId="38" fillId="4" borderId="13" xfId="0" applyFont="1" applyFill="1" applyBorder="1" applyAlignment="1">
      <alignment horizontal="center" wrapText="1"/>
    </xf>
    <xf numFmtId="0" fontId="38" fillId="7" borderId="21" xfId="0" applyFont="1" applyFill="1" applyBorder="1" applyAlignment="1">
      <alignment horizontal="center"/>
    </xf>
    <xf numFmtId="0" fontId="38" fillId="7" borderId="13" xfId="0" applyFont="1" applyFill="1" applyBorder="1" applyAlignment="1">
      <alignment horizontal="center"/>
    </xf>
    <xf numFmtId="0" fontId="38" fillId="4" borderId="19" xfId="0" applyFont="1" applyFill="1" applyBorder="1" applyAlignment="1">
      <alignment horizontal="center" wrapText="1"/>
    </xf>
    <xf numFmtId="0" fontId="39" fillId="4" borderId="1" xfId="0" applyFont="1" applyFill="1" applyBorder="1"/>
    <xf numFmtId="0" fontId="39" fillId="4" borderId="36" xfId="0" applyFont="1" applyFill="1" applyBorder="1"/>
    <xf numFmtId="0" fontId="10" fillId="4" borderId="0" xfId="0" applyFont="1" applyFill="1" applyAlignment="1">
      <alignment horizontal="center"/>
    </xf>
    <xf numFmtId="0" fontId="40" fillId="4" borderId="0" xfId="0" applyFont="1" applyFill="1"/>
    <xf numFmtId="0" fontId="11" fillId="4" borderId="0" xfId="0" applyFont="1" applyFill="1"/>
    <xf numFmtId="0" fontId="43" fillId="4" borderId="0" xfId="0" applyFont="1" applyFill="1" applyAlignment="1">
      <alignment horizontal="right"/>
    </xf>
    <xf numFmtId="0" fontId="40" fillId="4" borderId="3" xfId="0" applyFont="1" applyFill="1" applyBorder="1"/>
    <xf numFmtId="0" fontId="11" fillId="4" borderId="3" xfId="0" applyFont="1" applyFill="1" applyBorder="1"/>
    <xf numFmtId="0" fontId="41" fillId="4" borderId="0" xfId="0" applyFont="1" applyFill="1" applyAlignment="1">
      <alignment horizontal="right"/>
    </xf>
    <xf numFmtId="0" fontId="42" fillId="0" borderId="0" xfId="0" applyFont="1"/>
    <xf numFmtId="0" fontId="41" fillId="4" borderId="31" xfId="0" applyFont="1" applyFill="1" applyBorder="1" applyAlignment="1">
      <alignment horizontal="right"/>
    </xf>
    <xf numFmtId="0" fontId="42" fillId="4" borderId="31" xfId="0" applyFont="1" applyFill="1" applyBorder="1"/>
    <xf numFmtId="0" fontId="42" fillId="4" borderId="0" xfId="0" applyFont="1" applyFill="1"/>
    <xf numFmtId="0" fontId="11" fillId="4" borderId="35" xfId="0" applyFont="1" applyFill="1" applyBorder="1"/>
    <xf numFmtId="0" fontId="43" fillId="4" borderId="12" xfId="0" applyFont="1" applyFill="1" applyBorder="1" applyAlignment="1">
      <alignment horizontal="right" vertical="center"/>
    </xf>
    <xf numFmtId="0" fontId="11" fillId="4" borderId="30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43" fillId="4" borderId="0" xfId="0" applyFont="1" applyFill="1"/>
    <xf numFmtId="2" fontId="11" fillId="4" borderId="18" xfId="0" applyNumberFormat="1" applyFont="1" applyFill="1" applyBorder="1" applyAlignment="1">
      <alignment horizontal="center" vertical="center"/>
    </xf>
    <xf numFmtId="2" fontId="10" fillId="4" borderId="37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10" fillId="2" borderId="45" xfId="0" applyFont="1" applyFill="1" applyBorder="1"/>
    <xf numFmtId="0" fontId="41" fillId="4" borderId="3" xfId="0" applyFont="1" applyFill="1" applyBorder="1" applyAlignment="1">
      <alignment horizontal="right"/>
    </xf>
    <xf numFmtId="0" fontId="42" fillId="0" borderId="50" xfId="0" applyFont="1" applyBorder="1"/>
    <xf numFmtId="0" fontId="42" fillId="0" borderId="3" xfId="0" applyFont="1" applyBorder="1"/>
    <xf numFmtId="0" fontId="11" fillId="2" borderId="0" xfId="0" applyFont="1" applyFill="1" applyAlignment="1">
      <alignment horizontal="left" wrapText="1"/>
    </xf>
    <xf numFmtId="0" fontId="11" fillId="4" borderId="67" xfId="0" applyFont="1" applyFill="1" applyBorder="1"/>
    <xf numFmtId="0" fontId="11" fillId="4" borderId="68" xfId="0" applyFont="1" applyFill="1" applyBorder="1"/>
    <xf numFmtId="0" fontId="44" fillId="4" borderId="67" xfId="0" applyFont="1" applyFill="1" applyBorder="1" applyAlignment="1">
      <alignment horizontal="right"/>
    </xf>
    <xf numFmtId="0" fontId="11" fillId="4" borderId="69" xfId="0" applyFont="1" applyFill="1" applyBorder="1"/>
    <xf numFmtId="0" fontId="43" fillId="4" borderId="74" xfId="0" applyFont="1" applyFill="1" applyBorder="1" applyAlignment="1">
      <alignment horizontal="left" vertical="center"/>
    </xf>
    <xf numFmtId="0" fontId="43" fillId="4" borderId="12" xfId="0" applyFont="1" applyFill="1" applyBorder="1" applyAlignment="1">
      <alignment horizontal="left" vertical="center"/>
    </xf>
    <xf numFmtId="0" fontId="40" fillId="4" borderId="12" xfId="0" applyFont="1" applyFill="1" applyBorder="1" applyAlignment="1">
      <alignment horizontal="left" vertical="center"/>
    </xf>
    <xf numFmtId="0" fontId="43" fillId="4" borderId="73" xfId="0" applyFont="1" applyFill="1" applyBorder="1" applyAlignment="1">
      <alignment horizontal="left" vertical="center"/>
    </xf>
    <xf numFmtId="0" fontId="40" fillId="4" borderId="0" xfId="0" applyFont="1" applyFill="1" applyAlignment="1">
      <alignment vertical="center"/>
    </xf>
    <xf numFmtId="0" fontId="43" fillId="4" borderId="0" xfId="0" applyFont="1" applyFill="1" applyAlignment="1">
      <alignment vertical="center"/>
    </xf>
    <xf numFmtId="0" fontId="43" fillId="4" borderId="3" xfId="0" applyFont="1" applyFill="1" applyBorder="1" applyAlignment="1">
      <alignment vertical="center"/>
    </xf>
    <xf numFmtId="0" fontId="40" fillId="4" borderId="3" xfId="0" applyFont="1" applyFill="1" applyBorder="1" applyAlignment="1">
      <alignment vertical="center"/>
    </xf>
    <xf numFmtId="0" fontId="11" fillId="0" borderId="46" xfId="0" applyFont="1" applyBorder="1" applyAlignment="1">
      <alignment horizontal="center" vertical="center"/>
    </xf>
    <xf numFmtId="164" fontId="11" fillId="0" borderId="47" xfId="0" applyNumberFormat="1" applyFont="1" applyBorder="1" applyAlignment="1">
      <alignment horizontal="center" vertical="center"/>
    </xf>
    <xf numFmtId="164" fontId="11" fillId="0" borderId="48" xfId="0" applyNumberFormat="1" applyFont="1" applyBorder="1" applyAlignment="1">
      <alignment horizontal="center" vertical="center"/>
    </xf>
    <xf numFmtId="164" fontId="11" fillId="0" borderId="49" xfId="0" applyNumberFormat="1" applyFont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0" fillId="4" borderId="73" xfId="0" applyFont="1" applyFill="1" applyBorder="1" applyAlignment="1">
      <alignment horizontal="center" vertical="center"/>
    </xf>
    <xf numFmtId="0" fontId="40" fillId="4" borderId="34" xfId="0" applyFont="1" applyFill="1" applyBorder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164" fontId="11" fillId="3" borderId="9" xfId="1" applyNumberFormat="1" applyFont="1" applyFill="1" applyBorder="1" applyAlignment="1" applyProtection="1">
      <alignment horizontal="center" vertical="center"/>
    </xf>
    <xf numFmtId="164" fontId="11" fillId="3" borderId="14" xfId="1" applyNumberFormat="1" applyFont="1" applyFill="1" applyBorder="1" applyAlignment="1" applyProtection="1">
      <alignment horizontal="center" vertical="center"/>
    </xf>
    <xf numFmtId="164" fontId="11" fillId="3" borderId="17" xfId="1" applyNumberFormat="1" applyFont="1" applyFill="1" applyBorder="1" applyAlignment="1" applyProtection="1">
      <alignment horizontal="center" vertical="center"/>
    </xf>
    <xf numFmtId="164" fontId="11" fillId="4" borderId="0" xfId="0" applyNumberFormat="1" applyFont="1" applyFill="1" applyAlignment="1">
      <alignment horizontal="center" vertical="center"/>
    </xf>
    <xf numFmtId="164" fontId="41" fillId="4" borderId="0" xfId="0" applyNumberFormat="1" applyFont="1" applyFill="1" applyAlignment="1">
      <alignment horizontal="center" vertical="center"/>
    </xf>
    <xf numFmtId="164" fontId="11" fillId="4" borderId="0" xfId="1" applyNumberFormat="1" applyFont="1" applyFill="1" applyBorder="1" applyAlignment="1" applyProtection="1">
      <alignment horizontal="center" vertical="center"/>
    </xf>
    <xf numFmtId="0" fontId="38" fillId="7" borderId="22" xfId="0" applyFont="1" applyFill="1" applyBorder="1" applyAlignment="1">
      <alignment horizontal="center"/>
    </xf>
    <xf numFmtId="2" fontId="10" fillId="4" borderId="30" xfId="0" applyNumberFormat="1" applyFont="1" applyFill="1" applyBorder="1" applyAlignment="1">
      <alignment vertical="center"/>
    </xf>
    <xf numFmtId="2" fontId="10" fillId="4" borderId="29" xfId="0" applyNumberFormat="1" applyFont="1" applyFill="1" applyBorder="1" applyAlignment="1">
      <alignment vertical="center"/>
    </xf>
    <xf numFmtId="0" fontId="10" fillId="4" borderId="16" xfId="0" applyFont="1" applyFill="1" applyBorder="1" applyAlignment="1">
      <alignment vertical="center" wrapText="1"/>
    </xf>
    <xf numFmtId="0" fontId="39" fillId="4" borderId="28" xfId="0" applyFont="1" applyFill="1" applyBorder="1"/>
    <xf numFmtId="0" fontId="10" fillId="3" borderId="0" xfId="0" applyFont="1" applyFill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41" fillId="4" borderId="0" xfId="0" applyFont="1" applyFill="1" applyAlignment="1">
      <alignment horizontal="right" wrapText="1"/>
    </xf>
    <xf numFmtId="0" fontId="43" fillId="4" borderId="3" xfId="0" applyFont="1" applyFill="1" applyBorder="1" applyAlignment="1">
      <alignment horizontal="left" vertical="center" wrapText="1"/>
    </xf>
    <xf numFmtId="0" fontId="43" fillId="4" borderId="68" xfId="0" applyFont="1" applyFill="1" applyBorder="1" applyAlignment="1">
      <alignment horizontal="left" vertical="center" wrapText="1"/>
    </xf>
    <xf numFmtId="164" fontId="11" fillId="3" borderId="39" xfId="1" applyNumberFormat="1" applyFont="1" applyFill="1" applyBorder="1" applyAlignment="1" applyProtection="1">
      <alignment horizontal="center" vertical="center"/>
    </xf>
    <xf numFmtId="164" fontId="11" fillId="3" borderId="38" xfId="1" applyNumberFormat="1" applyFont="1" applyFill="1" applyBorder="1" applyAlignment="1" applyProtection="1">
      <alignment horizontal="center" vertical="center"/>
    </xf>
    <xf numFmtId="164" fontId="11" fillId="3" borderId="43" xfId="1" applyNumberFormat="1" applyFont="1" applyFill="1" applyBorder="1" applyAlignment="1" applyProtection="1">
      <alignment horizontal="center" vertical="center"/>
    </xf>
    <xf numFmtId="164" fontId="11" fillId="3" borderId="42" xfId="1" applyNumberFormat="1" applyFont="1" applyFill="1" applyBorder="1" applyAlignment="1" applyProtection="1">
      <alignment horizontal="center" vertical="center"/>
    </xf>
    <xf numFmtId="164" fontId="11" fillId="3" borderId="0" xfId="1" applyNumberFormat="1" applyFont="1" applyFill="1" applyBorder="1" applyAlignment="1" applyProtection="1">
      <alignment horizontal="center" vertical="center"/>
    </xf>
    <xf numFmtId="164" fontId="11" fillId="3" borderId="3" xfId="1" applyNumberFormat="1" applyFont="1" applyFill="1" applyBorder="1" applyAlignment="1" applyProtection="1">
      <alignment horizontal="center" vertical="center"/>
    </xf>
    <xf numFmtId="164" fontId="11" fillId="3" borderId="40" xfId="1" applyNumberFormat="1" applyFont="1" applyFill="1" applyBorder="1" applyAlignment="1" applyProtection="1">
      <alignment horizontal="center" vertical="center"/>
    </xf>
    <xf numFmtId="164" fontId="11" fillId="3" borderId="41" xfId="1" applyNumberFormat="1" applyFont="1" applyFill="1" applyBorder="1" applyAlignment="1" applyProtection="1">
      <alignment horizontal="center" vertical="center"/>
    </xf>
    <xf numFmtId="0" fontId="40" fillId="4" borderId="0" xfId="0" applyFont="1" applyFill="1" applyAlignment="1">
      <alignment horizontal="left" vertical="center"/>
    </xf>
    <xf numFmtId="0" fontId="40" fillId="4" borderId="3" xfId="0" applyFont="1" applyFill="1" applyBorder="1" applyAlignment="1">
      <alignment horizontal="left" vertical="center"/>
    </xf>
    <xf numFmtId="0" fontId="40" fillId="4" borderId="0" xfId="0" applyFont="1" applyFill="1" applyAlignment="1">
      <alignment vertical="center" wrapText="1"/>
    </xf>
    <xf numFmtId="0" fontId="40" fillId="4" borderId="67" xfId="0" applyFont="1" applyFill="1" applyBorder="1" applyAlignment="1">
      <alignment vertical="center" wrapText="1"/>
    </xf>
    <xf numFmtId="0" fontId="40" fillId="4" borderId="3" xfId="0" applyFont="1" applyFill="1" applyBorder="1" applyAlignment="1">
      <alignment vertical="center" wrapText="1"/>
    </xf>
    <xf numFmtId="0" fontId="40" fillId="4" borderId="68" xfId="0" applyFont="1" applyFill="1" applyBorder="1" applyAlignment="1">
      <alignment vertical="center" wrapText="1"/>
    </xf>
    <xf numFmtId="0" fontId="11" fillId="2" borderId="0" xfId="0" applyFont="1" applyFill="1" applyAlignment="1">
      <alignment horizontal="left" wrapText="1"/>
    </xf>
    <xf numFmtId="0" fontId="43" fillId="4" borderId="7" xfId="0" applyFont="1" applyFill="1" applyBorder="1" applyAlignment="1">
      <alignment horizontal="left" vertical="center" wrapText="1"/>
    </xf>
    <xf numFmtId="0" fontId="43" fillId="4" borderId="32" xfId="0" applyFont="1" applyFill="1" applyBorder="1" applyAlignment="1">
      <alignment horizontal="left" vertical="center" wrapText="1"/>
    </xf>
    <xf numFmtId="0" fontId="43" fillId="4" borderId="0" xfId="0" applyFont="1" applyFill="1" applyAlignment="1">
      <alignment horizontal="left" vertical="center" wrapText="1"/>
    </xf>
    <xf numFmtId="0" fontId="43" fillId="4" borderId="70" xfId="0" applyFont="1" applyFill="1" applyBorder="1" applyAlignment="1">
      <alignment horizontal="left" vertical="center" wrapText="1"/>
    </xf>
    <xf numFmtId="0" fontId="43" fillId="4" borderId="71" xfId="0" applyFont="1" applyFill="1" applyBorder="1" applyAlignment="1">
      <alignment horizontal="left" vertical="center" wrapText="1"/>
    </xf>
    <xf numFmtId="0" fontId="43" fillId="4" borderId="72" xfId="0" applyFont="1" applyFill="1" applyBorder="1" applyAlignment="1">
      <alignment horizontal="left" vertical="center" wrapText="1"/>
    </xf>
    <xf numFmtId="9" fontId="11" fillId="4" borderId="51" xfId="0" applyNumberFormat="1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65" xfId="0" applyFont="1" applyFill="1" applyBorder="1" applyAlignment="1">
      <alignment horizontal="center" vertical="center"/>
    </xf>
    <xf numFmtId="9" fontId="11" fillId="4" borderId="80" xfId="0" applyNumberFormat="1" applyFont="1" applyFill="1" applyBorder="1" applyAlignment="1">
      <alignment horizontal="center" vertical="center"/>
    </xf>
    <xf numFmtId="9" fontId="11" fillId="4" borderId="66" xfId="0" applyNumberFormat="1" applyFont="1" applyFill="1" applyBorder="1" applyAlignment="1">
      <alignment horizontal="center" vertical="center"/>
    </xf>
    <xf numFmtId="9" fontId="11" fillId="4" borderId="64" xfId="0" applyNumberFormat="1" applyFont="1" applyFill="1" applyBorder="1" applyAlignment="1">
      <alignment horizontal="center" vertical="center"/>
    </xf>
    <xf numFmtId="0" fontId="11" fillId="4" borderId="81" xfId="0" applyFont="1" applyFill="1" applyBorder="1" applyAlignment="1">
      <alignment horizontal="left" vertical="center"/>
    </xf>
    <xf numFmtId="0" fontId="11" fillId="4" borderId="79" xfId="0" applyFont="1" applyFill="1" applyBorder="1" applyAlignment="1">
      <alignment horizontal="left" vertical="center"/>
    </xf>
    <xf numFmtId="0" fontId="11" fillId="4" borderId="82" xfId="0" applyFont="1" applyFill="1" applyBorder="1" applyAlignment="1">
      <alignment horizontal="left" vertical="center"/>
    </xf>
    <xf numFmtId="0" fontId="11" fillId="4" borderId="45" xfId="0" applyFont="1" applyFill="1" applyBorder="1" applyAlignment="1">
      <alignment horizontal="left" vertical="center"/>
    </xf>
    <xf numFmtId="2" fontId="10" fillId="4" borderId="8" xfId="0" applyNumberFormat="1" applyFont="1" applyFill="1" applyBorder="1" applyAlignment="1">
      <alignment horizontal="center" vertical="center"/>
    </xf>
    <xf numFmtId="2" fontId="10" fillId="4" borderId="10" xfId="0" applyNumberFormat="1" applyFont="1" applyFill="1" applyBorder="1" applyAlignment="1">
      <alignment horizontal="center" vertical="center"/>
    </xf>
    <xf numFmtId="2" fontId="10" fillId="4" borderId="11" xfId="0" applyNumberFormat="1" applyFont="1" applyFill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10" fillId="3" borderId="75" xfId="0" applyFont="1" applyFill="1" applyBorder="1" applyAlignment="1">
      <alignment horizontal="center" vertical="center"/>
    </xf>
    <xf numFmtId="0" fontId="10" fillId="3" borderId="76" xfId="0" applyFont="1" applyFill="1" applyBorder="1" applyAlignment="1">
      <alignment horizontal="center" vertical="center"/>
    </xf>
    <xf numFmtId="0" fontId="10" fillId="3" borderId="77" xfId="0" applyFont="1" applyFill="1" applyBorder="1" applyAlignment="1">
      <alignment horizontal="center" vertical="center"/>
    </xf>
    <xf numFmtId="0" fontId="10" fillId="3" borderId="7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0" fontId="31" fillId="0" borderId="24" xfId="3" applyFont="1" applyBorder="1" applyAlignment="1">
      <alignment horizontal="center" vertical="center"/>
    </xf>
    <xf numFmtId="0" fontId="31" fillId="0" borderId="25" xfId="3" applyFont="1" applyBorder="1" applyAlignment="1">
      <alignment horizontal="center" vertical="center"/>
    </xf>
    <xf numFmtId="0" fontId="31" fillId="0" borderId="26" xfId="3" applyFont="1" applyBorder="1" applyAlignment="1">
      <alignment horizontal="center" vertical="center"/>
    </xf>
    <xf numFmtId="0" fontId="31" fillId="0" borderId="23" xfId="3" applyFont="1" applyBorder="1" applyAlignment="1">
      <alignment horizontal="center" vertical="center"/>
    </xf>
  </cellXfs>
  <cellStyles count="5">
    <cellStyle name="5x indented GHG Textfiels" xfId="4" xr:uid="{DDDF4D48-5A5F-4901-9DAB-77DDCD192973}"/>
    <cellStyle name="Hipersaitas" xfId="2" builtinId="8"/>
    <cellStyle name="Įprastas" xfId="0" builtinId="0"/>
    <cellStyle name="Procentai" xfId="1" builtinId="5"/>
    <cellStyle name="Обычный_CRF2002 (1)" xfId="3" xr:uid="{EE48F511-D8F7-4505-9AB4-E8C68F1766AC}"/>
  </cellStyles>
  <dxfs count="1">
    <dxf>
      <font>
        <color rgb="FFFFFFFF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B2B2B2"/>
      <color rgb="FFFFFFFF"/>
      <color rgb="FF969696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3343752177507"/>
          <c:y val="3.923230552998061E-2"/>
          <c:w val="0.82855998370499884"/>
          <c:h val="0.7965952755905512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1">
                <a:lumMod val="75000"/>
              </a:schemeClr>
            </a:solidFill>
            <a:ln>
              <a:solidFill>
                <a:schemeClr val="tx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75000"/>
                </a:schemeClr>
              </a:solidFill>
              <a:ln w="34925" cap="rnd">
                <a:solidFill>
                  <a:schemeClr val="tx1">
                    <a:lumMod val="75000"/>
                  </a:schemeClr>
                </a:solidFill>
                <a:round/>
              </a:ln>
              <a:effectLst>
                <a:outerShdw dist="25400" dir="2700000" algn="tl" rotWithShape="0">
                  <a:schemeClr val="accent2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F2B-4AF1-885D-164826A81904}"/>
              </c:ext>
            </c:extLst>
          </c:dPt>
          <c:cat>
            <c:numRef>
              <c:f>Skaičiuoklė!$K$5:$P$5</c:f>
              <c:numCache>
                <c:formatCode>General</c:formatCod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</c:numCache>
            </c:numRef>
          </c:cat>
          <c:val>
            <c:numRef>
              <c:f>Skaičiuoklė!$K$21:$P$21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D5-48EA-B89D-5FC819647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2498127"/>
        <c:axId val="1624634447"/>
      </c:barChart>
      <c:catAx>
        <c:axId val="17824981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accent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accent3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624634447"/>
        <c:crosses val="autoZero"/>
        <c:auto val="1"/>
        <c:lblAlgn val="ctr"/>
        <c:lblOffset val="100"/>
        <c:noMultiLvlLbl val="0"/>
      </c:catAx>
      <c:valAx>
        <c:axId val="1624634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3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accent3">
                        <a:lumMod val="25000"/>
                      </a:schemeClr>
                    </a:solidFill>
                  </a:rPr>
                  <a:t>kt CO2 ekv.</a:t>
                </a:r>
                <a:endParaRPr lang="lt-LT">
                  <a:solidFill>
                    <a:schemeClr val="accent3">
                      <a:lumMod val="2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2.0895564977127148E-2"/>
              <c:y val="0.29929658792650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82498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accent3">
              <a:lumMod val="50000"/>
            </a:schemeClr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263343752177507"/>
          <c:y val="3.923230552998061E-2"/>
          <c:w val="0.82855998370499884"/>
          <c:h val="0.79659527559055121"/>
        </c:manualLayout>
      </c:layout>
      <c:lineChart>
        <c:grouping val="standard"/>
        <c:varyColors val="0"/>
        <c:ser>
          <c:idx val="1"/>
          <c:order val="0"/>
          <c:spPr>
            <a:ln w="34925" cap="rnd">
              <a:solidFill>
                <a:srgbClr val="8FCEA5">
                  <a:lumMod val="75000"/>
                </a:srgbClr>
              </a:solidFill>
              <a:round/>
            </a:ln>
            <a:effectLst>
              <a:outerShdw dist="25400" dir="2700000" algn="tl" rotWithShape="0">
                <a:schemeClr val="accent2"/>
              </a:outerShdw>
            </a:effectLst>
          </c:spPr>
          <c:marker>
            <c:symbol val="none"/>
          </c:marker>
          <c:cat>
            <c:numRef>
              <c:f>Skaičiuoklė!$K$5:$P$5</c:f>
              <c:numCache>
                <c:formatCode>General</c:formatCod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</c:numCache>
            </c:numRef>
          </c:cat>
          <c:val>
            <c:numRef>
              <c:f>Skaičiuoklė!$K$24:$P$24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1D-468D-81A7-007BB4A96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2498127"/>
        <c:axId val="1624634447"/>
      </c:lineChart>
      <c:catAx>
        <c:axId val="17824981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accent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accent3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624634447"/>
        <c:crosses val="autoZero"/>
        <c:auto val="1"/>
        <c:lblAlgn val="ctr"/>
        <c:lblOffset val="100"/>
        <c:noMultiLvlLbl val="0"/>
      </c:catAx>
      <c:valAx>
        <c:axId val="1624634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3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accent3">
                        <a:lumMod val="25000"/>
                      </a:schemeClr>
                    </a:solidFill>
                  </a:rPr>
                  <a:t>kt CO2 ekv.</a:t>
                </a:r>
                <a:endParaRPr lang="lt-LT">
                  <a:solidFill>
                    <a:schemeClr val="accent3">
                      <a:lumMod val="2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1.8230926042333697E-2"/>
              <c:y val="0.29929658792650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782498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accent3">
              <a:lumMod val="50000"/>
            </a:schemeClr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Skai&#269;iuokl&#279;!A1"/><Relationship Id="rId13" Type="http://schemas.openxmlformats.org/officeDocument/2006/relationships/hyperlink" Target="#'Naudojimo instrukcija'!A1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9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hyperlink" Target="https://www.gamta.lt/apie-agentura/aplinkos-apsaugos-agenturos-veiklu-zemelapis/153" TargetMode="External"/><Relationship Id="rId11" Type="http://schemas.openxmlformats.org/officeDocument/2006/relationships/image" Target="../media/image8.png"/><Relationship Id="rId5" Type="http://schemas.openxmlformats.org/officeDocument/2006/relationships/image" Target="../media/image5.png"/><Relationship Id="rId10" Type="http://schemas.openxmlformats.org/officeDocument/2006/relationships/hyperlink" Target="#Atnaujinimas!A1"/><Relationship Id="rId4" Type="http://schemas.openxmlformats.org/officeDocument/2006/relationships/image" Target="../media/image4.svg"/><Relationship Id="rId9" Type="http://schemas.openxmlformats.org/officeDocument/2006/relationships/image" Target="../media/image7.png"/><Relationship Id="rId14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5.png"/><Relationship Id="rId3" Type="http://schemas.openxmlformats.org/officeDocument/2006/relationships/image" Target="../media/image1.png"/><Relationship Id="rId7" Type="http://schemas.openxmlformats.org/officeDocument/2006/relationships/hyperlink" Target="#Prad&#382;ia!A1"/><Relationship Id="rId12" Type="http://schemas.openxmlformats.org/officeDocument/2006/relationships/image" Target="../media/image8.png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image" Target="../media/image9.png"/><Relationship Id="rId11" Type="http://schemas.openxmlformats.org/officeDocument/2006/relationships/hyperlink" Target="#Atnaujinimas!A1"/><Relationship Id="rId5" Type="http://schemas.openxmlformats.org/officeDocument/2006/relationships/image" Target="../media/image11.png"/><Relationship Id="rId10" Type="http://schemas.openxmlformats.org/officeDocument/2006/relationships/image" Target="../media/image7.png"/><Relationship Id="rId4" Type="http://schemas.openxmlformats.org/officeDocument/2006/relationships/image" Target="../media/image2.svg"/><Relationship Id="rId9" Type="http://schemas.openxmlformats.org/officeDocument/2006/relationships/hyperlink" Target="#Skai&#269;iuokl&#279;!A1"/><Relationship Id="rId14" Type="http://schemas.openxmlformats.org/officeDocument/2006/relationships/hyperlink" Target="https://www.gamta.lt/apie-agentura/aplinkos-apsaugos-agenturos-veiklu-zemelapis/153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13" Type="http://schemas.openxmlformats.org/officeDocument/2006/relationships/hyperlink" Target="#'Naudojimo instrukcija'!A1"/><Relationship Id="rId3" Type="http://schemas.openxmlformats.org/officeDocument/2006/relationships/hyperlink" Target="https://www.gamta.lt/apie-agentura/aplinkos-apsaugos-agenturos-veiklu-zemelapis/153" TargetMode="External"/><Relationship Id="rId7" Type="http://schemas.openxmlformats.org/officeDocument/2006/relationships/image" Target="../media/image2.svg"/><Relationship Id="rId12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9.png"/><Relationship Id="rId6" Type="http://schemas.openxmlformats.org/officeDocument/2006/relationships/image" Target="../media/image1.png"/><Relationship Id="rId11" Type="http://schemas.openxmlformats.org/officeDocument/2006/relationships/hyperlink" Target="#Atnaujinimas!A1"/><Relationship Id="rId5" Type="http://schemas.openxmlformats.org/officeDocument/2006/relationships/image" Target="../media/image4.svg"/><Relationship Id="rId15" Type="http://schemas.openxmlformats.org/officeDocument/2006/relationships/chart" Target="../charts/chart2.xml"/><Relationship Id="rId10" Type="http://schemas.openxmlformats.org/officeDocument/2006/relationships/image" Target="../media/image12.png"/><Relationship Id="rId4" Type="http://schemas.openxmlformats.org/officeDocument/2006/relationships/image" Target="../media/image3.png"/><Relationship Id="rId9" Type="http://schemas.openxmlformats.org/officeDocument/2006/relationships/hyperlink" Target="#Prad&#382;ia!A1"/><Relationship Id="rId1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Prad&#382;ia!A1"/><Relationship Id="rId3" Type="http://schemas.openxmlformats.org/officeDocument/2006/relationships/image" Target="../media/image14.png"/><Relationship Id="rId7" Type="http://schemas.openxmlformats.org/officeDocument/2006/relationships/image" Target="../media/image4.svg"/><Relationship Id="rId12" Type="http://schemas.openxmlformats.org/officeDocument/2006/relationships/image" Target="../media/image9.png"/><Relationship Id="rId2" Type="http://schemas.openxmlformats.org/officeDocument/2006/relationships/image" Target="../media/image13.png"/><Relationship Id="rId1" Type="http://schemas.openxmlformats.org/officeDocument/2006/relationships/hyperlink" Target="#Skai&#269;iuokl&#279;!A1"/><Relationship Id="rId6" Type="http://schemas.openxmlformats.org/officeDocument/2006/relationships/image" Target="../media/image3.png"/><Relationship Id="rId11" Type="http://schemas.openxmlformats.org/officeDocument/2006/relationships/image" Target="../media/image10.png"/><Relationship Id="rId5" Type="http://schemas.openxmlformats.org/officeDocument/2006/relationships/image" Target="../media/image2.svg"/><Relationship Id="rId10" Type="http://schemas.openxmlformats.org/officeDocument/2006/relationships/hyperlink" Target="#'Naudojimo instrukcija'!A1"/><Relationship Id="rId4" Type="http://schemas.openxmlformats.org/officeDocument/2006/relationships/image" Target="../media/image1.png"/><Relationship Id="rId9" Type="http://schemas.openxmlformats.org/officeDocument/2006/relationships/hyperlink" Target="https://www.gamta.lt/apie-agentura/aplinkos-apsaugos-agenturos-veiklu-zemelapis/153" TargetMode="External"/><Relationship Id="rId1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311155</xdr:colOff>
      <xdr:row>7</xdr:row>
      <xdr:rowOff>145147</xdr:rowOff>
    </xdr:from>
    <xdr:to>
      <xdr:col>28</xdr:col>
      <xdr:colOff>625929</xdr:colOff>
      <xdr:row>42</xdr:row>
      <xdr:rowOff>105834</xdr:rowOff>
    </xdr:to>
    <xdr:sp macro="" textlink="">
      <xdr:nvSpPr>
        <xdr:cNvPr id="40" name="Stačiakampis: suapvalinti kampai 39">
          <a:extLst>
            <a:ext uri="{FF2B5EF4-FFF2-40B4-BE49-F238E27FC236}">
              <a16:creationId xmlns:a16="http://schemas.microsoft.com/office/drawing/2014/main" id="{525701F6-6BD2-4D85-89F1-226D2AE7B5F8}"/>
            </a:ext>
          </a:extLst>
        </xdr:cNvPr>
        <xdr:cNvSpPr/>
      </xdr:nvSpPr>
      <xdr:spPr>
        <a:xfrm rot="5400000">
          <a:off x="11505448" y="793604"/>
          <a:ext cx="6649353" cy="8061774"/>
        </a:xfrm>
        <a:prstGeom prst="roundRect">
          <a:avLst>
            <a:gd name="adj" fmla="val 0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0</xdr:col>
      <xdr:colOff>141942</xdr:colOff>
      <xdr:row>5</xdr:row>
      <xdr:rowOff>7470</xdr:rowOff>
    </xdr:from>
    <xdr:to>
      <xdr:col>2</xdr:col>
      <xdr:colOff>201707</xdr:colOff>
      <xdr:row>6</xdr:row>
      <xdr:rowOff>44824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8B14FB-11C0-40E2-835C-46CF8CC89B28}"/>
            </a:ext>
          </a:extLst>
        </xdr:cNvPr>
        <xdr:cNvSpPr txBox="1"/>
      </xdr:nvSpPr>
      <xdr:spPr>
        <a:xfrm>
          <a:off x="141942" y="1007595"/>
          <a:ext cx="1278965" cy="2278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lt-LT" sz="1100"/>
        </a:p>
      </xdr:txBody>
    </xdr:sp>
    <xdr:clientData/>
  </xdr:twoCellAnchor>
  <xdr:twoCellAnchor>
    <xdr:from>
      <xdr:col>4</xdr:col>
      <xdr:colOff>219364</xdr:colOff>
      <xdr:row>2</xdr:row>
      <xdr:rowOff>24577</xdr:rowOff>
    </xdr:from>
    <xdr:to>
      <xdr:col>15</xdr:col>
      <xdr:colOff>1293091</xdr:colOff>
      <xdr:row>7</xdr:row>
      <xdr:rowOff>27214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544E2E-6A48-44BD-84C2-836E6C4125B7}"/>
            </a:ext>
            <a:ext uri="{147F2762-F138-4A5C-976F-8EAC2B608ADB}">
              <a16:predDERef xmlns:a16="http://schemas.microsoft.com/office/drawing/2014/main" pred="{8F25ABEF-DBB9-A147-2351-0D3B1C825F90}"/>
            </a:ext>
          </a:extLst>
        </xdr:cNvPr>
        <xdr:cNvSpPr txBox="1"/>
      </xdr:nvSpPr>
      <xdr:spPr>
        <a:xfrm>
          <a:off x="2668650" y="405577"/>
          <a:ext cx="7482691" cy="10095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SENŲ DAUGIABUČIŲ, INDIVIDUALIŲ NAMŲ, SAVIVALDYBIŲ VIEŠŲJŲ PASTATŲ ŠILUMINĖS ENERGIJOS SUVARTOJIMO SUMAŽINIMO REGULIAVIMO POVEIKIO VERTINIMO</a:t>
          </a:r>
          <a:r>
            <a:rPr lang="en-US" sz="1400" b="1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SKAIČIUOKLĖ: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400" b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KOMPLEKSINIS SKAIČIAVIMO ĮRANKIS</a:t>
          </a:r>
        </a:p>
        <a:p>
          <a:endParaRPr lang="lt-LT" sz="140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lt-L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lt-LT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lt-LT" sz="1400" b="0" i="0">
            <a:ln>
              <a:noFill/>
            </a:ln>
            <a:solidFill>
              <a:schemeClr val="accent3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239244</xdr:colOff>
      <xdr:row>1</xdr:row>
      <xdr:rowOff>7684</xdr:rowOff>
    </xdr:from>
    <xdr:to>
      <xdr:col>3</xdr:col>
      <xdr:colOff>209480</xdr:colOff>
      <xdr:row>54</xdr:row>
      <xdr:rowOff>104322</xdr:rowOff>
    </xdr:to>
    <xdr:sp macro="" textlink="">
      <xdr:nvSpPr>
        <xdr:cNvPr id="5" name="Stačiakampis: suapvalinti kampai 4">
          <a:extLst>
            <a:ext uri="{FF2B5EF4-FFF2-40B4-BE49-F238E27FC236}">
              <a16:creationId xmlns:a16="http://schemas.microsoft.com/office/drawing/2014/main" id="{2AC6E97F-FA11-4462-AA2A-276768C7D281}"/>
            </a:ext>
          </a:extLst>
        </xdr:cNvPr>
        <xdr:cNvSpPr/>
      </xdr:nvSpPr>
      <xdr:spPr>
        <a:xfrm>
          <a:off x="239244" y="198184"/>
          <a:ext cx="1902450" cy="10193138"/>
        </a:xfrm>
        <a:prstGeom prst="roundRect">
          <a:avLst>
            <a:gd name="adj" fmla="val 4546"/>
          </a:avLst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1</xdr:col>
      <xdr:colOff>240620</xdr:colOff>
      <xdr:row>27</xdr:row>
      <xdr:rowOff>1487</xdr:rowOff>
    </xdr:from>
    <xdr:to>
      <xdr:col>2</xdr:col>
      <xdr:colOff>148841</xdr:colOff>
      <xdr:row>29</xdr:row>
      <xdr:rowOff>50463</xdr:rowOff>
    </xdr:to>
    <xdr:pic>
      <xdr:nvPicPr>
        <xdr:cNvPr id="7" name="Grafinis elementas 10" descr="Envelope outline">
          <a:extLst>
            <a:ext uri="{FF2B5EF4-FFF2-40B4-BE49-F238E27FC236}">
              <a16:creationId xmlns:a16="http://schemas.microsoft.com/office/drawing/2014/main" id="{3FAE372F-9CDA-48E8-ABBC-D6B9635B7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2941" y="5539594"/>
          <a:ext cx="520543" cy="429976"/>
        </a:xfrm>
        <a:prstGeom prst="rect">
          <a:avLst/>
        </a:prstGeom>
      </xdr:spPr>
    </xdr:pic>
    <xdr:clientData/>
  </xdr:twoCellAnchor>
  <xdr:twoCellAnchor>
    <xdr:from>
      <xdr:col>0</xdr:col>
      <xdr:colOff>594320</xdr:colOff>
      <xdr:row>29</xdr:row>
      <xdr:rowOff>76110</xdr:rowOff>
    </xdr:from>
    <xdr:to>
      <xdr:col>3</xdr:col>
      <xdr:colOff>132180</xdr:colOff>
      <xdr:row>30</xdr:row>
      <xdr:rowOff>151494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998F483-27EC-42C3-B4F3-C41A98936C47}"/>
            </a:ext>
          </a:extLst>
        </xdr:cNvPr>
        <xdr:cNvSpPr txBox="1"/>
      </xdr:nvSpPr>
      <xdr:spPr>
        <a:xfrm>
          <a:off x="594320" y="5995217"/>
          <a:ext cx="1374824" cy="265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aaa</a:t>
          </a:r>
          <a:r>
            <a:rPr lang="en-US" sz="1100">
              <a:solidFill>
                <a:srgbClr val="808080"/>
              </a:solidFill>
            </a:rPr>
            <a:t>@gamta.lt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16</xdr:col>
      <xdr:colOff>383721</xdr:colOff>
      <xdr:row>10</xdr:row>
      <xdr:rowOff>163472</xdr:rowOff>
    </xdr:from>
    <xdr:to>
      <xdr:col>29</xdr:col>
      <xdr:colOff>6350</xdr:colOff>
      <xdr:row>42</xdr:row>
      <xdr:rowOff>22679</xdr:rowOff>
    </xdr:to>
    <xdr:sp macro="" textlink="">
      <xdr:nvSpPr>
        <xdr:cNvPr id="22" name="TextBox 25">
          <a:extLst>
            <a:ext uri="{FF2B5EF4-FFF2-40B4-BE49-F238E27FC236}">
              <a16:creationId xmlns:a16="http://schemas.microsoft.com/office/drawing/2014/main" id="{A051874F-B9B6-4FDB-86C4-D5E6ACF0A25F}"/>
            </a:ext>
          </a:extLst>
        </xdr:cNvPr>
        <xdr:cNvSpPr txBox="1"/>
      </xdr:nvSpPr>
      <xdr:spPr>
        <a:xfrm>
          <a:off x="11051721" y="2122901"/>
          <a:ext cx="7995558" cy="6009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Anglies dioksido ekvivalentas (CO2 ekv.) –</a:t>
          </a:r>
          <a:r>
            <a:rPr lang="lt-LT" sz="1100" b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metano (CH4), azoto suboksido (N2O), hidrofluorangliavandenilių (HFC), perfluorangliavandenilių (PFC), sieros heksafluorido (SF6) dujų kiekis, kuris daro tokį patį poveikį klimato kaitai kaip viena tona anglies dioksido.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lt-LT" sz="1100" b="0">
            <a:solidFill>
              <a:schemeClr val="bg2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Bazinis ŠESD kiekis </a:t>
          </a:r>
          <a:r>
            <a:rPr lang="lt-LT" sz="1100" b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– išmetamų ŠESD kiekis, kuris susidarytų neįgyvendinus teisėkūros iniciatyvos.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lt-LT" sz="1100" b="0">
            <a:solidFill>
              <a:schemeClr val="bg2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lt-LT" sz="1100" b="1" i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Energija </a:t>
          </a:r>
          <a:r>
            <a:rPr kumimoji="0" lang="lt-LT" sz="1100" b="0" i="0" u="none" strike="noStrike" kern="0" cap="none" spc="0" normalizeH="0" baseline="0" noProof="0">
              <a:ln>
                <a:noFill/>
              </a:ln>
              <a:solidFill>
                <a:srgbClr val="BCE2C9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</a:t>
          </a:r>
          <a:r>
            <a:rPr lang="lt-LT" sz="1100" b="1" i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100" b="0" i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visa energija,</a:t>
          </a:r>
          <a:r>
            <a:rPr lang="lt-LT" sz="1100" b="0" i="0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sunaudojama namų ūkiuose - būstui šildyti, karštam vandeniui ruošti, maistui gaminti, apšvietimo ir elektros prietaisams naudoti.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lt-LT" sz="1100" b="0" i="0" baseline="0">
            <a:solidFill>
              <a:schemeClr val="bg2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lt-LT" sz="1100" b="1" i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Kaupiamasis ŠESD kiekio pokytis – </a:t>
          </a:r>
          <a:r>
            <a:rPr lang="lt-LT" sz="1100" b="0" i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rodiklis, kuris atspindi bendrą ŠESD kiekio pokyčių efektą kiekvienais metais, įtraukiant ne tik einamųjų metų pokyčius, bet ir ankstesnių metų pokyčius, todėl galutinis poveikis yra visų šių pokyčių sumos rezultatas.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lt-LT" sz="1100" b="0" i="0">
            <a:solidFill>
              <a:schemeClr val="bg2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Metai </a:t>
          </a:r>
          <a:r>
            <a:rPr lang="lt-LT" sz="110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– laikas, kuriam pateikiamos ŠESD kiekio pokyčio dėl numatomo teisinio reguliavimo poveikio prognozės.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lt-LT" sz="1100" b="0">
            <a:solidFill>
              <a:schemeClr val="bg2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lt-LT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Poveikio vertinimas </a:t>
          </a:r>
          <a:r>
            <a:rPr lang="lt-LT" sz="110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–</a:t>
          </a:r>
          <a:r>
            <a:rPr lang="lt-LT" sz="1100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10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teisėkūros iniciatyvų poveikio ŠESD išmetimų pokyčiui vertinimas.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lt-LT" sz="1100">
            <a:solidFill>
              <a:schemeClr val="bg2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lt-LT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Projektinis ŠESD kiekis </a:t>
          </a:r>
          <a:r>
            <a:rPr lang="lt-LT" sz="110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– išmetamų ŠESD kiekis, kuris susidarytų įgyvendinus teisėkūros iniciatyvą.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lt-LT" sz="1100" b="0">
            <a:solidFill>
              <a:schemeClr val="bg2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Senas daugiabutis </a:t>
          </a:r>
          <a:r>
            <a:rPr kumimoji="0" lang="lt-LT" sz="1100" b="0" i="0" u="none" strike="noStrike" kern="0" cap="none" spc="0" normalizeH="0" baseline="0" noProof="0">
              <a:ln>
                <a:noFill/>
              </a:ln>
              <a:solidFill>
                <a:srgbClr val="BCE2C9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</a:t>
          </a:r>
          <a:r>
            <a:rPr lang="en-US" sz="1100" b="1" i="0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100" b="0" i="0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senos statybos energetiškai neefektyvus daugiabutis,</a:t>
          </a:r>
          <a:r>
            <a:rPr lang="en-US" sz="1100" b="0" i="0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100" b="0" i="0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kuriam yra reikalinga renovacija, modernizavimas. Daugiabutis namas turi būti pastatytas pagal galiojusius iki 1993 m. statybos techninius normatyvus.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lt-LT" sz="1100" b="0" i="0" baseline="0">
            <a:solidFill>
              <a:schemeClr val="bg2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100" b="1" i="0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Suminis ŠESD kiekio pokytis </a:t>
          </a:r>
          <a:r>
            <a:rPr lang="lt-LT" sz="1100" b="0" i="0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– tai viso per analizuojamą laikotarpį sukaupto ŠESD kiekio pokyčio apimtis laikotarpio pabaigoje.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lt-LT" sz="1100" b="0">
            <a:solidFill>
              <a:schemeClr val="bg2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ŠESD kiekio pokytis</a:t>
          </a:r>
          <a:r>
            <a:rPr lang="lt-LT" sz="1100" b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– bazinio ŠESD kiekio ir projektinio ŠESD kiekio skirtumas per vertinamą laikotarpį.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lt-LT" sz="1100" b="0" i="0" baseline="0">
            <a:solidFill>
              <a:schemeClr val="bg2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lt-LT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Šiltnamio efektą sukeliančios dujos (ŠESD) – </a:t>
          </a:r>
          <a:r>
            <a:rPr lang="lt-LT" sz="1100" b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anglies dioksidas (CO2), metanas (CH4), azoto suboksidas (N2O), hidrofluorangliavandeniliai (HFC), perfluorangliavandeniliai (PFC) ir sieros heksafluoridas (SF6).</a:t>
          </a:r>
        </a:p>
        <a:p>
          <a:pPr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lt-LT" sz="1100" b="0">
            <a:solidFill>
              <a:schemeClr val="bg2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lt-LT" sz="1100" b="1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Šiluminė energija</a:t>
          </a:r>
          <a:r>
            <a:rPr lang="lt-LT" sz="1100" b="1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0" lang="lt-LT" sz="1100" b="0" i="0" u="none" strike="noStrike" kern="0" cap="none" spc="0" normalizeH="0" baseline="0" noProof="0">
              <a:ln>
                <a:noFill/>
              </a:ln>
              <a:solidFill>
                <a:srgbClr val="BCE2C9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–</a:t>
          </a:r>
          <a:r>
            <a:rPr lang="lt-LT" sz="1100" b="1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100" b="0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medžiagą sudarančių netvarkingai virpančių atomų ir molekulių kinetinė energija. Šiluminė energija gali būti naudojama kaip energijos šaltinis, pvz., šiluminės elektrinės, kuriose naudojamas deginamas organinis kuras arba Žemės gelmių šiluma.</a:t>
          </a:r>
          <a:endParaRPr lang="lt-LT" sz="1100" i="1">
            <a:solidFill>
              <a:srgbClr val="808080"/>
            </a:solidFill>
            <a:effectLst/>
            <a:latin typeface="+mn-lt"/>
            <a:ea typeface="+mn-ea"/>
            <a:cs typeface="+mn-cs"/>
          </a:endParaRPr>
        </a:p>
        <a:p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1</xdr:col>
      <xdr:colOff>332817</xdr:colOff>
      <xdr:row>33</xdr:row>
      <xdr:rowOff>101454</xdr:rowOff>
    </xdr:from>
    <xdr:to>
      <xdr:col>2</xdr:col>
      <xdr:colOff>92117</xdr:colOff>
      <xdr:row>35</xdr:row>
      <xdr:rowOff>95917</xdr:rowOff>
    </xdr:to>
    <xdr:pic>
      <xdr:nvPicPr>
        <xdr:cNvPr id="9" name="Grafinis elementas 12" descr="Receiver outline">
          <a:extLst>
            <a:ext uri="{FF2B5EF4-FFF2-40B4-BE49-F238E27FC236}">
              <a16:creationId xmlns:a16="http://schemas.microsoft.com/office/drawing/2014/main" id="{98717809-36B0-4261-9830-0B9F033DE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45138" y="6782561"/>
          <a:ext cx="371622" cy="375463"/>
        </a:xfrm>
        <a:prstGeom prst="rect">
          <a:avLst/>
        </a:prstGeom>
      </xdr:spPr>
    </xdr:pic>
    <xdr:clientData/>
  </xdr:twoCellAnchor>
  <xdr:twoCellAnchor>
    <xdr:from>
      <xdr:col>1</xdr:col>
      <xdr:colOff>110759</xdr:colOff>
      <xdr:row>41</xdr:row>
      <xdr:rowOff>2458</xdr:rowOff>
    </xdr:from>
    <xdr:to>
      <xdr:col>2</xdr:col>
      <xdr:colOff>339584</xdr:colOff>
      <xdr:row>45</xdr:row>
      <xdr:rowOff>92039</xdr:rowOff>
    </xdr:to>
    <xdr:pic>
      <xdr:nvPicPr>
        <xdr:cNvPr id="10" name="Paveikslėlis 13">
          <a:extLst>
            <a:ext uri="{FF2B5EF4-FFF2-40B4-BE49-F238E27FC236}">
              <a16:creationId xmlns:a16="http://schemas.microsoft.com/office/drawing/2014/main" id="{AA969EC3-7E2C-4005-9077-E5820E44E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080" y="8261994"/>
          <a:ext cx="841147" cy="851581"/>
        </a:xfrm>
        <a:prstGeom prst="rect">
          <a:avLst/>
        </a:prstGeom>
      </xdr:spPr>
    </xdr:pic>
    <xdr:clientData/>
  </xdr:twoCellAnchor>
  <xdr:twoCellAnchor>
    <xdr:from>
      <xdr:col>0</xdr:col>
      <xdr:colOff>561199</xdr:colOff>
      <xdr:row>36</xdr:row>
      <xdr:rowOff>28986</xdr:rowOff>
    </xdr:from>
    <xdr:to>
      <xdr:col>3</xdr:col>
      <xdr:colOff>92810</xdr:colOff>
      <xdr:row>37</xdr:row>
      <xdr:rowOff>93840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34E7F1F-AFFB-4BAC-A6DB-50B409BBBA0F}"/>
            </a:ext>
          </a:extLst>
        </xdr:cNvPr>
        <xdr:cNvSpPr txBox="1"/>
      </xdr:nvSpPr>
      <xdr:spPr>
        <a:xfrm>
          <a:off x="561199" y="7281593"/>
          <a:ext cx="1368575" cy="255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>
              <a:solidFill>
                <a:srgbClr val="808080"/>
              </a:solidFill>
            </a:rPr>
            <a:t>+370 682 92 653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0</xdr:col>
      <xdr:colOff>396220</xdr:colOff>
      <xdr:row>46</xdr:row>
      <xdr:rowOff>97488</xdr:rowOff>
    </xdr:from>
    <xdr:to>
      <xdr:col>3</xdr:col>
      <xdr:colOff>200511</xdr:colOff>
      <xdr:row>48</xdr:row>
      <xdr:rowOff>56974</xdr:rowOff>
    </xdr:to>
    <xdr:sp macro="" textlink="">
      <xdr:nvSpPr>
        <xdr:cNvPr id="12" name="TextBox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7827A07-3E75-40F6-B35D-DB3E891096BD}"/>
            </a:ext>
          </a:extLst>
        </xdr:cNvPr>
        <xdr:cNvSpPr txBox="1"/>
      </xdr:nvSpPr>
      <xdr:spPr>
        <a:xfrm>
          <a:off x="396220" y="9309524"/>
          <a:ext cx="1641255" cy="340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https://www.gamta.lt/</a:t>
          </a:r>
        </a:p>
      </xdr:txBody>
    </xdr:sp>
    <xdr:clientData/>
  </xdr:twoCellAnchor>
  <xdr:twoCellAnchor>
    <xdr:from>
      <xdr:col>0</xdr:col>
      <xdr:colOff>409827</xdr:colOff>
      <xdr:row>8</xdr:row>
      <xdr:rowOff>40405</xdr:rowOff>
    </xdr:from>
    <xdr:to>
      <xdr:col>3</xdr:col>
      <xdr:colOff>61843</xdr:colOff>
      <xdr:row>11</xdr:row>
      <xdr:rowOff>112057</xdr:rowOff>
    </xdr:to>
    <xdr:pic>
      <xdr:nvPicPr>
        <xdr:cNvPr id="28" name="Picture 62">
          <a:extLst>
            <a:ext uri="{FF2B5EF4-FFF2-40B4-BE49-F238E27FC236}">
              <a16:creationId xmlns:a16="http://schemas.microsoft.com/office/drawing/2014/main" id="{A0B855A7-DEDC-45CE-BCF3-0AA6F99E7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9827" y="1618834"/>
          <a:ext cx="1488980" cy="697580"/>
        </a:xfrm>
        <a:prstGeom prst="rect">
          <a:avLst/>
        </a:prstGeom>
      </xdr:spPr>
    </xdr:pic>
    <xdr:clientData/>
  </xdr:twoCellAnchor>
  <xdr:twoCellAnchor>
    <xdr:from>
      <xdr:col>0</xdr:col>
      <xdr:colOff>409827</xdr:colOff>
      <xdr:row>17</xdr:row>
      <xdr:rowOff>57970</xdr:rowOff>
    </xdr:from>
    <xdr:to>
      <xdr:col>3</xdr:col>
      <xdr:colOff>58177</xdr:colOff>
      <xdr:row>20</xdr:row>
      <xdr:rowOff>177791</xdr:rowOff>
    </xdr:to>
    <xdr:pic>
      <xdr:nvPicPr>
        <xdr:cNvPr id="30" name="Picture 6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E311EAD-D52A-47F6-B7DC-CF0898A86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9827" y="3514184"/>
          <a:ext cx="1485314" cy="704928"/>
        </a:xfrm>
        <a:prstGeom prst="rect">
          <a:avLst/>
        </a:prstGeom>
      </xdr:spPr>
    </xdr:pic>
    <xdr:clientData/>
  </xdr:twoCellAnchor>
  <xdr:twoCellAnchor>
    <xdr:from>
      <xdr:col>0</xdr:col>
      <xdr:colOff>409827</xdr:colOff>
      <xdr:row>21</xdr:row>
      <xdr:rowOff>180563</xdr:rowOff>
    </xdr:from>
    <xdr:to>
      <xdr:col>3</xdr:col>
      <xdr:colOff>65510</xdr:colOff>
      <xdr:row>25</xdr:row>
      <xdr:rowOff>68970</xdr:rowOff>
    </xdr:to>
    <xdr:pic>
      <xdr:nvPicPr>
        <xdr:cNvPr id="31" name="Picture 6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8FA7CD0-5AA8-48C4-8217-9504268B9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09827" y="4466813"/>
          <a:ext cx="1492647" cy="704836"/>
        </a:xfrm>
        <a:prstGeom prst="rect">
          <a:avLst/>
        </a:prstGeom>
      </xdr:spPr>
    </xdr:pic>
    <xdr:clientData/>
  </xdr:twoCellAnchor>
  <xdr:twoCellAnchor>
    <xdr:from>
      <xdr:col>0</xdr:col>
      <xdr:colOff>435429</xdr:colOff>
      <xdr:row>2</xdr:row>
      <xdr:rowOff>95251</xdr:rowOff>
    </xdr:from>
    <xdr:to>
      <xdr:col>2</xdr:col>
      <xdr:colOff>584339</xdr:colOff>
      <xdr:row>5</xdr:row>
      <xdr:rowOff>66312</xdr:rowOff>
    </xdr:to>
    <xdr:pic>
      <xdr:nvPicPr>
        <xdr:cNvPr id="34" name="Paveikslėlis 2">
          <a:extLst>
            <a:ext uri="{FF2B5EF4-FFF2-40B4-BE49-F238E27FC236}">
              <a16:creationId xmlns:a16="http://schemas.microsoft.com/office/drawing/2014/main" id="{469FB4F4-D9FD-472E-BADB-4C7F376F36C6}"/>
            </a:ext>
            <a:ext uri="{147F2762-F138-4A5C-976F-8EAC2B608ADB}">
              <a16:predDERef xmlns:a16="http://schemas.microsoft.com/office/drawing/2014/main" pred="{46023FA3-9223-450D-88ED-40320E00C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476251"/>
          <a:ext cx="1373553" cy="596990"/>
        </a:xfrm>
        <a:prstGeom prst="rect">
          <a:avLst/>
        </a:prstGeom>
      </xdr:spPr>
    </xdr:pic>
    <xdr:clientData/>
  </xdr:twoCellAnchor>
  <xdr:twoCellAnchor editAs="oneCell">
    <xdr:from>
      <xdr:col>0</xdr:col>
      <xdr:colOff>417286</xdr:colOff>
      <xdr:row>12</xdr:row>
      <xdr:rowOff>172357</xdr:rowOff>
    </xdr:from>
    <xdr:to>
      <xdr:col>3</xdr:col>
      <xdr:colOff>72574</xdr:colOff>
      <xdr:row>16</xdr:row>
      <xdr:rowOff>37122</xdr:rowOff>
    </xdr:to>
    <xdr:pic>
      <xdr:nvPicPr>
        <xdr:cNvPr id="6" name="Picture 3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4B055B8-3C97-4760-9E51-85134745B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7286" y="2494643"/>
          <a:ext cx="1587502" cy="699336"/>
        </a:xfrm>
        <a:prstGeom prst="rect">
          <a:avLst/>
        </a:prstGeom>
      </xdr:spPr>
    </xdr:pic>
    <xdr:clientData/>
  </xdr:twoCellAnchor>
  <xdr:twoCellAnchor>
    <xdr:from>
      <xdr:col>4</xdr:col>
      <xdr:colOff>261532</xdr:colOff>
      <xdr:row>36</xdr:row>
      <xdr:rowOff>7702</xdr:rowOff>
    </xdr:from>
    <xdr:to>
      <xdr:col>16</xdr:col>
      <xdr:colOff>15425</xdr:colOff>
      <xdr:row>44</xdr:row>
      <xdr:rowOff>156017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EA6C99D-79D9-4B0B-8BED-C900E48ED10E}"/>
            </a:ext>
          </a:extLst>
        </xdr:cNvPr>
        <xdr:cNvSpPr txBox="1"/>
      </xdr:nvSpPr>
      <xdr:spPr>
        <a:xfrm>
          <a:off x="2843865" y="6918619"/>
          <a:ext cx="7659643" cy="1640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400" i="0">
              <a:solidFill>
                <a:schemeClr val="accent3">
                  <a:lumMod val="25000"/>
                </a:schemeClr>
              </a:solidFill>
            </a:rPr>
            <a:t>Rekomenduojami</a:t>
          </a:r>
          <a:r>
            <a:rPr lang="lt-LT" sz="1400" i="0" baseline="0">
              <a:solidFill>
                <a:schemeClr val="accent3">
                  <a:lumMod val="25000"/>
                </a:schemeClr>
              </a:solidFill>
            </a:rPr>
            <a:t> citavimo būdai: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Aplinkos apsaugos agent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ūra</a:t>
          </a:r>
          <a:r>
            <a:rPr lang="lt-LT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n-GB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metai</a:t>
          </a:r>
          <a:r>
            <a:rPr lang="en-US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).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Senų daugiabučių, individualių namų, savivaldybių viešųjų pastatų šiluminės energijos suvartojimo reguliavimo poveiki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o vertinimo skai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čiuoklė</a:t>
          </a:r>
          <a:r>
            <a:rPr lang="lt-LT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400" b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Vilnius</a:t>
          </a:r>
          <a:endParaRPr lang="lt-LT" sz="1400">
            <a:solidFill>
              <a:schemeClr val="accent3">
                <a:lumMod val="25000"/>
              </a:schemeClr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©</a:t>
          </a:r>
          <a:r>
            <a:rPr lang="lt-LT" sz="1400" b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Aplinkos apsaugos agentūra</a:t>
          </a:r>
          <a:endParaRPr lang="lt-LT" sz="1400">
            <a:solidFill>
              <a:schemeClr val="accent3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4</xdr:col>
      <xdr:colOff>243385</xdr:colOff>
      <xdr:row>34</xdr:row>
      <xdr:rowOff>124424</xdr:rowOff>
    </xdr:from>
    <xdr:to>
      <xdr:col>15</xdr:col>
      <xdr:colOff>1297653</xdr:colOff>
      <xdr:row>37</xdr:row>
      <xdr:rowOff>20103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8393A17F-5B66-48F1-A8F4-B37C4A8A542B}"/>
            </a:ext>
          </a:extLst>
        </xdr:cNvPr>
        <xdr:cNvSpPr txBox="1"/>
      </xdr:nvSpPr>
      <xdr:spPr>
        <a:xfrm>
          <a:off x="2672260" y="6946705"/>
          <a:ext cx="7436018" cy="467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lt-LT" sz="1600" b="1">
              <a:solidFill>
                <a:schemeClr val="accent3">
                  <a:lumMod val="25000"/>
                </a:schemeClr>
              </a:solidFill>
              <a:effectLst/>
            </a:rPr>
            <a:t>SKAIČIUOKLĖS AUTORINIŲ TEISIŲ APSAUGA</a:t>
          </a:r>
        </a:p>
      </xdr:txBody>
    </xdr:sp>
    <xdr:clientData/>
  </xdr:twoCellAnchor>
  <xdr:twoCellAnchor>
    <xdr:from>
      <xdr:col>4</xdr:col>
      <xdr:colOff>232250</xdr:colOff>
      <xdr:row>8</xdr:row>
      <xdr:rowOff>61797</xdr:rowOff>
    </xdr:from>
    <xdr:to>
      <xdr:col>16</xdr:col>
      <xdr:colOff>252369</xdr:colOff>
      <xdr:row>14</xdr:row>
      <xdr:rowOff>105833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DFF60568-786A-4B02-A21D-85CED2914284}"/>
            </a:ext>
          </a:extLst>
        </xdr:cNvPr>
        <xdr:cNvSpPr txBox="1"/>
      </xdr:nvSpPr>
      <xdr:spPr>
        <a:xfrm>
          <a:off x="2814583" y="1596380"/>
          <a:ext cx="7925869" cy="1176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Aft>
              <a:spcPts val="800"/>
            </a:spcAft>
          </a:pPr>
          <a:r>
            <a:rPr lang="lt-LT" sz="16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ĮVADAS </a:t>
          </a:r>
          <a:endParaRPr lang="lt-LT" sz="160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Skaičiuoklė - tai inovatyvus Microsoft Excel pagrindu sukurtas įrankis</a:t>
          </a:r>
          <a:r>
            <a:rPr kumimoji="0" lang="en-US" sz="1400" b="0" i="0" u="none" strike="noStrike" kern="10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,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padedantis nustatyti teisėkūros iniciatyvų poveikį išmetamų šiltnamio efektą sukeliančių dujų (toliau - ŠESD) kiekio pokyčiams.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 </a:t>
          </a:r>
          <a:endParaRPr kumimoji="0" lang="lt-LT" sz="1400" b="0" i="0" u="none" strike="noStrike" kern="0" cap="none" spc="0" normalizeH="0" baseline="0" noProof="0">
            <a:ln>
              <a:noFill/>
            </a:ln>
            <a:solidFill>
              <a:srgbClr val="F4FAF6">
                <a:lumMod val="25000"/>
              </a:srgb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 </a:t>
          </a:r>
          <a:endParaRPr lang="lt-LT" sz="140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endParaRPr lang="lt-LT" sz="14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4</xdr:col>
      <xdr:colOff>222249</xdr:colOff>
      <xdr:row>15</xdr:row>
      <xdr:rowOff>41364</xdr:rowOff>
    </xdr:from>
    <xdr:to>
      <xdr:col>16</xdr:col>
      <xdr:colOff>242371</xdr:colOff>
      <xdr:row>28</xdr:row>
      <xdr:rowOff>124491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DE7461F-9EA0-4F83-A8A3-7C6879054502}"/>
            </a:ext>
          </a:extLst>
        </xdr:cNvPr>
        <xdr:cNvSpPr txBox="1"/>
      </xdr:nvSpPr>
      <xdr:spPr>
        <a:xfrm>
          <a:off x="2651124" y="3041739"/>
          <a:ext cx="7806810" cy="27620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Aft>
              <a:spcPts val="800"/>
            </a:spcAft>
          </a:pPr>
          <a:r>
            <a:rPr lang="en-US" sz="16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NAVIGACIJA</a:t>
          </a:r>
          <a:endParaRPr lang="lt-LT" sz="160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Pradžia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: įvadinis skyrius, supažindinantis su skaičiuoklės tikslais, struktūra, terminologija, kontaktine informacija. </a:t>
          </a:r>
        </a:p>
        <a:p>
          <a:pPr>
            <a:lnSpc>
              <a:spcPct val="150000"/>
            </a:lnSpc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Naudojimo instrukcija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: pateikiama informacija, kaip efektyviai naudoti skaičiuoklę – atlikti duomenų įvestis, gauti ir interpretuoti rezultatus. </a:t>
          </a:r>
        </a:p>
        <a:p>
          <a:pPr>
            <a:lnSpc>
              <a:spcPct val="150000"/>
            </a:lnSpc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Skaičiuoklė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: pateikiama interaktyvi skaičiavimo platforma, leidžianti atlikti kiekybinį 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oveikio vertinimą.</a:t>
          </a:r>
        </a:p>
        <a:p>
          <a:pPr>
            <a:lnSpc>
              <a:spcPct val="150000"/>
            </a:lnSpc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Atnaujinimas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: pateikiama visa istorija apie skaičiuoklės atnaujinimus. Skaičiuoklė nuolat tobulinama. </a:t>
          </a:r>
        </a:p>
        <a:p>
          <a:endParaRPr lang="lt-LT" sz="14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4</xdr:col>
      <xdr:colOff>238693</xdr:colOff>
      <xdr:row>28</xdr:row>
      <xdr:rowOff>19448</xdr:rowOff>
    </xdr:from>
    <xdr:to>
      <xdr:col>16</xdr:col>
      <xdr:colOff>374271</xdr:colOff>
      <xdr:row>35</xdr:row>
      <xdr:rowOff>164469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DDB90B9-5DAF-458B-A4DD-CC42D6208994}"/>
            </a:ext>
          </a:extLst>
        </xdr:cNvPr>
        <xdr:cNvSpPr txBox="1"/>
      </xdr:nvSpPr>
      <xdr:spPr>
        <a:xfrm>
          <a:off x="2667568" y="5698729"/>
          <a:ext cx="7922266" cy="1478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  <a:spcAft>
              <a:spcPts val="800"/>
            </a:spcAft>
          </a:pPr>
          <a:r>
            <a:rPr lang="lt-LT" sz="16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PAGALBA IR ATSILIEPIMAI</a:t>
          </a:r>
          <a:endParaRPr lang="lt-LT" sz="160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Iškilus klausimams dėl skaičiuoklės naudojimo</a:t>
          </a:r>
          <a:r>
            <a:rPr lang="lt-LT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kviečiame kreiptis meniu juostoje nurodytais kontaktais.</a:t>
          </a:r>
        </a:p>
        <a:p>
          <a:endParaRPr lang="lt-LT" sz="14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16</xdr:col>
      <xdr:colOff>394447</xdr:colOff>
      <xdr:row>8</xdr:row>
      <xdr:rowOff>31930</xdr:rowOff>
    </xdr:from>
    <xdr:to>
      <xdr:col>28</xdr:col>
      <xdr:colOff>544286</xdr:colOff>
      <xdr:row>9</xdr:row>
      <xdr:rowOff>169657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965A2F5E-849C-4346-B849-44DD116FFFA6}"/>
            </a:ext>
          </a:extLst>
        </xdr:cNvPr>
        <xdr:cNvSpPr txBox="1"/>
      </xdr:nvSpPr>
      <xdr:spPr>
        <a:xfrm>
          <a:off x="11062447" y="1574073"/>
          <a:ext cx="7878696" cy="373584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 b="1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</a:rPr>
            <a:t>NAUDOJAMI</a:t>
          </a:r>
          <a:r>
            <a:rPr lang="en-US" sz="1600" b="1" baseline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</a:rPr>
            <a:t> TERMINAI</a:t>
          </a:r>
          <a:endParaRPr lang="lt-LT" sz="1600" b="1">
            <a:ln>
              <a:noFill/>
            </a:ln>
            <a:solidFill>
              <a:schemeClr val="accent3">
                <a:lumMod val="25000"/>
              </a:schemeClr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236309</xdr:colOff>
      <xdr:row>1</xdr:row>
      <xdr:rowOff>19047</xdr:rowOff>
    </xdr:from>
    <xdr:to>
      <xdr:col>3</xdr:col>
      <xdr:colOff>208495</xdr:colOff>
      <xdr:row>77</xdr:row>
      <xdr:rowOff>149263</xdr:rowOff>
    </xdr:to>
    <xdr:sp macro="" textlink="">
      <xdr:nvSpPr>
        <xdr:cNvPr id="2" name="Stačiakampis: suapvalinti kampai 5">
          <a:extLst>
            <a:ext uri="{FF2B5EF4-FFF2-40B4-BE49-F238E27FC236}">
              <a16:creationId xmlns:a16="http://schemas.microsoft.com/office/drawing/2014/main" id="{D00E5392-6343-4C0A-B9E5-9BF4F61805BF}"/>
            </a:ext>
          </a:extLst>
        </xdr:cNvPr>
        <xdr:cNvSpPr/>
      </xdr:nvSpPr>
      <xdr:spPr>
        <a:xfrm>
          <a:off x="236309" y="200476"/>
          <a:ext cx="1904400" cy="13918787"/>
        </a:xfrm>
        <a:prstGeom prst="roundRect">
          <a:avLst>
            <a:gd name="adj" fmla="val 4546"/>
          </a:avLst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0</xdr:col>
      <xdr:colOff>579835</xdr:colOff>
      <xdr:row>33</xdr:row>
      <xdr:rowOff>110297</xdr:rowOff>
    </xdr:from>
    <xdr:to>
      <xdr:col>3</xdr:col>
      <xdr:colOff>56522</xdr:colOff>
      <xdr:row>34</xdr:row>
      <xdr:rowOff>166118</xdr:rowOff>
    </xdr:to>
    <xdr:sp macro="" textlink="">
      <xdr:nvSpPr>
        <xdr:cNvPr id="4" name="TextBox 28">
          <a:extLst>
            <a:ext uri="{FF2B5EF4-FFF2-40B4-BE49-F238E27FC236}">
              <a16:creationId xmlns:a16="http://schemas.microsoft.com/office/drawing/2014/main" id="{19DDBE85-B78F-490B-8560-61922FC3F865}"/>
            </a:ext>
          </a:extLst>
        </xdr:cNvPr>
        <xdr:cNvSpPr txBox="1"/>
      </xdr:nvSpPr>
      <xdr:spPr>
        <a:xfrm>
          <a:off x="579835" y="6097440"/>
          <a:ext cx="1408901" cy="237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aaa</a:t>
          </a:r>
          <a:r>
            <a:rPr lang="en-US" sz="1100">
              <a:solidFill>
                <a:srgbClr val="808080"/>
              </a:solidFill>
            </a:rPr>
            <a:t>@gamta.lt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1</xdr:col>
      <xdr:colOff>234028</xdr:colOff>
      <xdr:row>37</xdr:row>
      <xdr:rowOff>110165</xdr:rowOff>
    </xdr:from>
    <xdr:to>
      <xdr:col>1</xdr:col>
      <xdr:colOff>584475</xdr:colOff>
      <xdr:row>39</xdr:row>
      <xdr:rowOff>112222</xdr:rowOff>
    </xdr:to>
    <xdr:pic>
      <xdr:nvPicPr>
        <xdr:cNvPr id="5" name="Grafinis elementas 15" descr="Receiver outline">
          <a:extLst>
            <a:ext uri="{FF2B5EF4-FFF2-40B4-BE49-F238E27FC236}">
              <a16:creationId xmlns:a16="http://schemas.microsoft.com/office/drawing/2014/main" id="{A4772997-8AA0-4F4A-A385-099FFF73D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8099" y="6823022"/>
          <a:ext cx="350447" cy="364914"/>
        </a:xfrm>
        <a:prstGeom prst="rect">
          <a:avLst/>
        </a:prstGeom>
      </xdr:spPr>
    </xdr:pic>
    <xdr:clientData/>
  </xdr:twoCellAnchor>
  <xdr:twoCellAnchor>
    <xdr:from>
      <xdr:col>0</xdr:col>
      <xdr:colOff>542022</xdr:colOff>
      <xdr:row>40</xdr:row>
      <xdr:rowOff>33808</xdr:rowOff>
    </xdr:from>
    <xdr:to>
      <xdr:col>3</xdr:col>
      <xdr:colOff>18709</xdr:colOff>
      <xdr:row>41</xdr:row>
      <xdr:rowOff>108295</xdr:rowOff>
    </xdr:to>
    <xdr:sp macro="" textlink="">
      <xdr:nvSpPr>
        <xdr:cNvPr id="6" name="TextBox 41">
          <a:extLst>
            <a:ext uri="{FF2B5EF4-FFF2-40B4-BE49-F238E27FC236}">
              <a16:creationId xmlns:a16="http://schemas.microsoft.com/office/drawing/2014/main" id="{1B0896DB-453A-4F22-B3F5-CBA06247BC12}"/>
            </a:ext>
          </a:extLst>
        </xdr:cNvPr>
        <xdr:cNvSpPr txBox="1"/>
      </xdr:nvSpPr>
      <xdr:spPr>
        <a:xfrm>
          <a:off x="542022" y="7290951"/>
          <a:ext cx="1408901" cy="255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>
              <a:solidFill>
                <a:srgbClr val="808080"/>
              </a:solidFill>
            </a:rPr>
            <a:t>+370 682 92 653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 editAs="oneCell">
    <xdr:from>
      <xdr:col>1</xdr:col>
      <xdr:colOff>214616</xdr:colOff>
      <xdr:row>30</xdr:row>
      <xdr:rowOff>177739</xdr:rowOff>
    </xdr:from>
    <xdr:to>
      <xdr:col>2</xdr:col>
      <xdr:colOff>98235</xdr:colOff>
      <xdr:row>33</xdr:row>
      <xdr:rowOff>56386</xdr:rowOff>
    </xdr:to>
    <xdr:pic>
      <xdr:nvPicPr>
        <xdr:cNvPr id="7" name="Grafinis elementas 11" descr="Envelope outline">
          <a:extLst>
            <a:ext uri="{FF2B5EF4-FFF2-40B4-BE49-F238E27FC236}">
              <a16:creationId xmlns:a16="http://schemas.microsoft.com/office/drawing/2014/main" id="{C80AD520-7F45-4E8C-B8C9-BEF8216E2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58687" y="5620596"/>
          <a:ext cx="527691" cy="422933"/>
        </a:xfrm>
        <a:prstGeom prst="rect">
          <a:avLst/>
        </a:prstGeom>
      </xdr:spPr>
    </xdr:pic>
    <xdr:clientData/>
  </xdr:twoCellAnchor>
  <xdr:twoCellAnchor>
    <xdr:from>
      <xdr:col>4</xdr:col>
      <xdr:colOff>61440</xdr:colOff>
      <xdr:row>2</xdr:row>
      <xdr:rowOff>72330</xdr:rowOff>
    </xdr:from>
    <xdr:to>
      <xdr:col>15</xdr:col>
      <xdr:colOff>289586</xdr:colOff>
      <xdr:row>4</xdr:row>
      <xdr:rowOff>126533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CAAA2A2-A034-476A-B039-7C671AFC063E}"/>
            </a:ext>
          </a:extLst>
        </xdr:cNvPr>
        <xdr:cNvSpPr txBox="1"/>
      </xdr:nvSpPr>
      <xdr:spPr>
        <a:xfrm>
          <a:off x="2626840" y="440630"/>
          <a:ext cx="7282996" cy="42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600" b="1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</a:rPr>
            <a:t>SKAI</a:t>
          </a:r>
          <a:r>
            <a:rPr lang="lt-LT" sz="1600" b="1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</a:rPr>
            <a:t>ČIUOKLĖS NAUDOJIMO INSTRUKCIJA</a:t>
          </a:r>
          <a:endParaRPr lang="lt-LT" sz="1600" b="1">
            <a:ln>
              <a:noFill/>
            </a:ln>
            <a:solidFill>
              <a:schemeClr val="bg2">
                <a:lumMod val="25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412749</xdr:colOff>
      <xdr:row>13</xdr:row>
      <xdr:rowOff>117921</xdr:rowOff>
    </xdr:from>
    <xdr:to>
      <xdr:col>3</xdr:col>
      <xdr:colOff>90714</xdr:colOff>
      <xdr:row>17</xdr:row>
      <xdr:rowOff>81641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8D957666-1927-4374-ACF2-2B8FF900A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2749" y="2476492"/>
          <a:ext cx="1610179" cy="689435"/>
        </a:xfrm>
        <a:prstGeom prst="rect">
          <a:avLst/>
        </a:prstGeom>
      </xdr:spPr>
    </xdr:pic>
    <xdr:clientData/>
  </xdr:twoCellAnchor>
  <xdr:twoCellAnchor>
    <xdr:from>
      <xdr:col>4</xdr:col>
      <xdr:colOff>34554</xdr:colOff>
      <xdr:row>7</xdr:row>
      <xdr:rowOff>117764</xdr:rowOff>
    </xdr:from>
    <xdr:to>
      <xdr:col>22</xdr:col>
      <xdr:colOff>173182</xdr:colOff>
      <xdr:row>81</xdr:row>
      <xdr:rowOff>176893</xdr:rowOff>
    </xdr:to>
    <xdr:sp macro="" textlink="">
      <xdr:nvSpPr>
        <xdr:cNvPr id="13" name="Teksto laukas 9">
          <a:extLst>
            <a:ext uri="{FF2B5EF4-FFF2-40B4-BE49-F238E27FC236}">
              <a16:creationId xmlns:a16="http://schemas.microsoft.com/office/drawing/2014/main" id="{576A70CA-F3CC-4062-9273-6440B6CF50DD}"/>
            </a:ext>
            <a:ext uri="{147F2762-F138-4A5C-976F-8EAC2B608ADB}">
              <a16:predDERef xmlns:a16="http://schemas.microsoft.com/office/drawing/2014/main" pred="{082A9F6D-32FF-44FF-8DC9-4D27DC904FAB}"/>
            </a:ext>
          </a:extLst>
        </xdr:cNvPr>
        <xdr:cNvSpPr txBox="1"/>
      </xdr:nvSpPr>
      <xdr:spPr>
        <a:xfrm>
          <a:off x="2483840" y="1451264"/>
          <a:ext cx="11160413" cy="14156129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1. </a:t>
          </a:r>
          <a:r>
            <a:rPr kumimoji="0" lang="lt-LT" sz="16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Pradiniai veiksmai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Prieš pradėdami naudotis skaičiuokle, atidžiai perskaitykite "Pradžios" lapo informaciją ir metodologinį dokumentą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(žr. https://aaa.lrv.lt/lt/veiklos-sritys/teisekuros-poveikio-vertinimas/)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, kad geriau suprastumėte naudojamas sąvokas, išmetamo ŠESD kiekio pokyčio skaičiavimo principus ir prielaidas.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Lape „Skaičiuoklė“ susipažinkite su lentelės apačioje esančiais sutartiniais žymėjimais ir pastabomis, kad lengviau suprastumėte skaičiuoklės turinį.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Atidžiai laikykitės toliau instrukcijoje pateiktų nurodymų, kad užtikrintumėte teisingą duomenų įvedimą ir rezultatų gavimą. </a:t>
          </a:r>
          <a:endParaRPr kumimoji="0" lang="en-US" sz="1600" b="1" i="0" u="none" strike="noStrike" kern="10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500"/>
            </a:spcBef>
            <a:spcAft>
              <a:spcPts val="50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2. </a:t>
          </a:r>
          <a:r>
            <a:rPr kumimoji="0" lang="lt-LT" sz="16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Duomenų įvedimas</a:t>
          </a:r>
          <a:endParaRPr kumimoji="0" lang="en-US" sz="1600" b="1" i="0" u="none" strike="noStrike" kern="10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285750" indent="-28575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Bet kuriuo metu galite keisti arba papildyti duomenis, neatsižvelgiant į duomenų įvedimo seką.</a:t>
          </a:r>
          <a:endParaRPr lang="lt-LT" sz="1400">
            <a:solidFill>
              <a:schemeClr val="accent3">
                <a:lumMod val="25000"/>
              </a:schemeClr>
            </a:solidFill>
            <a:effectLst/>
          </a:endParaRPr>
        </a:p>
        <a:p>
          <a:pPr marL="285750" indent="-28575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Skaičiuoklėje pateikti įvesties duomenys yra pavyzdiniai ir turi būti keičiami pagal pasirinktus tikslus.</a:t>
          </a:r>
          <a:endParaRPr lang="en-US" sz="1400" b="0" i="0" baseline="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285750" indent="-28575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kumimoji="0" lang="en-US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Skai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čiuoklę sudaro dviejų tipų parametrų duomenys: įvesties ir numatytosios reikšmės. </a:t>
          </a:r>
        </a:p>
        <a:p>
          <a:pPr marL="285750" indent="-28575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Įvesties duomenų laukelius 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pildo skaičiuoklės naudotojas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,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atsižvelgdamas į teisėkūros iniciatyvos tikslus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lt-LT" sz="1400" b="0" i="0" u="none" strike="noStrike" kern="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6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Numatytosios reikšmės - 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 b="0">
              <a:solidFill>
                <a:schemeClr val="accent3">
                  <a:lumMod val="25000"/>
                </a:schemeClr>
              </a:solidFill>
            </a:rPr>
            <a:t>tai iš anksto apskaičiuotos/nustatytos reikšmės konkrečiam ŠESD</a:t>
          </a:r>
          <a:r>
            <a:rPr lang="lt-LT" sz="1400" b="0" baseline="0">
              <a:solidFill>
                <a:schemeClr val="accent3">
                  <a:lumMod val="25000"/>
                </a:schemeClr>
              </a:solidFill>
            </a:rPr>
            <a:t> pokyčio </a:t>
          </a:r>
          <a:r>
            <a:rPr lang="lt-LT" sz="1400" b="0">
              <a:solidFill>
                <a:schemeClr val="accent3">
                  <a:lumMod val="25000"/>
                </a:schemeClr>
              </a:solidFill>
            </a:rPr>
            <a:t>nustatymo algoritmo parametrui, kurios yra naudojamos skaičiavimuose kaip standartinės vertės. </a:t>
          </a:r>
          <a:r>
            <a:rPr lang="lt-LT" sz="1400">
              <a:solidFill>
                <a:schemeClr val="accent3">
                  <a:lumMod val="25000"/>
                </a:schemeClr>
              </a:solidFill>
            </a:rPr>
            <a:t>Šios vertės</a:t>
          </a:r>
          <a:r>
            <a:rPr lang="lt-LT" sz="1400" baseline="0">
              <a:solidFill>
                <a:schemeClr val="accent3">
                  <a:lumMod val="25000"/>
                </a:schemeClr>
              </a:solidFill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</a:rPr>
            <a:t>negali būti keičiamos skaičiuoklės naudotojo, užtikrinant, kad skaičiuoklės veikimas būtų nuoseklus ir remtųsi patikimais duomenimis. </a:t>
          </a:r>
          <a:endParaRPr lang="en-US" sz="1400">
            <a:solidFill>
              <a:schemeClr val="accent3">
                <a:lumMod val="25000"/>
              </a:schemeClr>
            </a:solidFill>
          </a:endParaRP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6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Objekto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ir reguliuojamos veiklos rodiklio parametrų duomenų įvedimas yra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privalomas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. Duomenis veskite tik į pasirinktų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metų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langelius. Poveikio vertinimo prognozė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galima 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skai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čiuoklėje nurodytam laikotarpiui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400" b="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indent="0" eaLnBrk="1" fontAlgn="auto" latinLnBrk="0" hangingPunct="1">
            <a:lnSpc>
              <a:spcPct val="150000"/>
            </a:lnSpc>
            <a:spcBef>
              <a:spcPts val="800"/>
            </a:spcBef>
            <a:buFontTx/>
            <a:buNone/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Objekto parametrų</a:t>
          </a:r>
          <a:r>
            <a:rPr lang="lt-LT" sz="1400" b="1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įvedimas</a:t>
          </a:r>
          <a:endParaRPr lang="lt-LT" sz="1400" i="0">
            <a:solidFill>
              <a:schemeClr val="accent3">
                <a:lumMod val="25000"/>
              </a:schemeClr>
            </a:solidFill>
            <a:effectLst/>
          </a:endParaRP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Renovuojamas </a:t>
          </a:r>
          <a:r>
            <a:rPr kumimoji="0" lang="lt-LT" sz="1400" b="1" i="0" u="none" strike="noStrike" kern="100" cap="none" spc="0" normalizeH="0" baseline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plotas</a:t>
          </a:r>
          <a:r>
            <a:rPr kumimoji="0" lang="en-US" sz="1400" b="0" i="0" u="none" strike="noStrike" kern="100" cap="none" spc="0" normalizeH="0" baseline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(</a:t>
          </a:r>
          <a:r>
            <a:rPr kumimoji="0" lang="lt-LT" sz="1400" b="0" i="0" u="none" strike="noStrike" kern="100" cap="none" spc="0" normalizeH="0" baseline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m</a:t>
          </a:r>
          <a:r>
            <a:rPr kumimoji="0" lang="lt-LT" sz="1400" b="0" i="0" u="none" strike="noStrike" kern="100" cap="none" spc="0" normalizeH="0" baseline="3000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2</a:t>
          </a:r>
          <a:r>
            <a:rPr kumimoji="0" lang="en-US" sz="1400" b="0" i="0" u="none" strike="noStrike" kern="100" cap="none" spc="0" normalizeH="0" baseline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  <a:r>
            <a:rPr kumimoji="0" lang="lt-LT" sz="1400" b="0" i="0" u="none" strike="noStrike" kern="100" cap="none" spc="0" normalizeH="0" baseline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: įveskite reikšmę.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Pirminės energijos kiekis (%) iš šaltinių: įveskite arba koreguokite reikšmes.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8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Reguliuojamo veiklos rodiklio parametrų įvedimas</a:t>
          </a:r>
          <a:endParaRPr kumimoji="0" lang="lt-LT" sz="1400" b="1" i="0" u="none" strike="noStrike" kern="10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Planuojamas šiluminės energijos suvartojimo sumažinimas (%): įveskite reikšmę.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500"/>
            </a:spcBef>
            <a:spcAft>
              <a:spcPts val="50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3. </a:t>
          </a:r>
          <a:r>
            <a:rPr kumimoji="0" lang="lt-LT" sz="16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Rezultatai ir jų interpretacija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Skaičiuoklė 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automatiškai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apskaičiuoja ŠESD kiekio pokytį, kaupiamąjį ŠESD kiekio pokytį ir suminį ŠESD kiekio pokytį pagal įvesties duomenis.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Šalia skaičiuoklės esant</a:t>
          </a:r>
          <a:r>
            <a:rPr kumimoji="0" lang="en-US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ys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grafika</a:t>
          </a:r>
          <a:r>
            <a:rPr kumimoji="0" lang="en-US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i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vizualiai parodo ŠESD kiekio pokytį ir kaupiamojo ŠESD kiekio pokytį pasirinktu laikotarpiu.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Skaičiuoklės 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rezultatai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yra 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apytiksliai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.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Teigiama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ŠESD kiekio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pokyčio reikšmė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&gt;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0 kt /metus)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rodo, kad analizuojama teisėkūros iniciatyva </a:t>
          </a:r>
          <a:r>
            <a:rPr kumimoji="0" lang="lt-LT" sz="1400" b="1" i="0" u="sng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ŠESD kiekį mažina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(t. y. apskaičiuotas ŠESD kiekis, susidaręs iš projektinio veiklos rodiklio, yra mažesnis nei susidaręs iš bazinio veiklos rodiklio). Daroma prielaida, kad teisėkūros iniciatyvos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poveikis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ŠESD kiekiui yra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teigiamas. 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N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eigiama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ŠESD kiekio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pokyčio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reikšmė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(&lt;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0 kt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/metus)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rodo, kad analizuojama teisėkūros iniciatyva </a:t>
          </a:r>
          <a:r>
            <a:rPr kumimoji="0" lang="lt-LT" sz="1400" b="1" i="0" u="sng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ŠESD kiekį didina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(t. y. apskaičiuotas ŠESD kiekis, susidaręs iš projektinio veiklos rodiklio, yra didesnis nei iš bazinio veiklos rodiklio). Daroma prielaida, kad teisėkūros iniciatyvos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poveikis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ŠESD kiekiui yra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neigiamas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. 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Jei ŠESD kiekio pokyčių reikšmės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viršija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"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Teis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ėkūros poveikio aplinkai ir klimato kaitai (ex ante) vertinimo tvarkos aprašo" priede nustatytą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ribinę vertę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0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kt/metus)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, laikoma, kad teisėkūros iniciatyvos poveikis klimato kaitos švelninimui yra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reikšmingai neigiamas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. 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Reikšmingai neigiamam teisėkūros iniciatyvos poveikio identifikavimui,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atitinkami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skaičiuoklė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s laukeliai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automatiškai nuspalvinami tamsiai žalia spalva.</a:t>
          </a:r>
        </a:p>
      </xdr:txBody>
    </xdr:sp>
    <xdr:clientData/>
  </xdr:twoCellAnchor>
  <xdr:twoCellAnchor>
    <xdr:from>
      <xdr:col>0</xdr:col>
      <xdr:colOff>435430</xdr:colOff>
      <xdr:row>2</xdr:row>
      <xdr:rowOff>108854</xdr:rowOff>
    </xdr:from>
    <xdr:to>
      <xdr:col>2</xdr:col>
      <xdr:colOff>584340</xdr:colOff>
      <xdr:row>5</xdr:row>
      <xdr:rowOff>152486</xdr:rowOff>
    </xdr:to>
    <xdr:pic>
      <xdr:nvPicPr>
        <xdr:cNvPr id="17" name="Paveikslėlis 2">
          <a:extLst>
            <a:ext uri="{FF2B5EF4-FFF2-40B4-BE49-F238E27FC236}">
              <a16:creationId xmlns:a16="http://schemas.microsoft.com/office/drawing/2014/main" id="{727D082C-E76F-4EEA-A4C6-130BB24006AB}"/>
            </a:ext>
            <a:ext uri="{147F2762-F138-4A5C-976F-8EAC2B608ADB}">
              <a16:predDERef xmlns:a16="http://schemas.microsoft.com/office/drawing/2014/main" pred="{46023FA3-9223-450D-88ED-40320E00C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0" y="471711"/>
          <a:ext cx="1437053" cy="587918"/>
        </a:xfrm>
        <a:prstGeom prst="rect">
          <a:avLst/>
        </a:prstGeom>
      </xdr:spPr>
    </xdr:pic>
    <xdr:clientData/>
  </xdr:twoCellAnchor>
  <xdr:twoCellAnchor>
    <xdr:from>
      <xdr:col>0</xdr:col>
      <xdr:colOff>417285</xdr:colOff>
      <xdr:row>8</xdr:row>
      <xdr:rowOff>90715</xdr:rowOff>
    </xdr:from>
    <xdr:to>
      <xdr:col>3</xdr:col>
      <xdr:colOff>68362</xdr:colOff>
      <xdr:row>12</xdr:row>
      <xdr:rowOff>56674</xdr:rowOff>
    </xdr:to>
    <xdr:pic>
      <xdr:nvPicPr>
        <xdr:cNvPr id="18" name="Picture 3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18B76E8-FA9F-4129-B306-70244B313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7285" y="1542144"/>
          <a:ext cx="1583291" cy="691673"/>
        </a:xfrm>
        <a:prstGeom prst="rect">
          <a:avLst/>
        </a:prstGeom>
      </xdr:spPr>
    </xdr:pic>
    <xdr:clientData/>
  </xdr:twoCellAnchor>
  <xdr:twoCellAnchor>
    <xdr:from>
      <xdr:col>0</xdr:col>
      <xdr:colOff>408213</xdr:colOff>
      <xdr:row>18</xdr:row>
      <xdr:rowOff>136072</xdr:rowOff>
    </xdr:from>
    <xdr:to>
      <xdr:col>3</xdr:col>
      <xdr:colOff>56563</xdr:colOff>
      <xdr:row>22</xdr:row>
      <xdr:rowOff>92606</xdr:rowOff>
    </xdr:to>
    <xdr:pic>
      <xdr:nvPicPr>
        <xdr:cNvPr id="19" name="Picture 6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B35502D-C50A-41A5-A30F-4CC1F265D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8213" y="3401786"/>
          <a:ext cx="1580564" cy="682249"/>
        </a:xfrm>
        <a:prstGeom prst="rect">
          <a:avLst/>
        </a:prstGeom>
      </xdr:spPr>
    </xdr:pic>
    <xdr:clientData/>
  </xdr:twoCellAnchor>
  <xdr:twoCellAnchor>
    <xdr:from>
      <xdr:col>0</xdr:col>
      <xdr:colOff>408214</xdr:colOff>
      <xdr:row>23</xdr:row>
      <xdr:rowOff>145147</xdr:rowOff>
    </xdr:from>
    <xdr:to>
      <xdr:col>3</xdr:col>
      <xdr:colOff>63897</xdr:colOff>
      <xdr:row>27</xdr:row>
      <xdr:rowOff>87983</xdr:rowOff>
    </xdr:to>
    <xdr:pic>
      <xdr:nvPicPr>
        <xdr:cNvPr id="20" name="Picture 6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060B311-3FF9-437D-BA2E-D2C82961C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08214" y="4318004"/>
          <a:ext cx="1587897" cy="668550"/>
        </a:xfrm>
        <a:prstGeom prst="rect">
          <a:avLst/>
        </a:prstGeom>
      </xdr:spPr>
    </xdr:pic>
    <xdr:clientData/>
  </xdr:twoCellAnchor>
  <xdr:twoCellAnchor>
    <xdr:from>
      <xdr:col>1</xdr:col>
      <xdr:colOff>90714</xdr:colOff>
      <xdr:row>44</xdr:row>
      <xdr:rowOff>136072</xdr:rowOff>
    </xdr:from>
    <xdr:to>
      <xdr:col>2</xdr:col>
      <xdr:colOff>319526</xdr:colOff>
      <xdr:row>49</xdr:row>
      <xdr:rowOff>41775</xdr:rowOff>
    </xdr:to>
    <xdr:pic>
      <xdr:nvPicPr>
        <xdr:cNvPr id="21" name="Paveikslėlis 13">
          <a:extLst>
            <a:ext uri="{FF2B5EF4-FFF2-40B4-BE49-F238E27FC236}">
              <a16:creationId xmlns:a16="http://schemas.microsoft.com/office/drawing/2014/main" id="{169BD4DC-FDC7-4053-AAB7-89407C97B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85" y="8118929"/>
          <a:ext cx="872884" cy="812846"/>
        </a:xfrm>
        <a:prstGeom prst="rect">
          <a:avLst/>
        </a:prstGeom>
      </xdr:spPr>
    </xdr:pic>
    <xdr:clientData/>
  </xdr:twoCellAnchor>
  <xdr:twoCellAnchor>
    <xdr:from>
      <xdr:col>0</xdr:col>
      <xdr:colOff>426356</xdr:colOff>
      <xdr:row>49</xdr:row>
      <xdr:rowOff>81643</xdr:rowOff>
    </xdr:from>
    <xdr:to>
      <xdr:col>3</xdr:col>
      <xdr:colOff>230622</xdr:colOff>
      <xdr:row>51</xdr:row>
      <xdr:rowOff>40150</xdr:rowOff>
    </xdr:to>
    <xdr:sp macro="" textlink="">
      <xdr:nvSpPr>
        <xdr:cNvPr id="22" name="TextBox 2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AD946DC-811F-4879-97B1-CEB3FF03452B}"/>
            </a:ext>
          </a:extLst>
        </xdr:cNvPr>
        <xdr:cNvSpPr txBox="1"/>
      </xdr:nvSpPr>
      <xdr:spPr>
        <a:xfrm>
          <a:off x="426356" y="8971643"/>
          <a:ext cx="1736480" cy="321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https://www.gamta.lt/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1514</xdr:colOff>
      <xdr:row>0</xdr:row>
      <xdr:rowOff>178404</xdr:rowOff>
    </xdr:from>
    <xdr:to>
      <xdr:col>25</xdr:col>
      <xdr:colOff>630115</xdr:colOff>
      <xdr:row>25</xdr:row>
      <xdr:rowOff>0</xdr:rowOff>
    </xdr:to>
    <xdr:sp macro="" textlink="">
      <xdr:nvSpPr>
        <xdr:cNvPr id="13" name="Stačiakampis 22">
          <a:extLst>
            <a:ext uri="{FF2B5EF4-FFF2-40B4-BE49-F238E27FC236}">
              <a16:creationId xmlns:a16="http://schemas.microsoft.com/office/drawing/2014/main" id="{B1617D13-7FE8-41F8-BF85-12A1E036A11F}"/>
            </a:ext>
          </a:extLst>
        </xdr:cNvPr>
        <xdr:cNvSpPr/>
      </xdr:nvSpPr>
      <xdr:spPr>
        <a:xfrm>
          <a:off x="12611556" y="178404"/>
          <a:ext cx="4692601" cy="3557513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0</xdr:col>
      <xdr:colOff>231322</xdr:colOff>
      <xdr:row>1</xdr:row>
      <xdr:rowOff>13606</xdr:rowOff>
    </xdr:from>
    <xdr:to>
      <xdr:col>3</xdr:col>
      <xdr:colOff>204279</xdr:colOff>
      <xdr:row>489</xdr:row>
      <xdr:rowOff>23812</xdr:rowOff>
    </xdr:to>
    <xdr:sp macro="" textlink="">
      <xdr:nvSpPr>
        <xdr:cNvPr id="29" name="Stačiakampis: suapvalinti kampai 5">
          <a:extLst>
            <a:ext uri="{FF2B5EF4-FFF2-40B4-BE49-F238E27FC236}">
              <a16:creationId xmlns:a16="http://schemas.microsoft.com/office/drawing/2014/main" id="{B6C3D3D7-B766-4A29-8721-251DD70C913F}"/>
            </a:ext>
          </a:extLst>
        </xdr:cNvPr>
        <xdr:cNvSpPr/>
      </xdr:nvSpPr>
      <xdr:spPr>
        <a:xfrm>
          <a:off x="231322" y="196169"/>
          <a:ext cx="1901770" cy="10757581"/>
        </a:xfrm>
        <a:prstGeom prst="roundRect">
          <a:avLst>
            <a:gd name="adj" fmla="val 4546"/>
          </a:avLst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0</xdr:col>
      <xdr:colOff>437546</xdr:colOff>
      <xdr:row>2</xdr:row>
      <xdr:rowOff>85680</xdr:rowOff>
    </xdr:from>
    <xdr:to>
      <xdr:col>2</xdr:col>
      <xdr:colOff>586456</xdr:colOff>
      <xdr:row>10</xdr:row>
      <xdr:rowOff>54428</xdr:rowOff>
    </xdr:to>
    <xdr:pic>
      <xdr:nvPicPr>
        <xdr:cNvPr id="30" name="Paveikslėlis 2">
          <a:extLst>
            <a:ext uri="{FF2B5EF4-FFF2-40B4-BE49-F238E27FC236}">
              <a16:creationId xmlns:a16="http://schemas.microsoft.com/office/drawing/2014/main" id="{2CF79C5F-783C-4A63-BBF0-F781D8DF2E04}"/>
            </a:ext>
            <a:ext uri="{147F2762-F138-4A5C-976F-8EAC2B608ADB}">
              <a16:predDERef xmlns:a16="http://schemas.microsoft.com/office/drawing/2014/main" pred="{46023FA3-9223-450D-88ED-40320E00C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546" y="457609"/>
          <a:ext cx="1437053" cy="576533"/>
        </a:xfrm>
        <a:prstGeom prst="rect">
          <a:avLst/>
        </a:prstGeom>
      </xdr:spPr>
    </xdr:pic>
    <xdr:clientData/>
  </xdr:twoCellAnchor>
  <xdr:twoCellAnchor>
    <xdr:from>
      <xdr:col>1</xdr:col>
      <xdr:colOff>34268</xdr:colOff>
      <xdr:row>30</xdr:row>
      <xdr:rowOff>159425</xdr:rowOff>
    </xdr:from>
    <xdr:to>
      <xdr:col>3</xdr:col>
      <xdr:colOff>184427</xdr:colOff>
      <xdr:row>32</xdr:row>
      <xdr:rowOff>43544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7FDBC9B-BB98-42F9-A5AF-312E84C0B88A}"/>
            </a:ext>
          </a:extLst>
        </xdr:cNvPr>
        <xdr:cNvSpPr txBox="1"/>
      </xdr:nvSpPr>
      <xdr:spPr>
        <a:xfrm>
          <a:off x="678339" y="4803996"/>
          <a:ext cx="1438302" cy="246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aaa</a:t>
          </a:r>
          <a:r>
            <a:rPr lang="en-US" sz="1100">
              <a:solidFill>
                <a:srgbClr val="808080"/>
              </a:solidFill>
            </a:rPr>
            <a:t>@gamta.lt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0</xdr:col>
      <xdr:colOff>527534</xdr:colOff>
      <xdr:row>37</xdr:row>
      <xdr:rowOff>30639</xdr:rowOff>
    </xdr:from>
    <xdr:to>
      <xdr:col>3</xdr:col>
      <xdr:colOff>65372</xdr:colOff>
      <xdr:row>38</xdr:row>
      <xdr:rowOff>76615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83EC191-3467-4847-8C73-6A2B69F8619D}"/>
            </a:ext>
          </a:extLst>
        </xdr:cNvPr>
        <xdr:cNvSpPr txBox="1"/>
      </xdr:nvSpPr>
      <xdr:spPr>
        <a:xfrm>
          <a:off x="527534" y="7070068"/>
          <a:ext cx="1470052" cy="236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>
              <a:solidFill>
                <a:srgbClr val="808080"/>
              </a:solidFill>
            </a:rPr>
            <a:t>+370 682 92 653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1</xdr:col>
      <xdr:colOff>80190</xdr:colOff>
      <xdr:row>40</xdr:row>
      <xdr:rowOff>54429</xdr:rowOff>
    </xdr:from>
    <xdr:to>
      <xdr:col>2</xdr:col>
      <xdr:colOff>309002</xdr:colOff>
      <xdr:row>43</xdr:row>
      <xdr:rowOff>144017</xdr:rowOff>
    </xdr:to>
    <xdr:pic>
      <xdr:nvPicPr>
        <xdr:cNvPr id="37" name="Paveikslėlis 13">
          <a:extLst>
            <a:ext uri="{FF2B5EF4-FFF2-40B4-BE49-F238E27FC236}">
              <a16:creationId xmlns:a16="http://schemas.microsoft.com/office/drawing/2014/main" id="{A9F7C392-B541-4DF6-B43E-BCFE6ADB5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261" y="6731000"/>
          <a:ext cx="872884" cy="851588"/>
        </a:xfrm>
        <a:prstGeom prst="rect">
          <a:avLst/>
        </a:prstGeom>
      </xdr:spPr>
    </xdr:pic>
    <xdr:clientData/>
  </xdr:twoCellAnchor>
  <xdr:twoCellAnchor>
    <xdr:from>
      <xdr:col>0</xdr:col>
      <xdr:colOff>355058</xdr:colOff>
      <xdr:row>43</xdr:row>
      <xdr:rowOff>164552</xdr:rowOff>
    </xdr:from>
    <xdr:to>
      <xdr:col>3</xdr:col>
      <xdr:colOff>159324</xdr:colOff>
      <xdr:row>45</xdr:row>
      <xdr:rowOff>123059</xdr:rowOff>
    </xdr:to>
    <xdr:sp macro="" textlink="">
      <xdr:nvSpPr>
        <xdr:cNvPr id="38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ECF79C-2566-45A5-9D08-9C193DD884AB}"/>
            </a:ext>
          </a:extLst>
        </xdr:cNvPr>
        <xdr:cNvSpPr txBox="1"/>
      </xdr:nvSpPr>
      <xdr:spPr>
        <a:xfrm>
          <a:off x="355058" y="8573766"/>
          <a:ext cx="1736480" cy="321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https://www.gamta.lt/</a:t>
          </a:r>
        </a:p>
      </xdr:txBody>
    </xdr:sp>
    <xdr:clientData/>
  </xdr:twoCellAnchor>
  <xdr:twoCellAnchor editAs="oneCell">
    <xdr:from>
      <xdr:col>1</xdr:col>
      <xdr:colOff>285751</xdr:colOff>
      <xdr:row>34</xdr:row>
      <xdr:rowOff>163295</xdr:rowOff>
    </xdr:from>
    <xdr:to>
      <xdr:col>2</xdr:col>
      <xdr:colOff>47420</xdr:colOff>
      <xdr:row>36</xdr:row>
      <xdr:rowOff>150840</xdr:rowOff>
    </xdr:to>
    <xdr:pic>
      <xdr:nvPicPr>
        <xdr:cNvPr id="40" name="Grafinis elementas 12" descr="Receiver outline">
          <a:extLst>
            <a:ext uri="{FF2B5EF4-FFF2-40B4-BE49-F238E27FC236}">
              <a16:creationId xmlns:a16="http://schemas.microsoft.com/office/drawing/2014/main" id="{92CBDC61-99A6-466A-8996-07F35BA6D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929822" y="6658438"/>
          <a:ext cx="405741" cy="356753"/>
        </a:xfrm>
        <a:prstGeom prst="rect">
          <a:avLst/>
        </a:prstGeom>
      </xdr:spPr>
    </xdr:pic>
    <xdr:clientData/>
  </xdr:twoCellAnchor>
  <xdr:twoCellAnchor editAs="oneCell">
    <xdr:from>
      <xdr:col>1</xdr:col>
      <xdr:colOff>263072</xdr:colOff>
      <xdr:row>29</xdr:row>
      <xdr:rowOff>8</xdr:rowOff>
    </xdr:from>
    <xdr:to>
      <xdr:col>2</xdr:col>
      <xdr:colOff>172133</xdr:colOff>
      <xdr:row>31</xdr:row>
      <xdr:rowOff>44459</xdr:rowOff>
    </xdr:to>
    <xdr:pic>
      <xdr:nvPicPr>
        <xdr:cNvPr id="41" name="Grafinis elementas 10" descr="Envelope outline">
          <a:extLst>
            <a:ext uri="{FF2B5EF4-FFF2-40B4-BE49-F238E27FC236}">
              <a16:creationId xmlns:a16="http://schemas.microsoft.com/office/drawing/2014/main" id="{2DE4ED02-D104-49FB-BA3C-9BBDEA176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907143" y="4463151"/>
          <a:ext cx="553133" cy="413658"/>
        </a:xfrm>
        <a:prstGeom prst="rect">
          <a:avLst/>
        </a:prstGeom>
      </xdr:spPr>
    </xdr:pic>
    <xdr:clientData/>
  </xdr:twoCellAnchor>
  <xdr:twoCellAnchor>
    <xdr:from>
      <xdr:col>18</xdr:col>
      <xdr:colOff>199569</xdr:colOff>
      <xdr:row>1</xdr:row>
      <xdr:rowOff>181429</xdr:rowOff>
    </xdr:from>
    <xdr:to>
      <xdr:col>25</xdr:col>
      <xdr:colOff>381000</xdr:colOff>
      <xdr:row>4</xdr:row>
      <xdr:rowOff>23091</xdr:rowOff>
    </xdr:to>
    <xdr:sp macro="" textlink="">
      <xdr:nvSpPr>
        <xdr:cNvPr id="10" name="TextBox 24">
          <a:extLst>
            <a:ext uri="{FF2B5EF4-FFF2-40B4-BE49-F238E27FC236}">
              <a16:creationId xmlns:a16="http://schemas.microsoft.com/office/drawing/2014/main" id="{2ABC111B-9A4F-4742-BEB2-0BF7D7E460DD}"/>
            </a:ext>
            <a:ext uri="{147F2762-F138-4A5C-976F-8EAC2B608ADB}">
              <a16:predDERef xmlns:a16="http://schemas.microsoft.com/office/drawing/2014/main" pred="{52B0C2D4-8909-40C1-8C19-99227F8C44B7}"/>
            </a:ext>
          </a:extLst>
        </xdr:cNvPr>
        <xdr:cNvSpPr txBox="1"/>
      </xdr:nvSpPr>
      <xdr:spPr>
        <a:xfrm>
          <a:off x="12826998" y="362858"/>
          <a:ext cx="4272645" cy="422233"/>
        </a:xfrm>
        <a:prstGeom prst="rect">
          <a:avLst/>
        </a:prstGeom>
        <a:solidFill>
          <a:schemeClr val="accen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ŠESD</a:t>
          </a:r>
          <a:r>
            <a:rPr lang="lt-LT" sz="1000" b="1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 b="1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kiekio </a:t>
          </a:r>
          <a:r>
            <a:rPr lang="lt-LT" sz="1000" b="1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pokytis</a:t>
          </a:r>
          <a:endParaRPr lang="en-GB" sz="1200" b="0">
            <a:solidFill>
              <a:schemeClr val="accent3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19</xdr:col>
      <xdr:colOff>3021</xdr:colOff>
      <xdr:row>4</xdr:row>
      <xdr:rowOff>45357</xdr:rowOff>
    </xdr:from>
    <xdr:to>
      <xdr:col>25</xdr:col>
      <xdr:colOff>359834</xdr:colOff>
      <xdr:row>24</xdr:row>
      <xdr:rowOff>0</xdr:rowOff>
    </xdr:to>
    <xdr:graphicFrame macro="">
      <xdr:nvGraphicFramePr>
        <xdr:cNvPr id="11" name="Diagrama 10">
          <a:extLst>
            <a:ext uri="{FF2B5EF4-FFF2-40B4-BE49-F238E27FC236}">
              <a16:creationId xmlns:a16="http://schemas.microsoft.com/office/drawing/2014/main" id="{0016BFB8-9622-7052-E4FF-6D8629E08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36286</xdr:colOff>
      <xdr:row>31</xdr:row>
      <xdr:rowOff>108857</xdr:rowOff>
    </xdr:from>
    <xdr:to>
      <xdr:col>5</xdr:col>
      <xdr:colOff>614467</xdr:colOff>
      <xdr:row>32</xdr:row>
      <xdr:rowOff>130295</xdr:rowOff>
    </xdr:to>
    <xdr:sp macro="" textlink="">
      <xdr:nvSpPr>
        <xdr:cNvPr id="50" name="Stačiakampis 49">
          <a:extLst>
            <a:ext uri="{FF2B5EF4-FFF2-40B4-BE49-F238E27FC236}">
              <a16:creationId xmlns:a16="http://schemas.microsoft.com/office/drawing/2014/main" id="{AE8DF5FF-503F-4106-9A37-49A8C56B81A8}"/>
            </a:ext>
          </a:extLst>
        </xdr:cNvPr>
        <xdr:cNvSpPr/>
      </xdr:nvSpPr>
      <xdr:spPr>
        <a:xfrm>
          <a:off x="2794000" y="6059714"/>
          <a:ext cx="578181" cy="202867"/>
        </a:xfrm>
        <a:prstGeom prst="rect">
          <a:avLst/>
        </a:prstGeom>
        <a:solidFill>
          <a:srgbClr val="FFFFFF"/>
        </a:solidFill>
        <a:ln>
          <a:solidFill>
            <a:srgbClr val="B2B2B2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5</xdr:col>
      <xdr:colOff>44538</xdr:colOff>
      <xdr:row>33</xdr:row>
      <xdr:rowOff>150915</xdr:rowOff>
    </xdr:from>
    <xdr:to>
      <xdr:col>5</xdr:col>
      <xdr:colOff>619420</xdr:colOff>
      <xdr:row>34</xdr:row>
      <xdr:rowOff>172356</xdr:rowOff>
    </xdr:to>
    <xdr:sp macro="" textlink="">
      <xdr:nvSpPr>
        <xdr:cNvPr id="51" name="Stačiakampis 50">
          <a:extLst>
            <a:ext uri="{FF2B5EF4-FFF2-40B4-BE49-F238E27FC236}">
              <a16:creationId xmlns:a16="http://schemas.microsoft.com/office/drawing/2014/main" id="{2F3F2EE4-5DCC-4201-A875-B6F605FF0326}"/>
            </a:ext>
          </a:extLst>
        </xdr:cNvPr>
        <xdr:cNvSpPr/>
      </xdr:nvSpPr>
      <xdr:spPr>
        <a:xfrm>
          <a:off x="2802252" y="6464629"/>
          <a:ext cx="574882" cy="202870"/>
        </a:xfrm>
        <a:prstGeom prst="rect">
          <a:avLst/>
        </a:prstGeom>
        <a:solidFill>
          <a:schemeClr val="tx1"/>
        </a:solidFill>
        <a:ln>
          <a:solidFill>
            <a:srgbClr val="B2B2B2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6</xdr:col>
      <xdr:colOff>154214</xdr:colOff>
      <xdr:row>31</xdr:row>
      <xdr:rowOff>63499</xdr:rowOff>
    </xdr:from>
    <xdr:to>
      <xdr:col>9</xdr:col>
      <xdr:colOff>353785</xdr:colOff>
      <xdr:row>33</xdr:row>
      <xdr:rowOff>27213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7EB9E056-72CA-4AD7-B79A-3918350FE7C9}"/>
            </a:ext>
          </a:extLst>
        </xdr:cNvPr>
        <xdr:cNvSpPr txBox="1"/>
      </xdr:nvSpPr>
      <xdr:spPr>
        <a:xfrm>
          <a:off x="3556000" y="5098142"/>
          <a:ext cx="3782785" cy="326571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chemeClr val="accent3">
                  <a:lumMod val="25000"/>
                </a:schemeClr>
              </a:solidFill>
            </a:rPr>
            <a:t>Neredaguo</a:t>
          </a:r>
          <a:r>
            <a:rPr lang="en-US" sz="1100">
              <a:solidFill>
                <a:schemeClr val="accent3">
                  <a:lumMod val="25000"/>
                </a:schemeClr>
              </a:solidFill>
            </a:rPr>
            <a:t>ja</a:t>
          </a:r>
          <a:r>
            <a:rPr lang="lt-LT" sz="1100">
              <a:solidFill>
                <a:schemeClr val="accent3">
                  <a:lumMod val="25000"/>
                </a:schemeClr>
              </a:solidFill>
            </a:rPr>
            <a:t>mas</a:t>
          </a:r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 laukelis</a:t>
          </a:r>
          <a:endParaRPr lang="lt-LT" sz="11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6</xdr:col>
      <xdr:colOff>152896</xdr:colOff>
      <xdr:row>33</xdr:row>
      <xdr:rowOff>37356</xdr:rowOff>
    </xdr:from>
    <xdr:to>
      <xdr:col>10</xdr:col>
      <xdr:colOff>123372</xdr:colOff>
      <xdr:row>36</xdr:row>
      <xdr:rowOff>0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7EC6F9F9-E3C6-462D-AEEC-AF9C318CBBCC}"/>
            </a:ext>
          </a:extLst>
        </xdr:cNvPr>
        <xdr:cNvSpPr txBox="1"/>
      </xdr:nvSpPr>
      <xdr:spPr>
        <a:xfrm>
          <a:off x="3537446" y="5244356"/>
          <a:ext cx="3837626" cy="515094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chemeClr val="accent3">
                  <a:lumMod val="25000"/>
                </a:schemeClr>
              </a:solidFill>
            </a:rPr>
            <a:t>Reikšmingai</a:t>
          </a:r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 neigiamo teisėkūros iniciatyvos poveikio identifikavimo laukelis</a:t>
          </a:r>
          <a:endParaRPr lang="lt-LT" sz="11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11</xdr:col>
      <xdr:colOff>816428</xdr:colOff>
      <xdr:row>28</xdr:row>
      <xdr:rowOff>154217</xdr:rowOff>
    </xdr:from>
    <xdr:to>
      <xdr:col>16</xdr:col>
      <xdr:colOff>27215</xdr:colOff>
      <xdr:row>30</xdr:row>
      <xdr:rowOff>90715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458A0D92-F2C1-498F-9F93-B251AF2CB7BE}"/>
            </a:ext>
          </a:extLst>
        </xdr:cNvPr>
        <xdr:cNvSpPr txBox="1"/>
      </xdr:nvSpPr>
      <xdr:spPr>
        <a:xfrm>
          <a:off x="9270999" y="4435931"/>
          <a:ext cx="3292930" cy="299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ŠESD</a:t>
          </a:r>
          <a:r>
            <a:rPr lang="lt-LT" sz="1100" baseline="30000">
              <a:solidFill>
                <a:schemeClr val="accent3">
                  <a:lumMod val="25000"/>
                </a:schemeClr>
              </a:solidFill>
            </a:rPr>
            <a:t> </a:t>
          </a:r>
          <a:r>
            <a:rPr lang="en-US" sz="11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lt-LT" sz="11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šiltnamio efektą sukeliančios dujos</a:t>
          </a:r>
          <a:endParaRPr lang="lt-LT" sz="1100" baseline="300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11</xdr:col>
      <xdr:colOff>813954</xdr:colOff>
      <xdr:row>30</xdr:row>
      <xdr:rowOff>46100</xdr:rowOff>
    </xdr:from>
    <xdr:to>
      <xdr:col>14</xdr:col>
      <xdr:colOff>698748</xdr:colOff>
      <xdr:row>31</xdr:row>
      <xdr:rowOff>94757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EE529CD-2EDC-45D8-B17E-0AAEBCA135CA}"/>
            </a:ext>
          </a:extLst>
        </xdr:cNvPr>
        <xdr:cNvSpPr txBox="1"/>
      </xdr:nvSpPr>
      <xdr:spPr>
        <a:xfrm>
          <a:off x="9268525" y="4690671"/>
          <a:ext cx="2334080" cy="2300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100" b="0" i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kt - kilotona</a:t>
          </a:r>
          <a:endParaRPr lang="lt-LT" b="0">
            <a:solidFill>
              <a:schemeClr val="accent3">
                <a:lumMod val="25000"/>
              </a:schemeClr>
            </a:solidFill>
            <a:effectLst/>
          </a:endParaRPr>
        </a:p>
        <a:p>
          <a:endParaRPr lang="lt-LT" sz="1100" b="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4</xdr:col>
      <xdr:colOff>145143</xdr:colOff>
      <xdr:row>27</xdr:row>
      <xdr:rowOff>0</xdr:rowOff>
    </xdr:from>
    <xdr:to>
      <xdr:col>8</xdr:col>
      <xdr:colOff>1428750</xdr:colOff>
      <xdr:row>28</xdr:row>
      <xdr:rowOff>129311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B014448-E025-4EE7-BFCF-8B91D01BB1FE}"/>
            </a:ext>
          </a:extLst>
        </xdr:cNvPr>
        <xdr:cNvSpPr txBox="1"/>
      </xdr:nvSpPr>
      <xdr:spPr>
        <a:xfrm>
          <a:off x="2600476" y="6223000"/>
          <a:ext cx="3294441" cy="383311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400" b="1">
              <a:solidFill>
                <a:schemeClr val="accent3">
                  <a:lumMod val="25000"/>
                </a:schemeClr>
              </a:solidFill>
            </a:rPr>
            <a:t>ŽYMĖJIMAI</a:t>
          </a:r>
          <a:r>
            <a:rPr lang="lt-LT" sz="1400" b="1" baseline="0">
              <a:solidFill>
                <a:schemeClr val="accent3">
                  <a:lumMod val="25000"/>
                </a:schemeClr>
              </a:solidFill>
            </a:rPr>
            <a:t> IR PASTABOS</a:t>
          </a:r>
          <a:endParaRPr lang="lt-LT" sz="1400" b="1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6</xdr:col>
      <xdr:colOff>128217</xdr:colOff>
      <xdr:row>29</xdr:row>
      <xdr:rowOff>0</xdr:rowOff>
    </xdr:from>
    <xdr:to>
      <xdr:col>9</xdr:col>
      <xdr:colOff>907143</xdr:colOff>
      <xdr:row>30</xdr:row>
      <xdr:rowOff>42712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5EB0BB7C-76D4-46BA-A287-4264C698FBFA}"/>
            </a:ext>
          </a:extLst>
        </xdr:cNvPr>
        <xdr:cNvSpPr txBox="1"/>
      </xdr:nvSpPr>
      <xdr:spPr>
        <a:xfrm>
          <a:off x="3530003" y="4671786"/>
          <a:ext cx="4362140" cy="224140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chemeClr val="accent3">
                  <a:lumMod val="25000"/>
                </a:schemeClr>
              </a:solidFill>
            </a:rPr>
            <a:t>Duomenų</a:t>
          </a:r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 įvesties laukelis</a:t>
          </a:r>
          <a:r>
            <a:rPr lang="en-US" sz="1100" baseline="0">
              <a:solidFill>
                <a:schemeClr val="accent3">
                  <a:lumMod val="25000"/>
                </a:schemeClr>
              </a:solidFill>
            </a:rPr>
            <a:t>. </a:t>
          </a:r>
          <a:r>
            <a:rPr lang="en-US" sz="1100" b="1" baseline="0">
              <a:solidFill>
                <a:schemeClr val="accent3">
                  <a:lumMod val="25000"/>
                </a:schemeClr>
              </a:solidFill>
            </a:rPr>
            <a:t>Pildo skai</a:t>
          </a:r>
          <a:r>
            <a:rPr lang="lt-LT" sz="1100" b="1" baseline="0">
              <a:solidFill>
                <a:schemeClr val="accent3">
                  <a:lumMod val="25000"/>
                </a:schemeClr>
              </a:solidFill>
            </a:rPr>
            <a:t>čiuoklės naudotojas</a:t>
          </a:r>
          <a:endParaRPr lang="lt-LT" sz="1100" b="1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5</xdr:col>
      <xdr:colOff>45358</xdr:colOff>
      <xdr:row>29</xdr:row>
      <xdr:rowOff>36285</xdr:rowOff>
    </xdr:from>
    <xdr:to>
      <xdr:col>5</xdr:col>
      <xdr:colOff>623538</xdr:colOff>
      <xdr:row>30</xdr:row>
      <xdr:rowOff>65970</xdr:rowOff>
    </xdr:to>
    <xdr:sp macro="" textlink="">
      <xdr:nvSpPr>
        <xdr:cNvPr id="58" name="Stačiakampis 57">
          <a:extLst>
            <a:ext uri="{FF2B5EF4-FFF2-40B4-BE49-F238E27FC236}">
              <a16:creationId xmlns:a16="http://schemas.microsoft.com/office/drawing/2014/main" id="{7AA462FB-1794-4A2C-BB8F-0C10730A4123}"/>
            </a:ext>
          </a:extLst>
        </xdr:cNvPr>
        <xdr:cNvSpPr/>
      </xdr:nvSpPr>
      <xdr:spPr>
        <a:xfrm>
          <a:off x="2803072" y="5624285"/>
          <a:ext cx="578180" cy="211114"/>
        </a:xfrm>
        <a:prstGeom prst="rect">
          <a:avLst/>
        </a:prstGeom>
        <a:ln>
          <a:solidFill>
            <a:srgbClr val="B2B2B2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4</xdr:col>
      <xdr:colOff>125186</xdr:colOff>
      <xdr:row>37</xdr:row>
      <xdr:rowOff>7258</xdr:rowOff>
    </xdr:from>
    <xdr:to>
      <xdr:col>8</xdr:col>
      <xdr:colOff>2037443</xdr:colOff>
      <xdr:row>37</xdr:row>
      <xdr:rowOff>244930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7BADE4A-16F1-4F7C-9B59-AA7A3F440F4B}"/>
            </a:ext>
          </a:extLst>
        </xdr:cNvPr>
        <xdr:cNvSpPr txBox="1"/>
      </xdr:nvSpPr>
      <xdr:spPr>
        <a:xfrm>
          <a:off x="2701472" y="6139544"/>
          <a:ext cx="4025900" cy="237672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accent3">
                  <a:lumMod val="25000"/>
                </a:schemeClr>
              </a:solidFill>
            </a:rPr>
            <a:t>Si</a:t>
          </a:r>
          <a:r>
            <a:rPr lang="lt-LT" sz="1100" b="1">
              <a:solidFill>
                <a:schemeClr val="accent3">
                  <a:lumMod val="25000"/>
                </a:schemeClr>
              </a:solidFill>
            </a:rPr>
            <a:t>ūlomi</a:t>
          </a:r>
          <a:r>
            <a:rPr lang="lt-LT" sz="1100" b="1" baseline="0">
              <a:solidFill>
                <a:schemeClr val="accent3">
                  <a:lumMod val="25000"/>
                </a:schemeClr>
              </a:solidFill>
            </a:rPr>
            <a:t> įvesties duomenys:</a:t>
          </a:r>
          <a:endParaRPr lang="lt-LT" sz="1100" b="1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0</xdr:col>
      <xdr:colOff>412934</xdr:colOff>
      <xdr:row>10</xdr:row>
      <xdr:rowOff>127000</xdr:rowOff>
    </xdr:from>
    <xdr:to>
      <xdr:col>3</xdr:col>
      <xdr:colOff>64011</xdr:colOff>
      <xdr:row>14</xdr:row>
      <xdr:rowOff>9071</xdr:rowOff>
    </xdr:to>
    <xdr:pic>
      <xdr:nvPicPr>
        <xdr:cNvPr id="12" name="Picture 3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22F517C-08FF-4BE5-BAA9-D81537F0F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2934" y="1143000"/>
          <a:ext cx="1583291" cy="644071"/>
        </a:xfrm>
        <a:prstGeom prst="rect">
          <a:avLst/>
        </a:prstGeom>
      </xdr:spPr>
    </xdr:pic>
    <xdr:clientData/>
  </xdr:twoCellAnchor>
  <xdr:twoCellAnchor>
    <xdr:from>
      <xdr:col>0</xdr:col>
      <xdr:colOff>426359</xdr:colOff>
      <xdr:row>23</xdr:row>
      <xdr:rowOff>145143</xdr:rowOff>
    </xdr:from>
    <xdr:to>
      <xdr:col>3</xdr:col>
      <xdr:colOff>63501</xdr:colOff>
      <xdr:row>27</xdr:row>
      <xdr:rowOff>45357</xdr:rowOff>
    </xdr:to>
    <xdr:pic>
      <xdr:nvPicPr>
        <xdr:cNvPr id="16" name="Picture 6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2AF7316-863F-43BE-BC8B-E41E2D6F2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6359" y="3447143"/>
          <a:ext cx="1569356" cy="698500"/>
        </a:xfrm>
        <a:prstGeom prst="rect">
          <a:avLst/>
        </a:prstGeom>
      </xdr:spPr>
    </xdr:pic>
    <xdr:clientData/>
  </xdr:twoCellAnchor>
  <xdr:twoCellAnchor>
    <xdr:from>
      <xdr:col>0</xdr:col>
      <xdr:colOff>498929</xdr:colOff>
      <xdr:row>18</xdr:row>
      <xdr:rowOff>198059</xdr:rowOff>
    </xdr:from>
    <xdr:to>
      <xdr:col>2</xdr:col>
      <xdr:colOff>621393</xdr:colOff>
      <xdr:row>21</xdr:row>
      <xdr:rowOff>244928</xdr:rowOff>
    </xdr:to>
    <xdr:sp macro="" textlink="">
      <xdr:nvSpPr>
        <xdr:cNvPr id="17" name="Rectangle: Rounded Corners 42">
          <a:extLst>
            <a:ext uri="{FF2B5EF4-FFF2-40B4-BE49-F238E27FC236}">
              <a16:creationId xmlns:a16="http://schemas.microsoft.com/office/drawing/2014/main" id="{DDA64671-1617-4D10-A204-B4E4367C37F8}"/>
            </a:ext>
          </a:extLst>
        </xdr:cNvPr>
        <xdr:cNvSpPr/>
      </xdr:nvSpPr>
      <xdr:spPr>
        <a:xfrm>
          <a:off x="498929" y="2738059"/>
          <a:ext cx="1410607" cy="554869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400" b="0">
              <a:solidFill>
                <a:schemeClr val="accent1"/>
              </a:solidFill>
            </a:rPr>
            <a:t>SKAIČIUOKLĖ</a:t>
          </a:r>
        </a:p>
      </xdr:txBody>
    </xdr:sp>
    <xdr:clientData/>
  </xdr:twoCellAnchor>
  <xdr:twoCellAnchor editAs="oneCell">
    <xdr:from>
      <xdr:col>0</xdr:col>
      <xdr:colOff>417286</xdr:colOff>
      <xdr:row>14</xdr:row>
      <xdr:rowOff>90712</xdr:rowOff>
    </xdr:from>
    <xdr:to>
      <xdr:col>3</xdr:col>
      <xdr:colOff>66224</xdr:colOff>
      <xdr:row>18</xdr:row>
      <xdr:rowOff>40500</xdr:rowOff>
    </xdr:to>
    <xdr:pic>
      <xdr:nvPicPr>
        <xdr:cNvPr id="18" name="Picture 3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64F6F72-BA3B-4DBB-A909-334040BEB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7286" y="1868712"/>
          <a:ext cx="1587502" cy="711788"/>
        </a:xfrm>
        <a:prstGeom prst="rect">
          <a:avLst/>
        </a:prstGeom>
      </xdr:spPr>
    </xdr:pic>
    <xdr:clientData/>
  </xdr:twoCellAnchor>
  <xdr:twoCellAnchor>
    <xdr:from>
      <xdr:col>26</xdr:col>
      <xdr:colOff>635001</xdr:colOff>
      <xdr:row>1</xdr:row>
      <xdr:rowOff>7055</xdr:rowOff>
    </xdr:from>
    <xdr:to>
      <xdr:col>35</xdr:col>
      <xdr:colOff>4031</xdr:colOff>
      <xdr:row>24</xdr:row>
      <xdr:rowOff>174374</xdr:rowOff>
    </xdr:to>
    <xdr:sp macro="" textlink="">
      <xdr:nvSpPr>
        <xdr:cNvPr id="14" name="Stačiakampis 22">
          <a:extLst>
            <a:ext uri="{FF2B5EF4-FFF2-40B4-BE49-F238E27FC236}">
              <a16:creationId xmlns:a16="http://schemas.microsoft.com/office/drawing/2014/main" id="{6F93B371-A47B-4D35-91FD-9458F5FA23DD}"/>
            </a:ext>
          </a:extLst>
        </xdr:cNvPr>
        <xdr:cNvSpPr/>
      </xdr:nvSpPr>
      <xdr:spPr>
        <a:xfrm>
          <a:off x="17955847" y="192670"/>
          <a:ext cx="5127992" cy="4299704"/>
        </a:xfrm>
        <a:prstGeom prst="rec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lt-LT" sz="1100" b="0" i="0" u="none" strike="noStrike" kern="0" cap="none" spc="0" normalizeH="0" baseline="0" noProof="0">
            <a:ln>
              <a:noFill/>
            </a:ln>
            <a:solidFill>
              <a:srgbClr val="44C8F5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183445</xdr:colOff>
      <xdr:row>4</xdr:row>
      <xdr:rowOff>42334</xdr:rowOff>
    </xdr:from>
    <xdr:to>
      <xdr:col>34</xdr:col>
      <xdr:colOff>460127</xdr:colOff>
      <xdr:row>24</xdr:row>
      <xdr:rowOff>10584</xdr:rowOff>
    </xdr:to>
    <xdr:graphicFrame macro="">
      <xdr:nvGraphicFramePr>
        <xdr:cNvPr id="19" name="Diagrama 18">
          <a:extLst>
            <a:ext uri="{FF2B5EF4-FFF2-40B4-BE49-F238E27FC236}">
              <a16:creationId xmlns:a16="http://schemas.microsoft.com/office/drawing/2014/main" id="{7BE753DA-5D96-4B55-BC7A-AF66FB7F9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176389</xdr:colOff>
      <xdr:row>1</xdr:row>
      <xdr:rowOff>183444</xdr:rowOff>
    </xdr:from>
    <xdr:to>
      <xdr:col>34</xdr:col>
      <xdr:colOff>457606</xdr:colOff>
      <xdr:row>4</xdr:row>
      <xdr:rowOff>44450</xdr:rowOff>
    </xdr:to>
    <xdr:sp macro="" textlink="">
      <xdr:nvSpPr>
        <xdr:cNvPr id="22" name="TextBox 24">
          <a:extLst>
            <a:ext uri="{FF2B5EF4-FFF2-40B4-BE49-F238E27FC236}">
              <a16:creationId xmlns:a16="http://schemas.microsoft.com/office/drawing/2014/main" id="{9075E779-C9B6-4E14-B734-BCBFD5517F7A}"/>
            </a:ext>
            <a:ext uri="{147F2762-F138-4A5C-976F-8EAC2B608ADB}">
              <a16:predDERef xmlns:a16="http://schemas.microsoft.com/office/drawing/2014/main" pred="{52B0C2D4-8909-40C1-8C19-99227F8C44B7}"/>
            </a:ext>
          </a:extLst>
        </xdr:cNvPr>
        <xdr:cNvSpPr txBox="1"/>
      </xdr:nvSpPr>
      <xdr:spPr>
        <a:xfrm>
          <a:off x="19289889" y="367594"/>
          <a:ext cx="4770667" cy="438856"/>
        </a:xfrm>
        <a:prstGeom prst="rect">
          <a:avLst/>
        </a:prstGeom>
        <a:solidFill>
          <a:srgbClr val="D2EBDB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Kaupiamasis </a:t>
          </a:r>
          <a:r>
            <a:rPr kumimoji="0" lang="lt-LT" sz="10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ŠESD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kiekio </a:t>
          </a:r>
          <a:r>
            <a:rPr kumimoji="0" lang="lt-LT" sz="10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pokytis</a:t>
          </a:r>
          <a:endParaRPr kumimoji="0" lang="en-GB" sz="1200" b="0" i="0" u="none" strike="noStrike" kern="0" cap="none" spc="0" normalizeH="0" baseline="0" noProof="0">
            <a:ln>
              <a:noFill/>
            </a:ln>
            <a:solidFill>
              <a:srgbClr val="F4FAF6">
                <a:lumMod val="25000"/>
              </a:srgbClr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141942</xdr:colOff>
      <xdr:row>5</xdr:row>
      <xdr:rowOff>7470</xdr:rowOff>
    </xdr:from>
    <xdr:to>
      <xdr:col>2</xdr:col>
      <xdr:colOff>201707</xdr:colOff>
      <xdr:row>6</xdr:row>
      <xdr:rowOff>44824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1E960E-C46F-4163-B1B4-C77123782047}"/>
            </a:ext>
          </a:extLst>
        </xdr:cNvPr>
        <xdr:cNvSpPr txBox="1"/>
      </xdr:nvSpPr>
      <xdr:spPr>
        <a:xfrm>
          <a:off x="141942" y="1007595"/>
          <a:ext cx="945590" cy="2278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lt-LT" sz="1100"/>
        </a:p>
      </xdr:txBody>
    </xdr:sp>
    <xdr:clientData/>
  </xdr:twoCellAnchor>
  <xdr:twoCellAnchor>
    <xdr:from>
      <xdr:col>0</xdr:col>
      <xdr:colOff>235852</xdr:colOff>
      <xdr:row>1</xdr:row>
      <xdr:rowOff>9208</xdr:rowOff>
    </xdr:from>
    <xdr:to>
      <xdr:col>3</xdr:col>
      <xdr:colOff>607181</xdr:colOff>
      <xdr:row>50</xdr:row>
      <xdr:rowOff>31750</xdr:rowOff>
    </xdr:to>
    <xdr:sp macro="" textlink="">
      <xdr:nvSpPr>
        <xdr:cNvPr id="3" name="Stačiakampis: suapvalinti kampai 5">
          <a:extLst>
            <a:ext uri="{FF2B5EF4-FFF2-40B4-BE49-F238E27FC236}">
              <a16:creationId xmlns:a16="http://schemas.microsoft.com/office/drawing/2014/main" id="{44483063-2DEE-46C5-8109-6F266FF875A8}"/>
            </a:ext>
          </a:extLst>
        </xdr:cNvPr>
        <xdr:cNvSpPr/>
      </xdr:nvSpPr>
      <xdr:spPr>
        <a:xfrm>
          <a:off x="235852" y="193358"/>
          <a:ext cx="1908029" cy="9369742"/>
        </a:xfrm>
        <a:prstGeom prst="roundRect">
          <a:avLst>
            <a:gd name="adj" fmla="val 4546"/>
          </a:avLst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1</xdr:col>
      <xdr:colOff>126998</xdr:colOff>
      <xdr:row>17</xdr:row>
      <xdr:rowOff>0</xdr:rowOff>
    </xdr:from>
    <xdr:to>
      <xdr:col>3</xdr:col>
      <xdr:colOff>438600</xdr:colOff>
      <xdr:row>20</xdr:row>
      <xdr:rowOff>113293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C0A521-780F-4A1F-BF4E-4526E71F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498" y="3410857"/>
          <a:ext cx="1527173" cy="675722"/>
        </a:xfrm>
        <a:prstGeom prst="rect">
          <a:avLst/>
        </a:prstGeom>
      </xdr:spPr>
    </xdr:pic>
    <xdr:clientData/>
  </xdr:twoCellAnchor>
  <xdr:twoCellAnchor>
    <xdr:from>
      <xdr:col>1</xdr:col>
      <xdr:colOff>117927</xdr:colOff>
      <xdr:row>21</xdr:row>
      <xdr:rowOff>176893</xdr:rowOff>
    </xdr:from>
    <xdr:to>
      <xdr:col>3</xdr:col>
      <xdr:colOff>429529</xdr:colOff>
      <xdr:row>25</xdr:row>
      <xdr:rowOff>113293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7EC1532-D90D-4082-A02C-973D1D2AA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427" y="4331607"/>
          <a:ext cx="1527173" cy="662115"/>
        </a:xfrm>
        <a:prstGeom prst="rect">
          <a:avLst/>
        </a:prstGeom>
      </xdr:spPr>
    </xdr:pic>
    <xdr:clientData/>
  </xdr:twoCellAnchor>
  <xdr:twoCellAnchor editAs="oneCell">
    <xdr:from>
      <xdr:col>1</xdr:col>
      <xdr:colOff>557893</xdr:colOff>
      <xdr:row>28</xdr:row>
      <xdr:rowOff>163287</xdr:rowOff>
    </xdr:from>
    <xdr:to>
      <xdr:col>2</xdr:col>
      <xdr:colOff>494169</xdr:colOff>
      <xdr:row>31</xdr:row>
      <xdr:rowOff>23586</xdr:rowOff>
    </xdr:to>
    <xdr:pic>
      <xdr:nvPicPr>
        <xdr:cNvPr id="9" name="Grafinis elementas 10" descr="Envelope outline">
          <a:extLst>
            <a:ext uri="{FF2B5EF4-FFF2-40B4-BE49-F238E27FC236}">
              <a16:creationId xmlns:a16="http://schemas.microsoft.com/office/drawing/2014/main" id="{68BC753B-5B9A-4F9C-B3A5-F6E6B9D06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57250" y="5810251"/>
          <a:ext cx="521383" cy="431799"/>
        </a:xfrm>
        <a:prstGeom prst="rect">
          <a:avLst/>
        </a:prstGeom>
      </xdr:spPr>
    </xdr:pic>
    <xdr:clientData/>
  </xdr:twoCellAnchor>
  <xdr:twoCellAnchor>
    <xdr:from>
      <xdr:col>1</xdr:col>
      <xdr:colOff>326571</xdr:colOff>
      <xdr:row>31</xdr:row>
      <xdr:rowOff>13607</xdr:rowOff>
    </xdr:from>
    <xdr:to>
      <xdr:col>3</xdr:col>
      <xdr:colOff>529435</xdr:colOff>
      <xdr:row>32</xdr:row>
      <xdr:rowOff>88589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AF05CF6-7FBA-46D8-9EDD-482437460342}"/>
            </a:ext>
          </a:extLst>
        </xdr:cNvPr>
        <xdr:cNvSpPr txBox="1"/>
      </xdr:nvSpPr>
      <xdr:spPr>
        <a:xfrm>
          <a:off x="625928" y="6232071"/>
          <a:ext cx="1373078" cy="265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aaa</a:t>
          </a:r>
          <a:r>
            <a:rPr lang="en-US" sz="1100">
              <a:solidFill>
                <a:srgbClr val="808080"/>
              </a:solidFill>
            </a:rPr>
            <a:t>@gamta.lt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 editAs="oneCell">
    <xdr:from>
      <xdr:col>2</xdr:col>
      <xdr:colOff>40821</xdr:colOff>
      <xdr:row>35</xdr:row>
      <xdr:rowOff>108857</xdr:rowOff>
    </xdr:from>
    <xdr:to>
      <xdr:col>2</xdr:col>
      <xdr:colOff>414812</xdr:colOff>
      <xdr:row>37</xdr:row>
      <xdr:rowOff>102753</xdr:rowOff>
    </xdr:to>
    <xdr:pic>
      <xdr:nvPicPr>
        <xdr:cNvPr id="11" name="Grafinis elementas 12" descr="Receiver outline">
          <a:extLst>
            <a:ext uri="{FF2B5EF4-FFF2-40B4-BE49-F238E27FC236}">
              <a16:creationId xmlns:a16="http://schemas.microsoft.com/office/drawing/2014/main" id="{6C5A54BC-1B5B-476B-88CD-A558AFEF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925285" y="7089321"/>
          <a:ext cx="373991" cy="374896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37</xdr:row>
      <xdr:rowOff>176893</xdr:rowOff>
    </xdr:from>
    <xdr:to>
      <xdr:col>3</xdr:col>
      <xdr:colOff>420578</xdr:colOff>
      <xdr:row>39</xdr:row>
      <xdr:rowOff>50861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CEE853D-7EED-4607-B0AE-8E9F21F5319F}"/>
            </a:ext>
          </a:extLst>
        </xdr:cNvPr>
        <xdr:cNvSpPr txBox="1"/>
      </xdr:nvSpPr>
      <xdr:spPr>
        <a:xfrm>
          <a:off x="517071" y="7538357"/>
          <a:ext cx="1373078" cy="254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>
              <a:solidFill>
                <a:srgbClr val="808080"/>
              </a:solidFill>
            </a:rPr>
            <a:t>+370 682 92 653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 editAs="oneCell">
    <xdr:from>
      <xdr:col>1</xdr:col>
      <xdr:colOff>381000</xdr:colOff>
      <xdr:row>41</xdr:row>
      <xdr:rowOff>68035</xdr:rowOff>
    </xdr:from>
    <xdr:to>
      <xdr:col>3</xdr:col>
      <xdr:colOff>49482</xdr:colOff>
      <xdr:row>45</xdr:row>
      <xdr:rowOff>156329</xdr:rowOff>
    </xdr:to>
    <xdr:pic>
      <xdr:nvPicPr>
        <xdr:cNvPr id="13" name="Paveikslėlis 13">
          <a:extLst>
            <a:ext uri="{FF2B5EF4-FFF2-40B4-BE49-F238E27FC236}">
              <a16:creationId xmlns:a16="http://schemas.microsoft.com/office/drawing/2014/main" id="{E632257F-18C0-414C-8D27-7D2705A5D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7" y="8245928"/>
          <a:ext cx="838696" cy="850294"/>
        </a:xfrm>
        <a:prstGeom prst="rect">
          <a:avLst/>
        </a:prstGeom>
      </xdr:spPr>
    </xdr:pic>
    <xdr:clientData/>
  </xdr:twoCellAnchor>
  <xdr:twoCellAnchor>
    <xdr:from>
      <xdr:col>1</xdr:col>
      <xdr:colOff>40821</xdr:colOff>
      <xdr:row>45</xdr:row>
      <xdr:rowOff>176892</xdr:rowOff>
    </xdr:from>
    <xdr:to>
      <xdr:col>3</xdr:col>
      <xdr:colOff>513566</xdr:colOff>
      <xdr:row>47</xdr:row>
      <xdr:rowOff>135864</xdr:rowOff>
    </xdr:to>
    <xdr:sp macro="" textlink="">
      <xdr:nvSpPr>
        <xdr:cNvPr id="15" name="TextBox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6B13F36-8690-4BC4-956F-2E21BD82DC4D}"/>
            </a:ext>
          </a:extLst>
        </xdr:cNvPr>
        <xdr:cNvSpPr txBox="1"/>
      </xdr:nvSpPr>
      <xdr:spPr>
        <a:xfrm>
          <a:off x="340178" y="9116785"/>
          <a:ext cx="1642959" cy="339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https://www.gamta.lt/</a:t>
          </a:r>
        </a:p>
      </xdr:txBody>
    </xdr:sp>
    <xdr:clientData/>
  </xdr:twoCellAnchor>
  <xdr:twoCellAnchor editAs="oneCell">
    <xdr:from>
      <xdr:col>1</xdr:col>
      <xdr:colOff>90714</xdr:colOff>
      <xdr:row>12</xdr:row>
      <xdr:rowOff>27213</xdr:rowOff>
    </xdr:from>
    <xdr:to>
      <xdr:col>3</xdr:col>
      <xdr:colOff>462645</xdr:colOff>
      <xdr:row>15</xdr:row>
      <xdr:rowOff>178635</xdr:rowOff>
    </xdr:to>
    <xdr:pic>
      <xdr:nvPicPr>
        <xdr:cNvPr id="14" name="Picture 3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26DD36E-3E12-44DD-880C-D570AAE6A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08214" y="2476499"/>
          <a:ext cx="1587502" cy="699336"/>
        </a:xfrm>
        <a:prstGeom prst="rect">
          <a:avLst/>
        </a:prstGeom>
      </xdr:spPr>
    </xdr:pic>
    <xdr:clientData/>
  </xdr:twoCellAnchor>
  <xdr:twoCellAnchor>
    <xdr:from>
      <xdr:col>1</xdr:col>
      <xdr:colOff>127001</xdr:colOff>
      <xdr:row>2</xdr:row>
      <xdr:rowOff>90714</xdr:rowOff>
    </xdr:from>
    <xdr:to>
      <xdr:col>3</xdr:col>
      <xdr:colOff>348483</xdr:colOff>
      <xdr:row>5</xdr:row>
      <xdr:rowOff>77604</xdr:rowOff>
    </xdr:to>
    <xdr:pic>
      <xdr:nvPicPr>
        <xdr:cNvPr id="16" name="Paveikslėlis 2">
          <a:extLst>
            <a:ext uri="{FF2B5EF4-FFF2-40B4-BE49-F238E27FC236}">
              <a16:creationId xmlns:a16="http://schemas.microsoft.com/office/drawing/2014/main" id="{0088D61E-47A3-45E4-83B7-092910E44991}"/>
            </a:ext>
            <a:ext uri="{147F2762-F138-4A5C-976F-8EAC2B608ADB}">
              <a16:predDERef xmlns:a16="http://schemas.microsoft.com/office/drawing/2014/main" pred="{46023FA3-9223-450D-88ED-40320E00C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1" y="453571"/>
          <a:ext cx="1437053" cy="585604"/>
        </a:xfrm>
        <a:prstGeom prst="rect">
          <a:avLst/>
        </a:prstGeom>
      </xdr:spPr>
    </xdr:pic>
    <xdr:clientData/>
  </xdr:twoCellAnchor>
  <xdr:twoCellAnchor>
    <xdr:from>
      <xdr:col>1</xdr:col>
      <xdr:colOff>99784</xdr:colOff>
      <xdr:row>8</xdr:row>
      <xdr:rowOff>45356</xdr:rowOff>
    </xdr:from>
    <xdr:to>
      <xdr:col>3</xdr:col>
      <xdr:colOff>467504</xdr:colOff>
      <xdr:row>10</xdr:row>
      <xdr:rowOff>156457</xdr:rowOff>
    </xdr:to>
    <xdr:pic>
      <xdr:nvPicPr>
        <xdr:cNvPr id="17" name="Picture 3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26DF39E-99F0-4BA1-A8A8-ADEBB5C95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7284" y="1551213"/>
          <a:ext cx="1583291" cy="691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aa tema">
  <a:themeElements>
    <a:clrScheme name="AAA">
      <a:dk1>
        <a:srgbClr val="8FCEA5"/>
      </a:dk1>
      <a:lt1>
        <a:srgbClr val="44C8F5"/>
      </a:lt1>
      <a:dk2>
        <a:srgbClr val="A5D8B7"/>
      </a:dk2>
      <a:lt2>
        <a:srgbClr val="BCE2C9"/>
      </a:lt2>
      <a:accent1>
        <a:srgbClr val="D2EBDB"/>
      </a:accent1>
      <a:accent2>
        <a:srgbClr val="E9F5ED"/>
      </a:accent2>
      <a:accent3>
        <a:srgbClr val="F4FAF6"/>
      </a:accent3>
      <a:accent4>
        <a:srgbClr val="6DCFF6"/>
      </a:accent4>
      <a:accent5>
        <a:srgbClr val="94D9F8"/>
      </a:accent5>
      <a:accent6>
        <a:srgbClr val="B6E4FA"/>
      </a:accent6>
      <a:hlink>
        <a:srgbClr val="DAF4FD"/>
      </a:hlink>
      <a:folHlink>
        <a:srgbClr val="EFF9F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AA">
    <a:dk1>
      <a:srgbClr val="8FCEA5"/>
    </a:dk1>
    <a:lt1>
      <a:srgbClr val="44C8F5"/>
    </a:lt1>
    <a:dk2>
      <a:srgbClr val="A5D8B7"/>
    </a:dk2>
    <a:lt2>
      <a:srgbClr val="BCE2C9"/>
    </a:lt2>
    <a:accent1>
      <a:srgbClr val="D2EBDB"/>
    </a:accent1>
    <a:accent2>
      <a:srgbClr val="E9F5ED"/>
    </a:accent2>
    <a:accent3>
      <a:srgbClr val="F4FAF6"/>
    </a:accent3>
    <a:accent4>
      <a:srgbClr val="6DCFF6"/>
    </a:accent4>
    <a:accent5>
      <a:srgbClr val="94D9F8"/>
    </a:accent5>
    <a:accent6>
      <a:srgbClr val="B6E4FA"/>
    </a:accent6>
    <a:hlink>
      <a:srgbClr val="DAF4FD"/>
    </a:hlink>
    <a:folHlink>
      <a:srgbClr val="EFF9FE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ghgprotocol.org/sites/default/files/ghgp/Global-Warming-Potential-Values%20%28Feb%2016%202016%29_1.pdf" TargetMode="External"/><Relationship Id="rId2" Type="http://schemas.openxmlformats.org/officeDocument/2006/relationships/hyperlink" Target="https://unfccc.int/documents/627650" TargetMode="External"/><Relationship Id="rId1" Type="http://schemas.openxmlformats.org/officeDocument/2006/relationships/hyperlink" Target="../../KarolisSulinskas/AppData/Local/:b:/r/personal/gintare_slavinskiene_gamta_lt/Documents/05_Literat%25C5%25ABra/guide-quantifying-ghg-reductions-project-level.pdf%3fcsf=1&amp;web=1&amp;e=EBvvrb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B616-73C9-489C-B71A-B03487752FF1}">
  <sheetPr codeName="Sheet1"/>
  <dimension ref="B1:Y42"/>
  <sheetViews>
    <sheetView topLeftCell="A28" zoomScaleNormal="100" workbookViewId="0">
      <selection activeCell="I50" sqref="I50"/>
    </sheetView>
  </sheetViews>
  <sheetFormatPr defaultColWidth="9.1796875" defaultRowHeight="14.5"/>
  <cols>
    <col min="1" max="5" width="9.1796875" style="1"/>
    <col min="6" max="6" width="7.81640625" style="1" customWidth="1"/>
    <col min="7" max="15" width="8.7265625" style="1" bestFit="1" customWidth="1"/>
    <col min="16" max="16" width="17" style="1" customWidth="1"/>
    <col min="17" max="16384" width="9.1796875" style="1"/>
  </cols>
  <sheetData>
    <row r="1" spans="2:22" ht="15" customHeight="1">
      <c r="R1" s="85"/>
      <c r="S1" s="86"/>
      <c r="T1" s="86"/>
      <c r="U1" s="86"/>
      <c r="V1" s="86"/>
    </row>
    <row r="2" spans="2:22" ht="15" customHeight="1">
      <c r="R2" s="86"/>
      <c r="S2" s="86"/>
      <c r="T2" s="86"/>
      <c r="U2" s="86"/>
      <c r="V2" s="86"/>
    </row>
    <row r="3" spans="2:22" ht="18.75" customHeight="1"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R3" s="86"/>
      <c r="S3" s="86"/>
      <c r="T3" s="86"/>
      <c r="U3" s="86"/>
      <c r="V3" s="86"/>
    </row>
    <row r="4" spans="2:22" ht="15" customHeight="1">
      <c r="R4" s="86"/>
      <c r="S4" s="86"/>
      <c r="T4" s="86"/>
      <c r="U4" s="86"/>
      <c r="V4" s="86"/>
    </row>
    <row r="5" spans="2:22" ht="15" customHeight="1">
      <c r="R5" s="86"/>
      <c r="S5" s="86"/>
      <c r="T5" s="86"/>
      <c r="U5" s="86"/>
      <c r="V5" s="86"/>
    </row>
    <row r="9" spans="2:22" ht="18.5">
      <c r="B9" s="16"/>
      <c r="C9" s="16"/>
      <c r="D9" s="17"/>
      <c r="E9" s="23"/>
      <c r="I9" s="24"/>
      <c r="K9" s="18"/>
    </row>
    <row r="15" spans="2:22" ht="18.5">
      <c r="J15" s="20"/>
      <c r="N15" s="18"/>
    </row>
    <row r="16" spans="2:22" ht="18.5">
      <c r="H16" s="20"/>
    </row>
    <row r="18" spans="2:25" ht="15.5">
      <c r="B18" s="16"/>
      <c r="C18" s="16"/>
      <c r="D18" s="16"/>
    </row>
    <row r="21" spans="2:25" ht="18.5">
      <c r="E21" s="18"/>
    </row>
    <row r="25" spans="2:25" ht="18.5">
      <c r="G25" s="20"/>
    </row>
    <row r="27" spans="2:25" ht="18.5">
      <c r="C27" s="21"/>
      <c r="H27" s="18"/>
    </row>
    <row r="29" spans="2:25"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6"/>
      <c r="R29" s="27"/>
      <c r="S29" s="25"/>
      <c r="T29" s="25"/>
      <c r="U29" s="25"/>
      <c r="V29" s="28"/>
      <c r="W29" s="29"/>
      <c r="X29" s="28"/>
      <c r="Y29" s="29"/>
    </row>
    <row r="30" spans="2:25"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6"/>
      <c r="R30" s="27"/>
      <c r="S30" s="25"/>
      <c r="T30" s="25"/>
      <c r="U30" s="25"/>
      <c r="V30" s="30"/>
      <c r="W30" s="30"/>
      <c r="X30" s="31"/>
      <c r="Y30" s="31"/>
    </row>
    <row r="31" spans="2:25"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32"/>
      <c r="R31" s="32"/>
      <c r="S31" s="25"/>
      <c r="T31" s="25"/>
      <c r="U31" s="25"/>
      <c r="V31" s="30"/>
      <c r="W31" s="30"/>
      <c r="X31" s="31"/>
      <c r="Y31" s="31"/>
    </row>
    <row r="32" spans="2:25"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32"/>
      <c r="R32" s="32"/>
      <c r="S32" s="25"/>
      <c r="T32" s="25"/>
      <c r="U32" s="25"/>
      <c r="V32" s="30"/>
      <c r="W32" s="30"/>
      <c r="X32" s="31"/>
      <c r="Y32" s="31"/>
    </row>
    <row r="33" spans="2:25"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32"/>
      <c r="V33" s="31"/>
      <c r="W33" s="31"/>
      <c r="X33" s="31"/>
      <c r="Y33" s="31"/>
    </row>
    <row r="34" spans="2:25"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32"/>
      <c r="R34" s="32"/>
      <c r="S34" s="32"/>
      <c r="T34" s="32"/>
      <c r="U34" s="32"/>
      <c r="V34" s="31"/>
      <c r="W34" s="31"/>
      <c r="X34" s="31"/>
      <c r="Y34" s="31"/>
    </row>
    <row r="35" spans="2:25"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32"/>
      <c r="T35" s="32"/>
      <c r="U35" s="32"/>
      <c r="V35" s="31"/>
      <c r="W35" s="33"/>
      <c r="X35" s="31"/>
      <c r="Y35" s="31"/>
    </row>
    <row r="36" spans="2:25"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32"/>
      <c r="R36" s="32"/>
      <c r="S36" s="32"/>
      <c r="T36" s="32"/>
      <c r="U36" s="32"/>
      <c r="V36" s="31"/>
      <c r="W36" s="31"/>
      <c r="X36" s="31"/>
      <c r="Y36" s="31"/>
    </row>
    <row r="37" spans="2:25"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32"/>
      <c r="R37" s="32"/>
      <c r="S37" s="32"/>
      <c r="T37" s="32"/>
      <c r="U37" s="32"/>
      <c r="V37" s="31"/>
      <c r="W37" s="34"/>
      <c r="X37" s="31"/>
      <c r="Y37" s="31"/>
    </row>
    <row r="38" spans="2:25"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32"/>
      <c r="R38" s="32"/>
      <c r="S38" s="32"/>
      <c r="T38" s="32"/>
      <c r="U38" s="32"/>
      <c r="V38" s="31"/>
      <c r="W38" s="31"/>
      <c r="X38" s="31"/>
      <c r="Y38" s="31"/>
    </row>
    <row r="39" spans="2:25"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32"/>
      <c r="R39" s="32"/>
      <c r="S39" s="32"/>
      <c r="T39" s="32"/>
      <c r="U39" s="32"/>
      <c r="V39" s="31"/>
      <c r="W39" s="35"/>
      <c r="X39" s="31"/>
      <c r="Y39" s="31"/>
    </row>
    <row r="40" spans="2:25" ht="18.5">
      <c r="B40" s="18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2:25"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2:25"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</sheetData>
  <sheetProtection algorithmName="SHA-512" hashValue="9cKb9FsgiNkcDTZbb39Phhrg7L/KEXVCy6nIp9IXtP/rYpQZpTdXp7rTtxEYuIAnuK4TIFKWAoyLUNFLe4W01w==" saltValue="nDxTVvqryWfG7b+nIHLNL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A434C-13E5-490E-8105-6C252F149ABF}">
  <sheetPr codeName="Lapas2"/>
  <dimension ref="A1"/>
  <sheetViews>
    <sheetView topLeftCell="A28" zoomScaleNormal="100" workbookViewId="0">
      <selection activeCell="K86" sqref="K86"/>
    </sheetView>
  </sheetViews>
  <sheetFormatPr defaultColWidth="9.1796875" defaultRowHeight="14.5"/>
  <cols>
    <col min="1" max="21" width="9.1796875" style="1"/>
    <col min="22" max="22" width="9.1796875" style="1" customWidth="1"/>
    <col min="23" max="16384" width="9.1796875" style="1"/>
  </cols>
  <sheetData/>
  <sheetProtection algorithmName="SHA-512" hashValue="mrqyQyC9i4m8HM557gkXdsXf7CO/Wy8u5lNRnyO2t6dNpE5rIuHpPG88F7BlTX9/cH+AiusnakfFfMg92evibA==" saltValue="NC9BG1KP0PvqF/qYYqq9ww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A698F-ADB0-4228-A738-2AB00A25946C}">
  <sheetPr codeName="Sheet2"/>
  <dimension ref="E1:AI490"/>
  <sheetViews>
    <sheetView tabSelected="1" zoomScale="70" zoomScaleNormal="70" workbookViewId="0">
      <selection activeCell="AL29" sqref="AL29"/>
    </sheetView>
  </sheetViews>
  <sheetFormatPr defaultColWidth="9.1796875" defaultRowHeight="14.5"/>
  <cols>
    <col min="1" max="4" width="9.1796875" style="1"/>
    <col min="5" max="5" width="2.54296875" style="1" customWidth="1"/>
    <col min="6" max="8" width="9.1796875" style="1"/>
    <col min="9" max="9" width="19.54296875" style="1" customWidth="1"/>
    <col min="10" max="10" width="17.453125" style="1" customWidth="1"/>
    <col min="11" max="16" width="11.7265625" style="1" customWidth="1"/>
    <col min="17" max="19" width="3.1796875" style="1" customWidth="1"/>
    <col min="20" max="26" width="9.1796875" style="1" customWidth="1"/>
    <col min="27" max="27" width="2.7265625" style="1" customWidth="1"/>
    <col min="28" max="16384" width="9.1796875" style="1"/>
  </cols>
  <sheetData>
    <row r="1" spans="5:35">
      <c r="N1" s="10"/>
      <c r="P1" s="10"/>
      <c r="Q1" s="10"/>
    </row>
    <row r="2" spans="5:35" ht="15.65" customHeight="1">
      <c r="E2" s="2"/>
      <c r="F2" s="3"/>
      <c r="G2" s="3"/>
      <c r="H2" s="3"/>
      <c r="I2" s="3"/>
      <c r="J2" s="3"/>
      <c r="K2" s="3"/>
      <c r="L2" s="3"/>
      <c r="M2" s="3"/>
      <c r="N2" s="5"/>
      <c r="O2" s="3"/>
      <c r="P2" s="5"/>
      <c r="Q2" s="11"/>
      <c r="S2" s="5"/>
      <c r="T2" s="5"/>
      <c r="U2" s="5"/>
      <c r="V2" s="5"/>
      <c r="W2" s="5"/>
      <c r="X2" s="5"/>
      <c r="Y2" s="5"/>
      <c r="Z2" s="5"/>
      <c r="AB2" s="5"/>
      <c r="AC2" s="5"/>
      <c r="AD2" s="5"/>
      <c r="AE2" s="5"/>
      <c r="AF2" s="5"/>
      <c r="AG2" s="5"/>
      <c r="AH2" s="5"/>
      <c r="AI2" s="5"/>
    </row>
    <row r="3" spans="5:35" ht="15" customHeight="1">
      <c r="E3" s="4"/>
      <c r="F3" s="127" t="s">
        <v>75</v>
      </c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5"/>
      <c r="S3"/>
      <c r="T3" s="5"/>
      <c r="U3" s="5"/>
      <c r="V3" s="5"/>
      <c r="W3" s="5"/>
      <c r="X3" s="5"/>
      <c r="Y3" s="5"/>
      <c r="Z3" s="5"/>
      <c r="AB3" s="5"/>
      <c r="AC3" s="5"/>
      <c r="AD3" s="5"/>
      <c r="AE3" s="5"/>
      <c r="AF3" s="5"/>
      <c r="AG3" s="5"/>
      <c r="AH3" s="5"/>
      <c r="AI3" s="5"/>
    </row>
    <row r="4" spans="5:35" ht="15" customHeight="1" thickBot="1">
      <c r="E4" s="4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5"/>
      <c r="S4" s="5"/>
      <c r="T4" s="5"/>
      <c r="U4" s="5"/>
      <c r="V4" s="5"/>
      <c r="W4" s="5"/>
      <c r="X4" s="5"/>
      <c r="Y4" s="5"/>
      <c r="Z4" s="5"/>
      <c r="AB4" s="5"/>
      <c r="AC4" s="5"/>
      <c r="AD4" s="5"/>
      <c r="AE4" s="5"/>
      <c r="AF4" s="5"/>
      <c r="AG4" s="5"/>
      <c r="AH4" s="5"/>
      <c r="AI4" s="5"/>
    </row>
    <row r="5" spans="5:35" ht="20.149999999999999" customHeight="1" thickTop="1" thickBot="1">
      <c r="E5" s="52"/>
      <c r="F5" s="112" t="s">
        <v>7</v>
      </c>
      <c r="G5" s="110"/>
      <c r="H5" s="110"/>
      <c r="I5" s="110"/>
      <c r="J5" s="100" t="s">
        <v>76</v>
      </c>
      <c r="K5" s="109">
        <v>2025</v>
      </c>
      <c r="L5" s="111">
        <v>2026</v>
      </c>
      <c r="M5" s="111">
        <v>2027</v>
      </c>
      <c r="N5" s="111">
        <v>2028</v>
      </c>
      <c r="O5" s="111">
        <v>2029</v>
      </c>
      <c r="P5" s="111">
        <v>2030</v>
      </c>
      <c r="Q5" s="125"/>
      <c r="S5" s="5"/>
      <c r="T5" s="5"/>
      <c r="U5" s="5"/>
      <c r="V5" s="5"/>
      <c r="W5" s="5"/>
      <c r="X5" s="5"/>
      <c r="Y5" s="5"/>
      <c r="Z5" s="5"/>
      <c r="AB5" s="5"/>
      <c r="AC5" s="5"/>
      <c r="AD5" s="5"/>
      <c r="AE5" s="5"/>
      <c r="AF5" s="5"/>
      <c r="AG5" s="5"/>
      <c r="AH5" s="5"/>
      <c r="AI5" s="5"/>
    </row>
    <row r="6" spans="5:35" ht="20.149999999999999" hidden="1" customHeight="1" thickTop="1">
      <c r="E6" s="52"/>
      <c r="F6" s="129"/>
      <c r="G6" s="129"/>
      <c r="H6" s="129"/>
      <c r="I6" s="129"/>
      <c r="J6" s="129"/>
      <c r="K6" s="66"/>
      <c r="L6" s="66"/>
      <c r="M6" s="66"/>
      <c r="N6" s="66"/>
      <c r="O6" s="66"/>
      <c r="P6" s="66"/>
      <c r="Q6" s="125"/>
      <c r="S6" s="5"/>
      <c r="T6" s="5"/>
      <c r="U6" s="5"/>
      <c r="V6" s="5"/>
      <c r="W6" s="5"/>
      <c r="X6" s="5"/>
      <c r="Y6" s="5"/>
      <c r="Z6" s="5"/>
      <c r="AB6" s="5"/>
      <c r="AC6" s="5"/>
      <c r="AD6" s="5"/>
      <c r="AE6" s="5"/>
      <c r="AF6" s="5"/>
      <c r="AG6" s="5"/>
      <c r="AH6" s="5"/>
      <c r="AI6" s="5"/>
    </row>
    <row r="7" spans="5:35" ht="20.149999999999999" hidden="1" customHeight="1">
      <c r="E7" s="52"/>
      <c r="F7" s="129"/>
      <c r="G7" s="129"/>
      <c r="H7" s="129"/>
      <c r="I7" s="129"/>
      <c r="J7" s="129"/>
      <c r="K7" s="66"/>
      <c r="L7" s="66"/>
      <c r="M7" s="66"/>
      <c r="N7" s="66"/>
      <c r="O7" s="66"/>
      <c r="P7" s="66"/>
      <c r="Q7" s="125"/>
      <c r="S7" s="5"/>
      <c r="T7" s="5"/>
      <c r="U7" s="5"/>
      <c r="V7" s="5"/>
      <c r="W7" s="5"/>
      <c r="X7" s="5"/>
      <c r="Y7" s="5"/>
      <c r="Z7" s="5"/>
      <c r="AB7" s="5"/>
      <c r="AC7" s="5"/>
      <c r="AD7" s="5"/>
      <c r="AE7" s="5"/>
      <c r="AF7" s="5"/>
      <c r="AG7" s="5"/>
      <c r="AH7" s="5"/>
      <c r="AI7" s="5"/>
    </row>
    <row r="8" spans="5:35" ht="20.149999999999999" hidden="1" customHeight="1">
      <c r="E8" s="52"/>
      <c r="F8" s="67"/>
      <c r="G8" s="68"/>
      <c r="H8" s="68"/>
      <c r="I8" s="68"/>
      <c r="J8" s="69"/>
      <c r="K8" s="68"/>
      <c r="L8" s="68"/>
      <c r="M8" s="68"/>
      <c r="N8" s="68"/>
      <c r="O8" s="68"/>
      <c r="P8" s="68"/>
      <c r="Q8" s="125"/>
      <c r="S8" s="5"/>
      <c r="T8" s="5"/>
      <c r="U8" s="5"/>
      <c r="V8" s="5"/>
      <c r="W8" s="5"/>
      <c r="X8" s="5"/>
      <c r="Y8" s="5"/>
      <c r="Z8" s="5"/>
      <c r="AB8" s="5"/>
      <c r="AC8" s="5"/>
      <c r="AD8" s="5"/>
      <c r="AE8" s="5"/>
      <c r="AF8" s="5"/>
      <c r="AG8" s="5"/>
      <c r="AH8" s="5"/>
      <c r="AI8" s="5"/>
    </row>
    <row r="9" spans="5:35" ht="20.149999999999999" hidden="1" customHeight="1" thickBot="1">
      <c r="E9" s="52"/>
      <c r="F9" s="70"/>
      <c r="G9" s="71"/>
      <c r="H9" s="71"/>
      <c r="I9" s="71"/>
      <c r="J9" s="89"/>
      <c r="K9" s="90"/>
      <c r="L9" s="90"/>
      <c r="M9" s="90"/>
      <c r="N9" s="90"/>
      <c r="O9" s="91"/>
      <c r="P9" s="91"/>
      <c r="Q9" s="125"/>
      <c r="S9" s="5"/>
      <c r="T9" s="5"/>
      <c r="U9" s="5"/>
      <c r="V9" s="5"/>
      <c r="W9" s="5"/>
      <c r="X9" s="5"/>
      <c r="Y9" s="5"/>
      <c r="Z9" s="5"/>
      <c r="AB9" s="5"/>
      <c r="AC9" s="5"/>
      <c r="AD9" s="5"/>
      <c r="AE9" s="5"/>
      <c r="AF9" s="5"/>
      <c r="AG9" s="5"/>
      <c r="AH9" s="5"/>
      <c r="AI9" s="5"/>
    </row>
    <row r="10" spans="5:35" ht="20.149999999999999" hidden="1" customHeight="1" thickBot="1">
      <c r="E10" s="52"/>
      <c r="F10" s="67"/>
      <c r="G10" s="68"/>
      <c r="H10" s="68"/>
      <c r="I10" s="68"/>
      <c r="J10" s="72"/>
      <c r="K10" s="74"/>
      <c r="L10" s="75"/>
      <c r="M10" s="75"/>
      <c r="N10" s="76"/>
      <c r="O10" s="76"/>
      <c r="P10" s="73"/>
      <c r="Q10" s="12"/>
      <c r="S10" s="5"/>
      <c r="T10" s="5"/>
      <c r="U10" s="5"/>
      <c r="V10" s="5"/>
      <c r="W10" s="5"/>
      <c r="X10" s="5"/>
      <c r="Y10" s="5"/>
      <c r="Z10" s="5"/>
      <c r="AB10" s="5"/>
      <c r="AC10" s="5"/>
      <c r="AD10" s="5"/>
      <c r="AE10" s="5"/>
      <c r="AF10" s="5"/>
      <c r="AG10" s="5"/>
      <c r="AH10" s="5"/>
      <c r="AI10" s="5"/>
    </row>
    <row r="11" spans="5:35" ht="20.149999999999999" customHeight="1" thickTop="1" thickBot="1">
      <c r="E11" s="52"/>
      <c r="F11" s="104" t="s">
        <v>69</v>
      </c>
      <c r="G11" s="77"/>
      <c r="H11" s="71"/>
      <c r="I11" s="96"/>
      <c r="J11" s="99" t="s">
        <v>77</v>
      </c>
      <c r="K11" s="115"/>
      <c r="L11" s="115"/>
      <c r="M11" s="115"/>
      <c r="N11" s="115"/>
      <c r="O11" s="115"/>
      <c r="P11" s="115"/>
      <c r="Q11" s="12"/>
      <c r="S11" s="5"/>
      <c r="T11" s="5"/>
      <c r="U11" s="5"/>
      <c r="V11" s="5"/>
      <c r="W11" s="5"/>
      <c r="X11" s="5"/>
      <c r="Y11" s="5"/>
      <c r="Z11" s="5"/>
      <c r="AB11" s="5"/>
      <c r="AC11" s="5"/>
      <c r="AD11" s="5"/>
      <c r="AE11" s="5"/>
      <c r="AF11" s="5"/>
      <c r="AG11" s="5"/>
      <c r="AH11" s="5"/>
      <c r="AI11" s="5"/>
    </row>
    <row r="12" spans="5:35" ht="20.149999999999999" hidden="1" customHeight="1" thickBot="1">
      <c r="E12" s="52"/>
      <c r="F12" s="130" t="s">
        <v>80</v>
      </c>
      <c r="G12" s="130"/>
      <c r="H12" s="130"/>
      <c r="I12" s="131"/>
      <c r="J12" s="78"/>
      <c r="K12" s="114">
        <v>0.33179999999999998</v>
      </c>
      <c r="L12" s="114">
        <v>0.33179999999999998</v>
      </c>
      <c r="M12" s="114">
        <v>0.33179999999999998</v>
      </c>
      <c r="N12" s="114">
        <v>0.33179999999999998</v>
      </c>
      <c r="O12" s="114">
        <v>0.33179999999999998</v>
      </c>
      <c r="P12" s="114">
        <v>0.33179999999999998</v>
      </c>
      <c r="Q12" s="12"/>
      <c r="S12" s="5"/>
      <c r="T12" s="5"/>
      <c r="U12" s="5"/>
      <c r="V12" s="5"/>
      <c r="W12" s="5"/>
      <c r="X12" s="5"/>
      <c r="Y12" s="5"/>
      <c r="Z12" s="5"/>
      <c r="AB12" s="5"/>
      <c r="AC12" s="5"/>
      <c r="AD12" s="5"/>
      <c r="AE12" s="5"/>
      <c r="AF12" s="5"/>
      <c r="AG12" s="5"/>
      <c r="AH12" s="5"/>
      <c r="AI12" s="5"/>
    </row>
    <row r="13" spans="5:35" ht="20.149999999999999" customHeight="1">
      <c r="E13" s="52"/>
      <c r="F13" s="101" t="s">
        <v>79</v>
      </c>
      <c r="G13" s="68"/>
      <c r="H13" s="68"/>
      <c r="I13" s="93"/>
      <c r="J13" s="68"/>
      <c r="K13" s="79"/>
      <c r="L13" s="79"/>
      <c r="M13" s="79"/>
      <c r="N13" s="80"/>
      <c r="O13" s="79"/>
      <c r="P13" s="80"/>
      <c r="Q13" s="12"/>
      <c r="S13" s="5"/>
      <c r="T13" s="5"/>
      <c r="U13" s="5"/>
      <c r="V13" s="5"/>
      <c r="W13" s="5"/>
      <c r="X13" s="5"/>
      <c r="Y13" s="5"/>
      <c r="Z13" s="5"/>
      <c r="AB13" s="5"/>
      <c r="AC13" s="5"/>
      <c r="AD13" s="5"/>
      <c r="AE13" s="5"/>
      <c r="AF13" s="5"/>
      <c r="AG13" s="5"/>
      <c r="AH13" s="5"/>
      <c r="AI13" s="5"/>
    </row>
    <row r="14" spans="5:35" ht="20.149999999999999" customHeight="1">
      <c r="E14" s="52"/>
      <c r="F14" s="68"/>
      <c r="G14" s="68"/>
      <c r="H14" s="102" t="s">
        <v>60</v>
      </c>
      <c r="I14" s="93"/>
      <c r="J14" s="97" t="s">
        <v>78</v>
      </c>
      <c r="K14" s="116">
        <v>2.1000000000000001E-2</v>
      </c>
      <c r="L14" s="116">
        <v>1.9E-2</v>
      </c>
      <c r="M14" s="116">
        <v>0</v>
      </c>
      <c r="N14" s="116">
        <v>0</v>
      </c>
      <c r="O14" s="116">
        <v>0</v>
      </c>
      <c r="P14" s="116">
        <v>0</v>
      </c>
      <c r="Q14" s="12"/>
      <c r="S14" s="5"/>
      <c r="T14" s="5"/>
      <c r="U14" s="5"/>
      <c r="V14" s="5"/>
      <c r="W14" s="5"/>
      <c r="X14" s="5"/>
      <c r="Y14" s="5"/>
      <c r="Z14" s="5"/>
      <c r="AB14" s="5"/>
      <c r="AC14" s="5"/>
      <c r="AD14" s="5"/>
      <c r="AE14" s="5"/>
      <c r="AF14" s="5"/>
      <c r="AG14" s="5"/>
      <c r="AH14" s="5"/>
      <c r="AI14" s="5"/>
    </row>
    <row r="15" spans="5:35" ht="20.149999999999999" customHeight="1">
      <c r="E15" s="52"/>
      <c r="F15" s="68"/>
      <c r="G15" s="68"/>
      <c r="H15" s="102" t="s">
        <v>61</v>
      </c>
      <c r="I15" s="93"/>
      <c r="J15" s="97" t="s">
        <v>78</v>
      </c>
      <c r="K15" s="116">
        <v>8.6199999999999999E-2</v>
      </c>
      <c r="L15" s="116">
        <v>7.0999999999999994E-2</v>
      </c>
      <c r="M15" s="116">
        <v>7.3499999999999996E-2</v>
      </c>
      <c r="N15" s="116">
        <v>0.06</v>
      </c>
      <c r="O15" s="116">
        <v>0.04</v>
      </c>
      <c r="P15" s="116">
        <v>0.02</v>
      </c>
      <c r="Q15" s="12"/>
      <c r="S15" s="5"/>
      <c r="T15" s="5"/>
      <c r="U15" s="5"/>
      <c r="V15" s="5"/>
      <c r="W15" s="5"/>
      <c r="X15" s="5"/>
      <c r="Y15" s="5"/>
      <c r="Z15" s="5"/>
      <c r="AB15" s="5"/>
      <c r="AC15" s="5"/>
      <c r="AD15" s="5"/>
      <c r="AE15" s="5"/>
      <c r="AF15" s="5"/>
      <c r="AG15" s="5"/>
      <c r="AH15" s="5"/>
      <c r="AI15" s="5"/>
    </row>
    <row r="16" spans="5:35" ht="20.149999999999999" customHeight="1">
      <c r="E16" s="52"/>
      <c r="F16" s="68"/>
      <c r="G16" s="68"/>
      <c r="H16" s="102" t="s">
        <v>62</v>
      </c>
      <c r="I16" s="93"/>
      <c r="J16" s="97" t="s">
        <v>78</v>
      </c>
      <c r="K16" s="117">
        <v>0.08</v>
      </c>
      <c r="L16" s="117">
        <v>0.08</v>
      </c>
      <c r="M16" s="117">
        <v>0.08</v>
      </c>
      <c r="N16" s="117">
        <v>0.08</v>
      </c>
      <c r="O16" s="117">
        <v>0.08</v>
      </c>
      <c r="P16" s="117">
        <v>0.08</v>
      </c>
      <c r="Q16" s="12"/>
      <c r="S16" s="5"/>
      <c r="T16" s="5"/>
      <c r="U16" s="5"/>
      <c r="V16" s="5"/>
      <c r="W16" s="5"/>
      <c r="X16" s="5"/>
      <c r="Y16" s="5"/>
      <c r="Z16" s="5"/>
      <c r="AB16" s="5"/>
      <c r="AC16" s="5"/>
      <c r="AD16" s="5"/>
      <c r="AE16" s="5"/>
      <c r="AF16" s="5"/>
      <c r="AG16" s="5"/>
      <c r="AH16" s="5"/>
      <c r="AI16" s="5"/>
    </row>
    <row r="17" spans="5:35" ht="20.149999999999999" customHeight="1" thickBot="1">
      <c r="E17" s="52"/>
      <c r="F17" s="71"/>
      <c r="G17" s="71"/>
      <c r="H17" s="103" t="s">
        <v>63</v>
      </c>
      <c r="I17" s="94"/>
      <c r="J17" s="98" t="s">
        <v>78</v>
      </c>
      <c r="K17" s="118">
        <v>0.81279999999999997</v>
      </c>
      <c r="L17" s="118">
        <v>0.83</v>
      </c>
      <c r="M17" s="118">
        <v>0.84650000000000003</v>
      </c>
      <c r="N17" s="118">
        <v>0.86</v>
      </c>
      <c r="O17" s="118">
        <v>0.88</v>
      </c>
      <c r="P17" s="118">
        <v>0.9</v>
      </c>
      <c r="Q17" s="12"/>
      <c r="S17" s="5"/>
      <c r="T17" s="5"/>
      <c r="U17" s="5"/>
      <c r="V17" s="5"/>
      <c r="W17" s="5"/>
      <c r="X17" s="5"/>
      <c r="Y17" s="5"/>
      <c r="Z17" s="5"/>
      <c r="AB17" s="5"/>
      <c r="AC17" s="5"/>
      <c r="AD17" s="5"/>
      <c r="AE17" s="5"/>
      <c r="AF17" s="5"/>
      <c r="AG17" s="5"/>
      <c r="AH17" s="5"/>
      <c r="AI17" s="5"/>
    </row>
    <row r="18" spans="5:35" ht="20.149999999999999" hidden="1" customHeight="1">
      <c r="E18" s="52"/>
      <c r="F18" s="68"/>
      <c r="G18" s="68"/>
      <c r="H18" s="81"/>
      <c r="I18" s="95"/>
      <c r="J18" s="113"/>
      <c r="K18" s="119"/>
      <c r="L18" s="119"/>
      <c r="M18" s="119"/>
      <c r="N18" s="120"/>
      <c r="O18" s="121"/>
      <c r="P18" s="121"/>
      <c r="Q18" s="12"/>
      <c r="S18" s="5"/>
      <c r="T18" s="5"/>
      <c r="U18" s="5"/>
      <c r="V18" s="5"/>
      <c r="W18" s="5"/>
      <c r="X18" s="5"/>
      <c r="Y18" s="5"/>
      <c r="Z18" s="5"/>
      <c r="AB18" s="5"/>
      <c r="AC18" s="5"/>
      <c r="AD18" s="5"/>
      <c r="AE18" s="5"/>
      <c r="AF18" s="5"/>
      <c r="AG18" s="5"/>
      <c r="AH18" s="5"/>
      <c r="AI18" s="5"/>
    </row>
    <row r="19" spans="5:35" ht="20.149999999999999" customHeight="1" thickBot="1">
      <c r="E19" s="52"/>
      <c r="F19" s="142" t="s">
        <v>73</v>
      </c>
      <c r="G19" s="142"/>
      <c r="H19" s="142"/>
      <c r="I19" s="143"/>
      <c r="J19" s="140" t="s">
        <v>77</v>
      </c>
      <c r="K19" s="132"/>
      <c r="L19" s="134"/>
      <c r="M19" s="136"/>
      <c r="N19" s="138"/>
      <c r="O19" s="138"/>
      <c r="P19" s="132"/>
      <c r="Q19" s="12"/>
      <c r="S19" s="5"/>
      <c r="T19" s="5"/>
      <c r="U19" s="5"/>
      <c r="V19" s="5"/>
      <c r="W19" s="5"/>
      <c r="X19" s="5"/>
      <c r="Y19" s="5"/>
      <c r="Z19" s="5"/>
      <c r="AB19" s="5"/>
      <c r="AC19" s="5"/>
      <c r="AD19" s="5"/>
      <c r="AE19" s="5"/>
      <c r="AF19" s="5"/>
      <c r="AG19" s="5"/>
      <c r="AH19" s="5"/>
      <c r="AI19" s="5"/>
    </row>
    <row r="20" spans="5:35" ht="20.149999999999999" hidden="1" customHeight="1" thickBot="1">
      <c r="E20" s="52"/>
      <c r="F20" s="144"/>
      <c r="G20" s="144"/>
      <c r="H20" s="144"/>
      <c r="I20" s="145"/>
      <c r="J20" s="141"/>
      <c r="K20" s="133"/>
      <c r="L20" s="135"/>
      <c r="M20" s="137"/>
      <c r="N20" s="139"/>
      <c r="O20" s="139"/>
      <c r="P20" s="133"/>
      <c r="Q20" s="12"/>
      <c r="S20" s="5"/>
      <c r="T20" s="5"/>
      <c r="U20" s="5"/>
      <c r="V20" s="5"/>
      <c r="W20" s="5"/>
      <c r="X20" s="5"/>
      <c r="Y20" s="5"/>
      <c r="Z20" s="5"/>
      <c r="AB20" s="5"/>
      <c r="AC20" s="5"/>
      <c r="AD20" s="5"/>
      <c r="AE20" s="5"/>
      <c r="AF20" s="5"/>
      <c r="AG20" s="5"/>
      <c r="AH20" s="5"/>
      <c r="AI20" s="5"/>
    </row>
    <row r="21" spans="5:35" ht="20.149999999999999" customHeight="1">
      <c r="E21" s="52"/>
      <c r="F21" s="147" t="s">
        <v>66</v>
      </c>
      <c r="G21" s="147"/>
      <c r="H21" s="147"/>
      <c r="I21" s="147"/>
      <c r="J21" s="150" t="s">
        <v>65</v>
      </c>
      <c r="K21" s="82">
        <f>T119/1000</f>
        <v>0</v>
      </c>
      <c r="L21" s="82">
        <f>T190/1000</f>
        <v>0</v>
      </c>
      <c r="M21" s="82">
        <f>T261/1000</f>
        <v>0</v>
      </c>
      <c r="N21" s="82">
        <f>T332/1000</f>
        <v>0</v>
      </c>
      <c r="O21" s="82">
        <f>T403/1000</f>
        <v>0</v>
      </c>
      <c r="P21" s="82">
        <f>T474/1000</f>
        <v>0</v>
      </c>
      <c r="Q21" s="12"/>
      <c r="S21" s="5"/>
      <c r="T21" s="5"/>
      <c r="U21" s="5"/>
      <c r="V21" s="5"/>
      <c r="W21" s="5"/>
      <c r="X21" s="5"/>
      <c r="Y21" s="5"/>
      <c r="Z21" s="5"/>
      <c r="AB21" s="5"/>
      <c r="AC21" s="5"/>
      <c r="AD21" s="5"/>
      <c r="AE21" s="5"/>
      <c r="AF21" s="5"/>
      <c r="AG21" s="5"/>
      <c r="AH21" s="5"/>
      <c r="AI21" s="5"/>
    </row>
    <row r="22" spans="5:35" ht="20.149999999999999" customHeight="1">
      <c r="E22" s="52"/>
      <c r="F22" s="149" t="s">
        <v>67</v>
      </c>
      <c r="G22" s="149"/>
      <c r="H22" s="149"/>
      <c r="I22" s="149"/>
      <c r="J22" s="151"/>
      <c r="K22" s="163">
        <f>K21+L21+M21+N21+O21+P21</f>
        <v>0</v>
      </c>
      <c r="L22" s="164"/>
      <c r="M22" s="164"/>
      <c r="N22" s="164"/>
      <c r="O22" s="164"/>
      <c r="P22" s="165"/>
      <c r="Q22" s="12"/>
      <c r="S22" s="5"/>
      <c r="T22" s="5"/>
      <c r="U22" s="5"/>
      <c r="V22" s="5"/>
      <c r="W22" s="5"/>
      <c r="X22" s="5"/>
      <c r="Y22" s="5"/>
      <c r="Z22" s="5"/>
      <c r="AB22" s="5"/>
      <c r="AC22" s="5"/>
      <c r="AD22" s="5"/>
      <c r="AE22" s="5"/>
      <c r="AF22" s="5"/>
      <c r="AG22" s="5"/>
      <c r="AH22" s="5"/>
      <c r="AI22" s="5"/>
    </row>
    <row r="23" spans="5:35" ht="20.149999999999999" hidden="1" customHeight="1">
      <c r="E23" s="52"/>
      <c r="F23" s="149"/>
      <c r="G23" s="149"/>
      <c r="H23" s="149"/>
      <c r="I23" s="149"/>
      <c r="J23" s="151"/>
      <c r="K23" s="123"/>
      <c r="L23" s="123"/>
      <c r="M23" s="123"/>
      <c r="N23" s="123"/>
      <c r="O23" s="123"/>
      <c r="P23" s="124"/>
      <c r="Q23" s="12"/>
      <c r="S23" s="5"/>
      <c r="T23" s="5"/>
      <c r="U23" s="5"/>
      <c r="V23" s="5"/>
      <c r="W23" s="5"/>
      <c r="X23" s="5"/>
      <c r="Y23" s="5"/>
      <c r="Z23" s="5"/>
      <c r="AB23" s="5"/>
      <c r="AC23" s="5"/>
      <c r="AD23" s="5"/>
      <c r="AE23" s="5"/>
      <c r="AF23" s="5"/>
      <c r="AG23" s="5"/>
      <c r="AH23" s="5"/>
      <c r="AI23" s="5"/>
    </row>
    <row r="24" spans="5:35" ht="20.149999999999999" customHeight="1" thickBot="1">
      <c r="E24" s="52"/>
      <c r="F24" s="148" t="s">
        <v>68</v>
      </c>
      <c r="G24" s="148"/>
      <c r="H24" s="148"/>
      <c r="I24" s="148"/>
      <c r="J24" s="152"/>
      <c r="K24" s="83">
        <f>K21</f>
        <v>0</v>
      </c>
      <c r="L24" s="83">
        <f>K24+L21</f>
        <v>0</v>
      </c>
      <c r="M24" s="83">
        <f>L24+M21</f>
        <v>0</v>
      </c>
      <c r="N24" s="83">
        <f>M24+N21</f>
        <v>0</v>
      </c>
      <c r="O24" s="83">
        <f>N24+O21</f>
        <v>0</v>
      </c>
      <c r="P24" s="83">
        <f>O24+P21</f>
        <v>0</v>
      </c>
      <c r="Q24" s="12"/>
      <c r="S24" s="5"/>
      <c r="T24" s="5"/>
      <c r="U24" s="5"/>
      <c r="V24" s="5"/>
      <c r="W24" s="5"/>
      <c r="X24" s="5"/>
      <c r="Y24" s="5"/>
      <c r="Z24" s="5"/>
      <c r="AB24" s="5"/>
      <c r="AC24" s="5"/>
      <c r="AD24" s="5"/>
      <c r="AE24" s="5"/>
      <c r="AF24" s="5"/>
      <c r="AG24" s="5"/>
      <c r="AH24" s="5"/>
      <c r="AI24" s="5"/>
    </row>
    <row r="25" spans="5:35" ht="14.15" customHeight="1">
      <c r="E25" s="53"/>
      <c r="F25" s="64"/>
      <c r="G25" s="64"/>
      <c r="H25" s="64"/>
      <c r="I25" s="64"/>
      <c r="J25" s="64"/>
      <c r="K25" s="64"/>
      <c r="L25" s="64"/>
      <c r="M25" s="64"/>
      <c r="N25" s="64"/>
      <c r="O25" s="65"/>
      <c r="P25" s="64"/>
      <c r="Q25" s="126"/>
      <c r="S25" s="5"/>
      <c r="T25" s="5"/>
      <c r="U25" s="5"/>
      <c r="V25" s="5"/>
      <c r="W25" s="5"/>
      <c r="X25" s="54"/>
      <c r="Y25" s="5"/>
      <c r="Z25" s="5"/>
      <c r="AB25" s="5"/>
      <c r="AC25" s="5"/>
      <c r="AD25" s="5"/>
      <c r="AE25" s="5"/>
      <c r="AF25" s="5"/>
      <c r="AG25" s="5"/>
      <c r="AH25" s="5"/>
      <c r="AI25" s="5"/>
    </row>
    <row r="26" spans="5:35" ht="14.5" customHeight="1">
      <c r="L26" s="13"/>
      <c r="O26" s="13"/>
      <c r="P26" s="13"/>
      <c r="Q26" s="13"/>
    </row>
    <row r="27" spans="5:35" ht="14.5" customHeight="1">
      <c r="F27" s="84"/>
    </row>
    <row r="28" spans="5:35" ht="14.5" customHeight="1"/>
    <row r="29" spans="5:35" ht="14.5" customHeight="1"/>
    <row r="30" spans="5:35" ht="14.5" customHeight="1"/>
    <row r="31" spans="5:35" ht="14.5" customHeight="1"/>
    <row r="32" spans="5:35" ht="14.5" customHeight="1"/>
    <row r="33" spans="6:26" ht="14.5" customHeight="1"/>
    <row r="34" spans="6:26" ht="14.5" customHeight="1"/>
    <row r="35" spans="6:26" ht="14.5" customHeight="1"/>
    <row r="36" spans="6:26" ht="14.5" customHeight="1"/>
    <row r="37" spans="6:26" ht="14.5" customHeight="1"/>
    <row r="38" spans="6:26" ht="20.149999999999999" customHeight="1" thickBot="1">
      <c r="Q38" s="88" t="s">
        <v>87</v>
      </c>
    </row>
    <row r="39" spans="6:26" ht="20.149999999999999" customHeight="1" thickTop="1" thickBot="1">
      <c r="F39" s="159" t="s">
        <v>81</v>
      </c>
      <c r="G39" s="160"/>
      <c r="H39" s="160"/>
      <c r="I39" s="160"/>
      <c r="J39" s="160"/>
      <c r="K39" s="160"/>
      <c r="L39" s="153" t="s">
        <v>82</v>
      </c>
      <c r="M39" s="154"/>
      <c r="N39" s="154"/>
      <c r="O39" s="155"/>
      <c r="Q39" s="166"/>
      <c r="R39" s="167"/>
      <c r="S39" s="167"/>
      <c r="T39" s="168"/>
      <c r="U39" s="105">
        <v>2025</v>
      </c>
      <c r="V39" s="105">
        <v>2026</v>
      </c>
      <c r="W39" s="105">
        <v>2027</v>
      </c>
      <c r="X39" s="105">
        <v>2028</v>
      </c>
      <c r="Y39" s="105">
        <v>2029</v>
      </c>
      <c r="Z39" s="105">
        <v>2030</v>
      </c>
    </row>
    <row r="40" spans="6:26" ht="20.149999999999999" customHeight="1" thickTop="1" thickBot="1">
      <c r="F40" s="161"/>
      <c r="G40" s="162"/>
      <c r="H40" s="162"/>
      <c r="I40" s="162"/>
      <c r="J40" s="162"/>
      <c r="K40" s="162"/>
      <c r="L40" s="156" t="s">
        <v>83</v>
      </c>
      <c r="M40" s="157"/>
      <c r="N40" s="157"/>
      <c r="O40" s="158"/>
      <c r="Q40" s="169" t="s">
        <v>60</v>
      </c>
      <c r="R40" s="170"/>
      <c r="S40" s="170"/>
      <c r="T40" s="171"/>
      <c r="U40" s="106">
        <v>2.1000000000000001E-2</v>
      </c>
      <c r="V40" s="106">
        <v>1.9E-2</v>
      </c>
      <c r="W40" s="106">
        <v>0</v>
      </c>
      <c r="X40" s="106">
        <v>0</v>
      </c>
      <c r="Y40" s="106">
        <v>0</v>
      </c>
      <c r="Z40" s="106">
        <v>0</v>
      </c>
    </row>
    <row r="41" spans="6:26" ht="20.149999999999999" customHeight="1" thickTop="1">
      <c r="Q41" s="172" t="s">
        <v>61</v>
      </c>
      <c r="R41" s="173"/>
      <c r="S41" s="173"/>
      <c r="T41" s="174"/>
      <c r="U41" s="107">
        <v>8.6199999999999999E-2</v>
      </c>
      <c r="V41" s="107">
        <v>7.0999999999999994E-2</v>
      </c>
      <c r="W41" s="107">
        <v>7.3499999999999996E-2</v>
      </c>
      <c r="X41" s="107">
        <v>0.06</v>
      </c>
      <c r="Y41" s="107">
        <v>0.04</v>
      </c>
      <c r="Z41" s="107">
        <v>0.02</v>
      </c>
    </row>
    <row r="42" spans="6:26" ht="20.149999999999999" customHeight="1">
      <c r="F42" s="146" t="s">
        <v>74</v>
      </c>
      <c r="G42" s="146"/>
      <c r="H42" s="146"/>
      <c r="I42" s="146"/>
      <c r="J42" s="146"/>
      <c r="K42" s="146"/>
      <c r="L42" s="146"/>
      <c r="M42" s="146"/>
      <c r="N42" s="146"/>
      <c r="O42" s="146"/>
      <c r="Q42" s="172" t="s">
        <v>62</v>
      </c>
      <c r="R42" s="173"/>
      <c r="S42" s="173"/>
      <c r="T42" s="174"/>
      <c r="U42" s="107">
        <v>0.08</v>
      </c>
      <c r="V42" s="107">
        <v>0.08</v>
      </c>
      <c r="W42" s="107">
        <v>0.08</v>
      </c>
      <c r="X42" s="107">
        <v>0.08</v>
      </c>
      <c r="Y42" s="107">
        <v>0.08</v>
      </c>
      <c r="Z42" s="107">
        <v>0.08</v>
      </c>
    </row>
    <row r="43" spans="6:26" ht="20.149999999999999" customHeight="1" thickBot="1"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Q43" s="175" t="s">
        <v>63</v>
      </c>
      <c r="R43" s="176"/>
      <c r="S43" s="176"/>
      <c r="T43" s="177"/>
      <c r="U43" s="108">
        <v>0.81279999999999997</v>
      </c>
      <c r="V43" s="108">
        <v>0.83</v>
      </c>
      <c r="W43" s="108">
        <v>0.84650000000000003</v>
      </c>
      <c r="X43" s="108">
        <v>0.86</v>
      </c>
      <c r="Y43" s="108">
        <v>0.88</v>
      </c>
      <c r="Z43" s="108">
        <v>0.9</v>
      </c>
    </row>
    <row r="44" spans="6:26" ht="14.5" customHeight="1" thickTop="1"/>
    <row r="45" spans="6:26" ht="14.5" customHeight="1">
      <c r="F45" s="84"/>
      <c r="G45" s="84"/>
      <c r="H45" s="84"/>
      <c r="I45" s="84"/>
      <c r="J45" s="84"/>
      <c r="K45" s="84"/>
      <c r="L45" s="84"/>
      <c r="M45" s="84"/>
      <c r="N45" s="84"/>
      <c r="O45" s="84"/>
    </row>
    <row r="46" spans="6:26" ht="14.5" customHeight="1">
      <c r="F46" s="84"/>
      <c r="G46" s="84"/>
      <c r="H46" s="84"/>
      <c r="I46" s="84"/>
      <c r="J46" s="84"/>
      <c r="K46" s="84"/>
      <c r="L46" s="84"/>
      <c r="M46" s="84"/>
      <c r="N46" s="84"/>
      <c r="O46" s="84"/>
    </row>
    <row r="47" spans="6:26" ht="14.25" customHeight="1">
      <c r="F47" s="92"/>
      <c r="G47" s="92"/>
      <c r="H47" s="92"/>
      <c r="I47" s="92"/>
      <c r="J47" s="92"/>
      <c r="K47" s="92"/>
      <c r="L47" s="92"/>
      <c r="M47" s="92"/>
      <c r="N47" s="92"/>
      <c r="O47" s="92"/>
    </row>
    <row r="48" spans="6:26" ht="14.25" customHeight="1"/>
    <row r="49" spans="5:25" ht="14.25" hidden="1" customHeight="1">
      <c r="E49" s="6"/>
      <c r="F49" s="7" t="s">
        <v>0</v>
      </c>
      <c r="G49" s="6"/>
      <c r="H49" s="6"/>
      <c r="I49" s="6"/>
      <c r="J49" s="6"/>
      <c r="K49" s="6"/>
      <c r="L49" s="6"/>
      <c r="M49" s="6"/>
      <c r="N49" s="6"/>
    </row>
    <row r="50" spans="5:25" ht="14.25" hidden="1" customHeight="1">
      <c r="E50" s="6"/>
      <c r="F50" s="87">
        <v>2025</v>
      </c>
      <c r="G50" s="6"/>
      <c r="H50" s="6"/>
      <c r="I50" s="6"/>
      <c r="J50" s="6"/>
      <c r="K50" s="6"/>
      <c r="L50" s="6"/>
      <c r="M50" s="6"/>
      <c r="N50" s="6"/>
      <c r="O50" s="87">
        <v>2025</v>
      </c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5:25" ht="14.25" hidden="1" customHeight="1">
      <c r="E51" s="6"/>
      <c r="F51" s="6" t="s">
        <v>71</v>
      </c>
      <c r="G51" s="6"/>
      <c r="H51" s="6"/>
      <c r="I51" s="6"/>
      <c r="J51" s="6"/>
      <c r="K51" s="6"/>
      <c r="L51" s="6"/>
      <c r="M51" s="6"/>
      <c r="N51" s="6" t="s">
        <v>10</v>
      </c>
      <c r="O51" s="6" t="s">
        <v>72</v>
      </c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5:25" ht="14.25" hidden="1" customHeight="1">
      <c r="E52" s="6"/>
      <c r="F52" s="9" t="s">
        <v>1</v>
      </c>
      <c r="G52" s="6"/>
      <c r="H52" s="6"/>
      <c r="I52" s="6"/>
      <c r="J52" s="6"/>
      <c r="K52" s="6"/>
      <c r="L52" s="6"/>
      <c r="M52" s="6"/>
      <c r="O52" s="9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5:25" ht="14.25" hidden="1" customHeight="1">
      <c r="E53" s="6"/>
      <c r="F53" s="6" t="s">
        <v>70</v>
      </c>
      <c r="G53" s="6"/>
      <c r="H53" s="6"/>
      <c r="I53" s="6"/>
      <c r="J53" s="8">
        <f>K11</f>
        <v>0</v>
      </c>
      <c r="K53" s="6"/>
      <c r="L53" s="6"/>
      <c r="M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5:25" ht="14.25" hidden="1" customHeight="1">
      <c r="E54" s="6"/>
      <c r="F54" s="6" t="s">
        <v>2</v>
      </c>
      <c r="G54" s="6"/>
      <c r="H54" s="6"/>
      <c r="I54" s="6"/>
      <c r="J54" s="8">
        <f>J53*K12</f>
        <v>0</v>
      </c>
      <c r="K54" s="6"/>
      <c r="L54" s="6"/>
      <c r="M54" s="6"/>
      <c r="O54" s="6" t="s">
        <v>4</v>
      </c>
      <c r="P54" s="6"/>
      <c r="Q54" s="6"/>
      <c r="R54" s="6"/>
      <c r="S54" s="6"/>
      <c r="T54" s="8">
        <f>J54*(1-K19)</f>
        <v>0</v>
      </c>
      <c r="U54" s="6"/>
      <c r="V54" s="6"/>
      <c r="W54" s="6"/>
      <c r="X54" s="6"/>
      <c r="Y54" s="6"/>
    </row>
    <row r="55" spans="5:25" ht="14.25" hidden="1" customHeight="1">
      <c r="E55" s="6"/>
      <c r="F55" s="6"/>
      <c r="G55" s="6"/>
      <c r="H55" s="6"/>
      <c r="I55" s="6"/>
      <c r="J55" s="6"/>
      <c r="K55" s="6"/>
      <c r="L55" s="6"/>
      <c r="M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5:25" ht="14.25" hidden="1" customHeight="1">
      <c r="E56" s="6"/>
      <c r="F56" s="6" t="s">
        <v>33</v>
      </c>
      <c r="G56" s="6"/>
      <c r="H56" s="6"/>
      <c r="I56" s="6"/>
      <c r="J56" s="6"/>
      <c r="K56" s="6"/>
      <c r="L56" s="6"/>
      <c r="M56" s="6"/>
      <c r="N56" s="6" t="s">
        <v>11</v>
      </c>
      <c r="O56" s="6" t="s">
        <v>33</v>
      </c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5:25" ht="14.25" hidden="1" customHeight="1">
      <c r="E57" s="6"/>
      <c r="F57" s="6" t="s">
        <v>26</v>
      </c>
      <c r="G57" s="6"/>
      <c r="H57" s="6"/>
      <c r="I57" s="6"/>
      <c r="J57" s="8">
        <f>$J$54*K14</f>
        <v>0</v>
      </c>
      <c r="K57" s="6"/>
      <c r="L57" s="6"/>
      <c r="M57" s="6"/>
      <c r="O57" s="6" t="s">
        <v>26</v>
      </c>
      <c r="P57" s="6"/>
      <c r="Q57" s="6"/>
      <c r="R57" s="6"/>
      <c r="S57" s="6"/>
      <c r="T57" s="8">
        <f>$T$54*K14</f>
        <v>0</v>
      </c>
      <c r="U57" s="6"/>
      <c r="V57" s="6"/>
      <c r="W57" s="6"/>
      <c r="X57" s="6"/>
      <c r="Y57" s="6"/>
    </row>
    <row r="58" spans="5:25" ht="14.25" hidden="1" customHeight="1">
      <c r="E58" s="6"/>
      <c r="F58" s="6" t="s">
        <v>27</v>
      </c>
      <c r="G58" s="6"/>
      <c r="H58" s="6"/>
      <c r="I58" s="6"/>
      <c r="J58" s="8">
        <f>$J$54*K15</f>
        <v>0</v>
      </c>
      <c r="K58" s="6"/>
      <c r="L58" s="6"/>
      <c r="M58" s="6"/>
      <c r="O58" s="6" t="s">
        <v>27</v>
      </c>
      <c r="P58" s="6"/>
      <c r="Q58" s="6"/>
      <c r="R58" s="6"/>
      <c r="S58" s="6"/>
      <c r="T58" s="8">
        <f>$T$54*K15</f>
        <v>0</v>
      </c>
      <c r="U58" s="6"/>
      <c r="V58" s="6"/>
      <c r="W58" s="6"/>
      <c r="X58" s="6"/>
      <c r="Y58" s="6"/>
    </row>
    <row r="59" spans="5:25" ht="14.25" hidden="1" customHeight="1">
      <c r="E59" s="6"/>
      <c r="F59" s="6" t="s">
        <v>28</v>
      </c>
      <c r="G59" s="6"/>
      <c r="H59" s="6"/>
      <c r="I59" s="6"/>
      <c r="J59" s="8">
        <f>$J$54*K16</f>
        <v>0</v>
      </c>
      <c r="K59" s="6"/>
      <c r="L59" s="6"/>
      <c r="M59" s="6"/>
      <c r="O59" s="6" t="s">
        <v>28</v>
      </c>
      <c r="P59" s="6"/>
      <c r="Q59" s="6"/>
      <c r="R59" s="6"/>
      <c r="S59" s="6"/>
      <c r="T59" s="8">
        <f>$T$54*K16</f>
        <v>0</v>
      </c>
      <c r="U59" s="6"/>
      <c r="V59" s="6"/>
      <c r="W59" s="6"/>
      <c r="X59" s="6"/>
      <c r="Y59" s="6"/>
    </row>
    <row r="60" spans="5:25" ht="14.25" hidden="1" customHeight="1">
      <c r="E60" s="6"/>
      <c r="F60" s="6" t="s">
        <v>29</v>
      </c>
      <c r="G60" s="6"/>
      <c r="H60" s="6"/>
      <c r="I60" s="6"/>
      <c r="J60" s="8">
        <f>$J$54*K17</f>
        <v>0</v>
      </c>
      <c r="K60" s="6"/>
      <c r="L60" s="6"/>
      <c r="M60" s="6"/>
      <c r="O60" s="6" t="s">
        <v>29</v>
      </c>
      <c r="P60" s="6"/>
      <c r="Q60" s="6"/>
      <c r="R60" s="6"/>
      <c r="S60" s="6"/>
      <c r="T60" s="8">
        <f>$T$54*K17</f>
        <v>0</v>
      </c>
      <c r="U60" s="6"/>
      <c r="V60" s="6"/>
      <c r="W60" s="6"/>
      <c r="X60" s="6"/>
      <c r="Y60" s="6"/>
    </row>
    <row r="61" spans="5:25" ht="14.25" hidden="1" customHeight="1">
      <c r="E61" s="6"/>
      <c r="F61" s="6"/>
      <c r="G61" s="6"/>
      <c r="H61" s="6"/>
      <c r="I61" s="6"/>
      <c r="J61" s="6"/>
      <c r="K61" s="6"/>
      <c r="L61" s="6"/>
      <c r="M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5:25" ht="14.25" hidden="1" customHeight="1">
      <c r="E62" s="6"/>
      <c r="F62" s="6" t="s">
        <v>25</v>
      </c>
      <c r="G62" s="6"/>
      <c r="H62" s="6"/>
      <c r="I62" s="6"/>
      <c r="J62" s="6"/>
      <c r="K62" s="6"/>
      <c r="L62" s="6"/>
      <c r="M62" s="6"/>
      <c r="N62" s="6" t="s">
        <v>12</v>
      </c>
      <c r="O62" s="6" t="s">
        <v>25</v>
      </c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5:25" ht="14.25" hidden="1" customHeight="1">
      <c r="E63" s="6"/>
      <c r="F63" s="6" t="s">
        <v>26</v>
      </c>
      <c r="G63" s="6"/>
      <c r="H63" s="6"/>
      <c r="I63" s="6"/>
      <c r="J63" s="8">
        <f>J57/1000</f>
        <v>0</v>
      </c>
      <c r="K63" s="6"/>
      <c r="L63" s="6"/>
      <c r="M63" s="6"/>
      <c r="O63" s="6" t="s">
        <v>26</v>
      </c>
      <c r="P63" s="6"/>
      <c r="Q63" s="6"/>
      <c r="R63" s="6"/>
      <c r="S63" s="6"/>
      <c r="T63" s="8">
        <f>T57/1000</f>
        <v>0</v>
      </c>
      <c r="U63" s="6"/>
      <c r="V63" s="6"/>
      <c r="W63" s="6"/>
      <c r="X63" s="6"/>
      <c r="Y63" s="6"/>
    </row>
    <row r="64" spans="5:25" ht="14.25" hidden="1" customHeight="1">
      <c r="E64" s="6"/>
      <c r="F64" s="6" t="s">
        <v>27</v>
      </c>
      <c r="G64" s="6"/>
      <c r="H64" s="6"/>
      <c r="I64" s="6"/>
      <c r="J64" s="8">
        <f>J58/1000</f>
        <v>0</v>
      </c>
      <c r="K64" s="6"/>
      <c r="L64" s="6"/>
      <c r="M64" s="6"/>
      <c r="O64" s="6" t="s">
        <v>27</v>
      </c>
      <c r="P64" s="6"/>
      <c r="Q64" s="6"/>
      <c r="R64" s="6"/>
      <c r="S64" s="6"/>
      <c r="T64" s="8">
        <f>T58/1000</f>
        <v>0</v>
      </c>
      <c r="U64" s="6"/>
      <c r="V64" s="6"/>
      <c r="W64" s="6"/>
      <c r="X64" s="6"/>
      <c r="Y64" s="6"/>
    </row>
    <row r="65" spans="5:25" ht="14.25" hidden="1" customHeight="1">
      <c r="E65" s="6"/>
      <c r="F65" s="6" t="s">
        <v>28</v>
      </c>
      <c r="G65" s="6"/>
      <c r="H65" s="6"/>
      <c r="I65" s="6"/>
      <c r="J65" s="8">
        <f>J59/1000</f>
        <v>0</v>
      </c>
      <c r="K65" s="6"/>
      <c r="L65" s="6"/>
      <c r="M65" s="6"/>
      <c r="O65" s="6" t="s">
        <v>28</v>
      </c>
      <c r="P65" s="6"/>
      <c r="Q65" s="6"/>
      <c r="R65" s="6"/>
      <c r="S65" s="6"/>
      <c r="T65" s="8">
        <f>T59/1000</f>
        <v>0</v>
      </c>
      <c r="U65" s="6"/>
      <c r="V65" s="6"/>
      <c r="W65" s="6"/>
      <c r="X65" s="6"/>
      <c r="Y65" s="6"/>
    </row>
    <row r="66" spans="5:25" ht="14.25" hidden="1" customHeight="1">
      <c r="E66" s="6"/>
      <c r="F66" s="6" t="s">
        <v>29</v>
      </c>
      <c r="G66" s="6"/>
      <c r="H66" s="6"/>
      <c r="I66" s="6"/>
      <c r="J66" s="8">
        <f>J60/1000</f>
        <v>0</v>
      </c>
      <c r="K66" s="6"/>
      <c r="L66" s="6"/>
      <c r="M66" s="6"/>
      <c r="O66" s="6" t="s">
        <v>29</v>
      </c>
      <c r="P66" s="6"/>
      <c r="Q66" s="6"/>
      <c r="R66" s="6"/>
      <c r="S66" s="6"/>
      <c r="T66" s="8">
        <f>T60/1000</f>
        <v>0</v>
      </c>
      <c r="U66" s="6"/>
      <c r="V66" s="6"/>
      <c r="W66" s="6"/>
      <c r="X66" s="6"/>
      <c r="Y66" s="6"/>
    </row>
    <row r="67" spans="5:25" ht="14.25" hidden="1" customHeight="1">
      <c r="E67" s="6"/>
      <c r="F67" s="6"/>
      <c r="G67" s="6"/>
      <c r="H67" s="6"/>
      <c r="I67" s="6"/>
      <c r="J67" s="6"/>
      <c r="K67" s="6"/>
      <c r="L67" s="6"/>
      <c r="M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5:25" ht="14.25" hidden="1" customHeight="1">
      <c r="E68" s="6"/>
      <c r="F68" s="6" t="s">
        <v>3</v>
      </c>
      <c r="G68" s="6"/>
      <c r="H68" s="6"/>
      <c r="I68" s="6"/>
      <c r="J68" s="6"/>
      <c r="K68" s="6"/>
      <c r="L68" s="6"/>
      <c r="M68" s="6"/>
      <c r="N68" s="6" t="s">
        <v>13</v>
      </c>
      <c r="O68" s="6" t="s">
        <v>3</v>
      </c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5:25" ht="14.25" hidden="1" customHeight="1">
      <c r="E69" s="6"/>
      <c r="F69" s="6" t="s">
        <v>30</v>
      </c>
      <c r="G69" s="6"/>
      <c r="H69" s="6"/>
      <c r="I69" s="6"/>
      <c r="J69" s="6"/>
      <c r="K69" s="6"/>
      <c r="L69" s="6"/>
      <c r="M69" s="6"/>
      <c r="O69" s="6" t="s">
        <v>30</v>
      </c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5:25" ht="14.25" hidden="1" customHeight="1">
      <c r="E70" s="6"/>
      <c r="F70" s="6" t="s">
        <v>26</v>
      </c>
      <c r="G70" s="6"/>
      <c r="H70" s="6"/>
      <c r="I70" s="6"/>
      <c r="J70" s="8">
        <v>72.130772889417358</v>
      </c>
      <c r="K70" s="6" t="s">
        <v>36</v>
      </c>
      <c r="L70" s="6"/>
      <c r="M70" s="6"/>
      <c r="O70" s="6" t="s">
        <v>26</v>
      </c>
      <c r="P70" s="6"/>
      <c r="Q70" s="6"/>
      <c r="R70" s="6"/>
      <c r="S70" s="6"/>
      <c r="T70" s="8">
        <v>72.130772889417358</v>
      </c>
      <c r="U70" s="6" t="s">
        <v>36</v>
      </c>
      <c r="V70" s="6"/>
      <c r="W70" s="6"/>
      <c r="X70" s="6"/>
      <c r="Y70" s="6"/>
    </row>
    <row r="71" spans="5:25" ht="14.25" hidden="1" customHeight="1">
      <c r="E71" s="6"/>
      <c r="F71" s="6" t="s">
        <v>27</v>
      </c>
      <c r="G71" s="6"/>
      <c r="H71" s="6"/>
      <c r="I71" s="6"/>
      <c r="J71" s="8">
        <v>55.59</v>
      </c>
      <c r="K71" s="6" t="s">
        <v>36</v>
      </c>
      <c r="L71" s="6"/>
      <c r="M71" s="6"/>
      <c r="O71" s="6" t="s">
        <v>27</v>
      </c>
      <c r="P71" s="6"/>
      <c r="Q71" s="6"/>
      <c r="R71" s="6"/>
      <c r="S71" s="6"/>
      <c r="T71" s="8">
        <v>55.59</v>
      </c>
      <c r="U71" s="6" t="s">
        <v>36</v>
      </c>
      <c r="V71" s="6"/>
      <c r="W71" s="6"/>
      <c r="X71" s="6"/>
      <c r="Y71" s="6"/>
    </row>
    <row r="72" spans="5:25" ht="14.25" hidden="1" customHeight="1">
      <c r="E72" s="6"/>
      <c r="F72" s="6" t="s">
        <v>28</v>
      </c>
      <c r="G72" s="6"/>
      <c r="H72" s="6"/>
      <c r="I72" s="6"/>
      <c r="J72" s="8">
        <v>96.748073584125706</v>
      </c>
      <c r="K72" s="6" t="s">
        <v>36</v>
      </c>
      <c r="L72" s="6"/>
      <c r="M72" s="6"/>
      <c r="O72" s="6" t="s">
        <v>28</v>
      </c>
      <c r="P72" s="6"/>
      <c r="Q72" s="6"/>
      <c r="R72" s="6"/>
      <c r="S72" s="6"/>
      <c r="T72" s="8">
        <v>96.748073584125706</v>
      </c>
      <c r="U72" s="6" t="s">
        <v>36</v>
      </c>
      <c r="V72" s="6"/>
      <c r="W72" s="6"/>
      <c r="X72" s="6"/>
      <c r="Y72" s="6"/>
    </row>
    <row r="73" spans="5:25" ht="14.25" hidden="1" customHeight="1">
      <c r="E73" s="6"/>
      <c r="F73" s="6" t="s">
        <v>29</v>
      </c>
      <c r="G73" s="6"/>
      <c r="H73" s="6"/>
      <c r="I73" s="6"/>
      <c r="J73" s="8">
        <v>102.676104415292</v>
      </c>
      <c r="K73" s="6" t="s">
        <v>36</v>
      </c>
      <c r="L73" s="6"/>
      <c r="M73" s="6"/>
      <c r="O73" s="6" t="s">
        <v>29</v>
      </c>
      <c r="P73" s="6"/>
      <c r="Q73" s="6"/>
      <c r="R73" s="6"/>
      <c r="S73" s="6"/>
      <c r="T73" s="8">
        <v>102.676104415292</v>
      </c>
      <c r="U73" s="6" t="s">
        <v>36</v>
      </c>
      <c r="V73" s="6"/>
      <c r="W73" s="6"/>
      <c r="X73" s="6"/>
      <c r="Y73" s="6"/>
    </row>
    <row r="74" spans="5:25" ht="14.25" hidden="1" customHeight="1">
      <c r="E74" s="6"/>
      <c r="F74" s="6"/>
      <c r="G74" s="6"/>
      <c r="H74" s="6"/>
      <c r="I74" s="6"/>
      <c r="J74" s="6"/>
      <c r="K74" s="6"/>
      <c r="L74" s="6"/>
      <c r="M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5:25" ht="14.25" hidden="1" customHeight="1">
      <c r="E75" s="6"/>
      <c r="F75" s="6" t="s">
        <v>31</v>
      </c>
      <c r="G75" s="6"/>
      <c r="H75" s="6"/>
      <c r="I75" s="6"/>
      <c r="J75" s="6"/>
      <c r="K75" s="6"/>
      <c r="L75" s="6"/>
      <c r="M75" s="6"/>
      <c r="O75" s="6" t="s">
        <v>31</v>
      </c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5:25" ht="14.25" hidden="1" customHeight="1">
      <c r="E76" s="6"/>
      <c r="F76" s="6" t="s">
        <v>26</v>
      </c>
      <c r="G76" s="6"/>
      <c r="H76" s="6"/>
      <c r="I76" s="6"/>
      <c r="J76" s="8">
        <f>2.41914387633769/1000</f>
        <v>2.4191438763376898E-3</v>
      </c>
      <c r="K76" s="6" t="s">
        <v>36</v>
      </c>
      <c r="L76" s="6"/>
      <c r="M76" s="6"/>
      <c r="O76" s="6" t="s">
        <v>26</v>
      </c>
      <c r="P76" s="6"/>
      <c r="Q76" s="6"/>
      <c r="R76" s="6"/>
      <c r="S76" s="6"/>
      <c r="T76" s="8">
        <f>2.41914387633769/1000</f>
        <v>2.4191438763376898E-3</v>
      </c>
      <c r="U76" s="6" t="s">
        <v>36</v>
      </c>
      <c r="V76" s="6"/>
      <c r="W76" s="6"/>
      <c r="X76" s="6"/>
      <c r="Y76" s="6"/>
    </row>
    <row r="77" spans="5:25" ht="14.25" hidden="1" customHeight="1">
      <c r="E77" s="6"/>
      <c r="F77" s="6" t="s">
        <v>27</v>
      </c>
      <c r="G77" s="6"/>
      <c r="H77" s="6"/>
      <c r="I77" s="6"/>
      <c r="J77" s="8">
        <f>1/1000</f>
        <v>1E-3</v>
      </c>
      <c r="K77" s="6" t="s">
        <v>36</v>
      </c>
      <c r="L77" s="6"/>
      <c r="M77" s="6"/>
      <c r="O77" s="6" t="s">
        <v>27</v>
      </c>
      <c r="P77" s="6"/>
      <c r="Q77" s="6"/>
      <c r="R77" s="6"/>
      <c r="S77" s="6"/>
      <c r="T77" s="8">
        <f>1/1000</f>
        <v>1E-3</v>
      </c>
      <c r="U77" s="6" t="s">
        <v>36</v>
      </c>
      <c r="V77" s="6"/>
      <c r="W77" s="6"/>
      <c r="X77" s="6"/>
      <c r="Y77" s="6"/>
    </row>
    <row r="78" spans="5:25" ht="14.25" hidden="1" customHeight="1">
      <c r="E78" s="6"/>
      <c r="F78" s="6" t="s">
        <v>28</v>
      </c>
      <c r="G78" s="6"/>
      <c r="H78" s="6"/>
      <c r="I78" s="6"/>
      <c r="J78" s="8">
        <f>30/1000</f>
        <v>0.03</v>
      </c>
      <c r="K78" s="6" t="s">
        <v>36</v>
      </c>
      <c r="L78" s="6"/>
      <c r="M78" s="6"/>
      <c r="O78" s="6" t="s">
        <v>28</v>
      </c>
      <c r="P78" s="6"/>
      <c r="Q78" s="6"/>
      <c r="R78" s="6"/>
      <c r="S78" s="6"/>
      <c r="T78" s="8">
        <f>30/1000</f>
        <v>0.03</v>
      </c>
      <c r="U78" s="6" t="s">
        <v>36</v>
      </c>
      <c r="V78" s="6"/>
      <c r="W78" s="6"/>
      <c r="X78" s="6"/>
      <c r="Y78" s="6"/>
    </row>
    <row r="79" spans="5:25" ht="14.25" hidden="1" customHeight="1">
      <c r="E79" s="6"/>
      <c r="F79" s="6" t="s">
        <v>29</v>
      </c>
      <c r="G79" s="6"/>
      <c r="H79" s="6"/>
      <c r="I79" s="6"/>
      <c r="J79" s="8">
        <f>29.0991441854956/1000</f>
        <v>2.9099144185495598E-2</v>
      </c>
      <c r="K79" s="6" t="s">
        <v>36</v>
      </c>
      <c r="L79" s="6"/>
      <c r="M79" s="6"/>
      <c r="O79" s="6" t="s">
        <v>29</v>
      </c>
      <c r="P79" s="6"/>
      <c r="Q79" s="6"/>
      <c r="R79" s="6"/>
      <c r="S79" s="6"/>
      <c r="T79" s="8">
        <f>29.0991441854956/1000</f>
        <v>2.9099144185495598E-2</v>
      </c>
      <c r="U79" s="6" t="s">
        <v>36</v>
      </c>
      <c r="V79" s="6"/>
      <c r="W79" s="6"/>
      <c r="X79" s="6"/>
      <c r="Y79" s="6"/>
    </row>
    <row r="80" spans="5:25" ht="14.25" hidden="1" customHeight="1">
      <c r="E80" s="6"/>
      <c r="F80" s="6"/>
      <c r="G80" s="6"/>
      <c r="H80" s="6"/>
      <c r="I80" s="6"/>
      <c r="J80" s="6"/>
      <c r="K80" s="6"/>
      <c r="L80" s="6"/>
      <c r="M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5:25" ht="14.25" hidden="1" customHeight="1">
      <c r="E81" s="6"/>
      <c r="F81" s="6" t="s">
        <v>32</v>
      </c>
      <c r="G81" s="6"/>
      <c r="H81" s="6"/>
      <c r="I81" s="6"/>
      <c r="J81" s="6"/>
      <c r="K81" s="6"/>
      <c r="L81" s="6"/>
      <c r="M81" s="6"/>
      <c r="O81" s="6" t="s">
        <v>32</v>
      </c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5:25" ht="14.25" hidden="1" customHeight="1">
      <c r="E82" s="6"/>
      <c r="F82" s="6" t="s">
        <v>26</v>
      </c>
      <c r="G82" s="6"/>
      <c r="H82" s="6"/>
      <c r="I82" s="6"/>
      <c r="J82" s="8">
        <f>0.454785969084423/1000</f>
        <v>4.5478596908442298E-4</v>
      </c>
      <c r="K82" s="6" t="s">
        <v>36</v>
      </c>
      <c r="L82" s="6"/>
      <c r="M82" s="6"/>
      <c r="O82" s="6" t="s">
        <v>26</v>
      </c>
      <c r="P82" s="6"/>
      <c r="Q82" s="6"/>
      <c r="R82" s="6"/>
      <c r="S82" s="6"/>
      <c r="T82" s="8">
        <f>0.454785969084423/1000</f>
        <v>4.5478596908442298E-4</v>
      </c>
      <c r="U82" s="6" t="s">
        <v>36</v>
      </c>
      <c r="V82" s="6"/>
      <c r="W82" s="6"/>
      <c r="X82" s="6"/>
      <c r="Y82" s="6"/>
    </row>
    <row r="83" spans="5:25" ht="14.25" hidden="1" customHeight="1">
      <c r="E83" s="6"/>
      <c r="F83" s="6" t="s">
        <v>27</v>
      </c>
      <c r="G83" s="6"/>
      <c r="H83" s="6"/>
      <c r="I83" s="6"/>
      <c r="J83" s="8">
        <f>0.1/1000</f>
        <v>1E-4</v>
      </c>
      <c r="K83" s="6" t="s">
        <v>36</v>
      </c>
      <c r="L83" s="6"/>
      <c r="M83" s="6"/>
      <c r="O83" s="6" t="s">
        <v>27</v>
      </c>
      <c r="P83" s="6"/>
      <c r="Q83" s="6"/>
      <c r="R83" s="6"/>
      <c r="S83" s="6"/>
      <c r="T83" s="8">
        <f>0.1/1000</f>
        <v>1E-4</v>
      </c>
      <c r="U83" s="6" t="s">
        <v>36</v>
      </c>
      <c r="V83" s="6"/>
      <c r="W83" s="6"/>
      <c r="X83" s="6"/>
      <c r="Y83" s="6"/>
    </row>
    <row r="84" spans="5:25" ht="14.25" hidden="1" customHeight="1">
      <c r="E84" s="6"/>
      <c r="F84" s="6" t="s">
        <v>28</v>
      </c>
      <c r="G84" s="6"/>
      <c r="H84" s="6"/>
      <c r="I84" s="6"/>
      <c r="J84" s="8">
        <f>4/1000</f>
        <v>4.0000000000000001E-3</v>
      </c>
      <c r="K84" s="6" t="s">
        <v>36</v>
      </c>
      <c r="L84" s="6"/>
      <c r="M84" s="6"/>
      <c r="O84" s="6" t="s">
        <v>28</v>
      </c>
      <c r="P84" s="6"/>
      <c r="Q84" s="6"/>
      <c r="R84" s="6"/>
      <c r="S84" s="6"/>
      <c r="T84" s="8">
        <f>4/1000</f>
        <v>4.0000000000000001E-3</v>
      </c>
      <c r="U84" s="6" t="s">
        <v>36</v>
      </c>
      <c r="V84" s="6"/>
      <c r="W84" s="6"/>
      <c r="X84" s="6"/>
      <c r="Y84" s="6"/>
    </row>
    <row r="85" spans="5:25" ht="14.25" hidden="1" customHeight="1">
      <c r="E85" s="6"/>
      <c r="F85" s="6" t="s">
        <v>29</v>
      </c>
      <c r="G85" s="6"/>
      <c r="H85" s="6"/>
      <c r="I85" s="6"/>
      <c r="J85" s="8">
        <f>3.87885042494596/1000</f>
        <v>3.87885042494596E-3</v>
      </c>
      <c r="K85" s="6" t="s">
        <v>36</v>
      </c>
      <c r="L85" s="6"/>
      <c r="M85" s="6"/>
      <c r="O85" s="6" t="s">
        <v>29</v>
      </c>
      <c r="P85" s="6"/>
      <c r="Q85" s="6"/>
      <c r="R85" s="6"/>
      <c r="S85" s="6"/>
      <c r="T85" s="8">
        <f>3.87885042494596/1000</f>
        <v>3.87885042494596E-3</v>
      </c>
      <c r="U85" s="6" t="s">
        <v>36</v>
      </c>
      <c r="V85" s="6"/>
      <c r="W85" s="6"/>
      <c r="X85" s="6"/>
      <c r="Y85" s="6"/>
    </row>
    <row r="86" spans="5:25" ht="14.25" hidden="1" customHeight="1">
      <c r="E86" s="6"/>
      <c r="F86" s="6"/>
      <c r="G86" s="6"/>
      <c r="H86" s="6"/>
      <c r="I86" s="6"/>
      <c r="J86" s="6"/>
      <c r="K86" s="6"/>
      <c r="L86" s="6"/>
      <c r="M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5:25" ht="14.25" hidden="1" customHeight="1">
      <c r="E87" s="6"/>
      <c r="F87" s="6" t="s">
        <v>34</v>
      </c>
      <c r="G87" s="6"/>
      <c r="H87" s="6"/>
      <c r="I87" s="6"/>
      <c r="J87" s="6"/>
      <c r="K87" s="6"/>
      <c r="L87" s="6"/>
      <c r="M87" s="6"/>
      <c r="N87" s="6" t="s">
        <v>14</v>
      </c>
      <c r="O87" s="6" t="s">
        <v>34</v>
      </c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5:25" ht="14.25" hidden="1" customHeight="1">
      <c r="E88" s="6"/>
      <c r="F88" s="6" t="s">
        <v>30</v>
      </c>
      <c r="G88" s="6"/>
      <c r="H88" s="6"/>
      <c r="I88" s="6"/>
      <c r="J88" s="6"/>
      <c r="K88" s="6"/>
      <c r="L88" s="6"/>
      <c r="M88" s="6"/>
      <c r="O88" s="6" t="s">
        <v>30</v>
      </c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5:25" ht="14.25" hidden="1" customHeight="1">
      <c r="E89" s="6"/>
      <c r="F89" s="6" t="s">
        <v>26</v>
      </c>
      <c r="G89" s="6"/>
      <c r="H89" s="6"/>
      <c r="I89" s="6"/>
      <c r="J89" s="8">
        <f>J63*J70</f>
        <v>0</v>
      </c>
      <c r="K89" s="6" t="s">
        <v>37</v>
      </c>
      <c r="L89" s="6"/>
      <c r="M89" s="6"/>
      <c r="N89" s="6"/>
      <c r="O89" s="6" t="s">
        <v>26</v>
      </c>
      <c r="P89" s="6"/>
      <c r="Q89" s="6"/>
      <c r="R89" s="6"/>
      <c r="S89" s="6"/>
      <c r="T89" s="8">
        <f>T63*T70</f>
        <v>0</v>
      </c>
      <c r="U89" s="6"/>
      <c r="V89" s="6"/>
      <c r="W89" s="6"/>
      <c r="X89" s="6"/>
      <c r="Y89" s="6"/>
    </row>
    <row r="90" spans="5:25" ht="14.25" hidden="1" customHeight="1">
      <c r="E90" s="6"/>
      <c r="F90" s="6" t="s">
        <v>27</v>
      </c>
      <c r="G90" s="6"/>
      <c r="H90" s="6"/>
      <c r="I90" s="6"/>
      <c r="J90" s="8">
        <f t="shared" ref="J90:J91" si="0">J64*J71</f>
        <v>0</v>
      </c>
      <c r="K90" s="6" t="s">
        <v>37</v>
      </c>
      <c r="L90" s="6"/>
      <c r="M90" s="6"/>
      <c r="N90" s="6"/>
      <c r="O90" s="6" t="s">
        <v>27</v>
      </c>
      <c r="P90" s="6"/>
      <c r="Q90" s="6"/>
      <c r="R90" s="6"/>
      <c r="S90" s="6"/>
      <c r="T90" s="8">
        <f t="shared" ref="T90:T91" si="1">T64*T71</f>
        <v>0</v>
      </c>
      <c r="U90" s="6"/>
      <c r="V90" s="6"/>
      <c r="W90" s="6"/>
      <c r="X90" s="6"/>
      <c r="Y90" s="6"/>
    </row>
    <row r="91" spans="5:25" ht="14.25" hidden="1" customHeight="1">
      <c r="E91" s="6"/>
      <c r="F91" s="6" t="s">
        <v>28</v>
      </c>
      <c r="G91" s="6"/>
      <c r="H91" s="6"/>
      <c r="I91" s="6"/>
      <c r="J91" s="8">
        <f t="shared" si="0"/>
        <v>0</v>
      </c>
      <c r="K91" s="6" t="s">
        <v>37</v>
      </c>
      <c r="L91" s="6"/>
      <c r="M91" s="6"/>
      <c r="N91" s="6"/>
      <c r="O91" s="6" t="s">
        <v>28</v>
      </c>
      <c r="P91" s="6"/>
      <c r="Q91" s="6"/>
      <c r="R91" s="6"/>
      <c r="S91" s="6"/>
      <c r="T91" s="8">
        <f t="shared" si="1"/>
        <v>0</v>
      </c>
      <c r="U91" s="6"/>
      <c r="V91" s="6"/>
      <c r="W91" s="6"/>
      <c r="X91" s="6"/>
      <c r="Y91" s="6"/>
    </row>
    <row r="92" spans="5:25" ht="14.25" hidden="1" customHeight="1">
      <c r="E92" s="6"/>
      <c r="F92" s="6" t="s">
        <v>29</v>
      </c>
      <c r="G92" s="6"/>
      <c r="H92" s="6"/>
      <c r="I92" s="6"/>
      <c r="J92" s="51" t="s">
        <v>8</v>
      </c>
      <c r="K92" s="6" t="s">
        <v>37</v>
      </c>
      <c r="L92" s="6"/>
      <c r="M92" s="6"/>
      <c r="N92" s="6"/>
      <c r="O92" s="6" t="s">
        <v>29</v>
      </c>
      <c r="P92" s="6"/>
      <c r="Q92" s="6"/>
      <c r="R92" s="6"/>
      <c r="S92" s="6"/>
      <c r="T92" s="51" t="s">
        <v>8</v>
      </c>
      <c r="U92" s="6"/>
      <c r="V92" s="6"/>
      <c r="W92" s="6"/>
      <c r="X92" s="6"/>
      <c r="Y92" s="6"/>
    </row>
    <row r="93" spans="5:25" ht="14.25" hidden="1" customHeight="1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5:25" ht="14.25" hidden="1" customHeight="1">
      <c r="E94" s="6"/>
      <c r="F94" s="6" t="s">
        <v>31</v>
      </c>
      <c r="G94" s="6"/>
      <c r="H94" s="6"/>
      <c r="I94" s="6"/>
      <c r="J94" s="6"/>
      <c r="K94" s="6"/>
      <c r="L94" s="6"/>
      <c r="M94" s="6"/>
      <c r="N94" s="6"/>
      <c r="O94" s="6" t="s">
        <v>31</v>
      </c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5:25" ht="14.25" hidden="1" customHeight="1">
      <c r="E95" s="6"/>
      <c r="F95" s="6" t="s">
        <v>26</v>
      </c>
      <c r="G95" s="6"/>
      <c r="H95" s="6"/>
      <c r="I95" s="6"/>
      <c r="J95" s="8">
        <f>J63*J76</f>
        <v>0</v>
      </c>
      <c r="K95" s="6" t="s">
        <v>37</v>
      </c>
      <c r="L95" s="6"/>
      <c r="M95" s="6"/>
      <c r="N95" s="6"/>
      <c r="O95" s="6" t="s">
        <v>26</v>
      </c>
      <c r="P95" s="6"/>
      <c r="Q95" s="6"/>
      <c r="R95" s="6"/>
      <c r="S95" s="6"/>
      <c r="T95" s="8">
        <f>T63*T76</f>
        <v>0</v>
      </c>
      <c r="U95" s="6"/>
      <c r="V95" s="6"/>
      <c r="W95" s="6"/>
      <c r="X95" s="6"/>
      <c r="Y95" s="6"/>
    </row>
    <row r="96" spans="5:25" ht="14.25" hidden="1" customHeight="1">
      <c r="E96" s="6"/>
      <c r="F96" s="6" t="s">
        <v>27</v>
      </c>
      <c r="G96" s="6"/>
      <c r="H96" s="6"/>
      <c r="I96" s="6"/>
      <c r="J96" s="8">
        <f t="shared" ref="J96:J98" si="2">J64*J77</f>
        <v>0</v>
      </c>
      <c r="K96" s="6" t="s">
        <v>37</v>
      </c>
      <c r="L96" s="6"/>
      <c r="M96" s="6"/>
      <c r="N96" s="6"/>
      <c r="O96" s="6" t="s">
        <v>27</v>
      </c>
      <c r="P96" s="6"/>
      <c r="Q96" s="6"/>
      <c r="R96" s="6"/>
      <c r="S96" s="6"/>
      <c r="T96" s="8">
        <f t="shared" ref="T96:T98" si="3">T64*T77</f>
        <v>0</v>
      </c>
      <c r="U96" s="6"/>
      <c r="V96" s="6"/>
      <c r="W96" s="6"/>
      <c r="X96" s="6"/>
      <c r="Y96" s="6"/>
    </row>
    <row r="97" spans="5:25" ht="14.25" hidden="1" customHeight="1">
      <c r="E97" s="6"/>
      <c r="F97" s="6" t="s">
        <v>28</v>
      </c>
      <c r="G97" s="6"/>
      <c r="H97" s="6"/>
      <c r="I97" s="6"/>
      <c r="J97" s="8">
        <f t="shared" si="2"/>
        <v>0</v>
      </c>
      <c r="K97" s="6" t="s">
        <v>37</v>
      </c>
      <c r="L97" s="6"/>
      <c r="M97" s="6"/>
      <c r="N97" s="6"/>
      <c r="O97" s="6" t="s">
        <v>28</v>
      </c>
      <c r="P97" s="6"/>
      <c r="Q97" s="6"/>
      <c r="R97" s="6"/>
      <c r="S97" s="6"/>
      <c r="T97" s="8">
        <f>T65*T78</f>
        <v>0</v>
      </c>
      <c r="U97" s="6"/>
      <c r="V97" s="6"/>
      <c r="W97" s="6"/>
      <c r="X97" s="6"/>
      <c r="Y97" s="6"/>
    </row>
    <row r="98" spans="5:25" ht="14.25" hidden="1" customHeight="1">
      <c r="E98" s="6"/>
      <c r="F98" s="6" t="s">
        <v>29</v>
      </c>
      <c r="G98" s="6"/>
      <c r="H98" s="6"/>
      <c r="I98" s="6"/>
      <c r="J98" s="8">
        <f t="shared" si="2"/>
        <v>0</v>
      </c>
      <c r="K98" s="6" t="s">
        <v>37</v>
      </c>
      <c r="L98" s="6"/>
      <c r="M98" s="6"/>
      <c r="N98" s="6"/>
      <c r="O98" s="6" t="s">
        <v>29</v>
      </c>
      <c r="P98" s="6"/>
      <c r="Q98" s="6"/>
      <c r="R98" s="6"/>
      <c r="S98" s="6"/>
      <c r="T98" s="8">
        <f t="shared" si="3"/>
        <v>0</v>
      </c>
      <c r="U98" s="6"/>
      <c r="V98" s="6"/>
      <c r="W98" s="6"/>
      <c r="X98" s="6"/>
      <c r="Y98" s="6"/>
    </row>
    <row r="99" spans="5:25" ht="14.25" hidden="1" customHeight="1"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5:25" ht="14.25" hidden="1" customHeight="1">
      <c r="E100" s="6"/>
      <c r="F100" s="6" t="s">
        <v>32</v>
      </c>
      <c r="G100" s="6"/>
      <c r="H100" s="6"/>
      <c r="I100" s="6"/>
      <c r="J100" s="6"/>
      <c r="K100" s="6"/>
      <c r="L100" s="6"/>
      <c r="M100" s="6"/>
      <c r="N100" s="6"/>
      <c r="O100" s="6" t="s">
        <v>32</v>
      </c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5:25" ht="14.25" hidden="1" customHeight="1">
      <c r="E101" s="6"/>
      <c r="F101" s="6" t="s">
        <v>26</v>
      </c>
      <c r="G101" s="6"/>
      <c r="H101" s="6"/>
      <c r="I101" s="6"/>
      <c r="J101" s="8">
        <f>J63*J82</f>
        <v>0</v>
      </c>
      <c r="K101" s="6"/>
      <c r="L101" s="6"/>
      <c r="M101" s="6"/>
      <c r="N101" s="6"/>
      <c r="O101" s="6" t="s">
        <v>26</v>
      </c>
      <c r="P101" s="6"/>
      <c r="Q101" s="6"/>
      <c r="R101" s="6"/>
      <c r="S101" s="6"/>
      <c r="T101" s="8">
        <f>T63*T82</f>
        <v>0</v>
      </c>
      <c r="U101" s="6"/>
      <c r="V101" s="6"/>
      <c r="W101" s="6"/>
      <c r="X101" s="6"/>
      <c r="Y101" s="6"/>
    </row>
    <row r="102" spans="5:25" ht="14.25" hidden="1" customHeight="1">
      <c r="E102" s="6"/>
      <c r="F102" s="6" t="s">
        <v>27</v>
      </c>
      <c r="G102" s="6"/>
      <c r="H102" s="6"/>
      <c r="I102" s="6"/>
      <c r="J102" s="8">
        <f t="shared" ref="J102:J104" si="4">J64*J83</f>
        <v>0</v>
      </c>
      <c r="K102" s="6"/>
      <c r="L102" s="6"/>
      <c r="M102" s="6"/>
      <c r="N102" s="6"/>
      <c r="O102" s="6" t="s">
        <v>27</v>
      </c>
      <c r="P102" s="6"/>
      <c r="Q102" s="6"/>
      <c r="R102" s="6"/>
      <c r="S102" s="6"/>
      <c r="T102" s="8">
        <f t="shared" ref="T102:T104" si="5">T64*T83</f>
        <v>0</v>
      </c>
      <c r="U102" s="6"/>
      <c r="V102" s="6"/>
      <c r="W102" s="6"/>
      <c r="X102" s="6"/>
      <c r="Y102" s="6"/>
    </row>
    <row r="103" spans="5:25" ht="14.25" hidden="1" customHeight="1">
      <c r="E103" s="6"/>
      <c r="F103" s="6" t="s">
        <v>28</v>
      </c>
      <c r="G103" s="6"/>
      <c r="H103" s="6"/>
      <c r="I103" s="6"/>
      <c r="J103" s="8">
        <f t="shared" si="4"/>
        <v>0</v>
      </c>
      <c r="K103" s="6"/>
      <c r="L103" s="6"/>
      <c r="M103" s="6"/>
      <c r="N103" s="6"/>
      <c r="O103" s="6" t="s">
        <v>28</v>
      </c>
      <c r="P103" s="6"/>
      <c r="Q103" s="6"/>
      <c r="R103" s="6"/>
      <c r="S103" s="6"/>
      <c r="T103" s="8">
        <f>T65*T84</f>
        <v>0</v>
      </c>
      <c r="U103" s="6"/>
      <c r="V103" s="6"/>
      <c r="W103" s="6"/>
      <c r="X103" s="6"/>
      <c r="Y103" s="6"/>
    </row>
    <row r="104" spans="5:25" ht="14.25" hidden="1" customHeight="1">
      <c r="E104" s="6"/>
      <c r="F104" s="6" t="s">
        <v>29</v>
      </c>
      <c r="G104" s="6"/>
      <c r="H104" s="6"/>
      <c r="I104" s="6"/>
      <c r="J104" s="8">
        <f t="shared" si="4"/>
        <v>0</v>
      </c>
      <c r="K104" s="6"/>
      <c r="L104" s="6"/>
      <c r="M104" s="6"/>
      <c r="N104" s="6"/>
      <c r="O104" s="6" t="s">
        <v>29</v>
      </c>
      <c r="P104" s="6"/>
      <c r="Q104" s="6"/>
      <c r="R104" s="6"/>
      <c r="S104" s="6"/>
      <c r="T104" s="8">
        <f t="shared" si="5"/>
        <v>0</v>
      </c>
      <c r="U104" s="6"/>
      <c r="V104" s="6"/>
      <c r="W104" s="6"/>
      <c r="X104" s="6"/>
      <c r="Y104" s="6"/>
    </row>
    <row r="105" spans="5:25" ht="14.25" hidden="1" customHeight="1"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5:25" ht="14.25" hidden="1" customHeight="1">
      <c r="E106" s="6"/>
      <c r="F106" s="6" t="s">
        <v>35</v>
      </c>
      <c r="G106" s="6"/>
      <c r="H106" s="6"/>
      <c r="I106" s="6"/>
      <c r="J106" s="6"/>
      <c r="K106" s="6"/>
      <c r="L106" s="6"/>
      <c r="M106" s="6"/>
      <c r="N106" s="6" t="s">
        <v>15</v>
      </c>
      <c r="O106" s="6" t="s">
        <v>35</v>
      </c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5:25" ht="14.25" hidden="1" customHeight="1">
      <c r="E107" s="6"/>
      <c r="F107" s="6" t="s">
        <v>30</v>
      </c>
      <c r="G107" s="6"/>
      <c r="H107" s="6"/>
      <c r="I107" s="6"/>
      <c r="J107" s="8">
        <v>1</v>
      </c>
      <c r="K107" s="6"/>
      <c r="L107" s="6"/>
      <c r="M107" s="6"/>
      <c r="O107" s="6" t="s">
        <v>30</v>
      </c>
      <c r="P107" s="6"/>
      <c r="Q107" s="6"/>
      <c r="R107" s="6"/>
      <c r="S107" s="6"/>
      <c r="T107" s="8">
        <v>1</v>
      </c>
      <c r="U107" s="6"/>
      <c r="V107" s="6"/>
      <c r="W107" s="6"/>
      <c r="X107" s="6"/>
      <c r="Y107" s="6"/>
    </row>
    <row r="108" spans="5:25" ht="14.25" hidden="1" customHeight="1">
      <c r="E108" s="6"/>
      <c r="F108" s="6" t="s">
        <v>31</v>
      </c>
      <c r="G108" s="6"/>
      <c r="H108" s="6"/>
      <c r="I108" s="6"/>
      <c r="J108" s="8">
        <v>28</v>
      </c>
      <c r="K108" s="6"/>
      <c r="L108" s="6"/>
      <c r="M108" s="6"/>
      <c r="N108" s="6"/>
      <c r="O108" s="6" t="s">
        <v>31</v>
      </c>
      <c r="P108" s="6"/>
      <c r="Q108" s="6"/>
      <c r="R108" s="6"/>
      <c r="S108" s="6"/>
      <c r="T108" s="8">
        <v>28</v>
      </c>
      <c r="U108" s="6"/>
      <c r="V108" s="6"/>
      <c r="W108" s="6"/>
      <c r="X108" s="6"/>
      <c r="Y108" s="6"/>
    </row>
    <row r="109" spans="5:25" ht="14.25" hidden="1" customHeight="1">
      <c r="E109" s="6"/>
      <c r="F109" s="6" t="s">
        <v>32</v>
      </c>
      <c r="G109" s="6"/>
      <c r="H109" s="6"/>
      <c r="I109" s="6"/>
      <c r="J109" s="8">
        <v>265</v>
      </c>
      <c r="K109" s="6"/>
      <c r="L109" s="6"/>
      <c r="M109" s="6"/>
      <c r="N109" s="6"/>
      <c r="O109" s="6" t="s">
        <v>32</v>
      </c>
      <c r="P109" s="6"/>
      <c r="Q109" s="6"/>
      <c r="R109" s="6"/>
      <c r="S109" s="6"/>
      <c r="T109" s="8">
        <v>265</v>
      </c>
      <c r="U109" s="6"/>
      <c r="V109" s="6"/>
      <c r="W109" s="6"/>
      <c r="X109" s="6"/>
      <c r="Y109" s="6"/>
    </row>
    <row r="110" spans="5:25" ht="14.25" hidden="1" customHeight="1"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5:25" ht="14.25" hidden="1" customHeight="1">
      <c r="E111" s="6"/>
      <c r="F111" s="6" t="s">
        <v>38</v>
      </c>
      <c r="G111" s="6"/>
      <c r="H111" s="6"/>
      <c r="I111" s="6"/>
      <c r="J111" s="6"/>
      <c r="K111" s="6"/>
      <c r="L111" s="6"/>
      <c r="M111" s="6"/>
      <c r="N111" s="6" t="s">
        <v>16</v>
      </c>
      <c r="O111" s="6" t="s">
        <v>39</v>
      </c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5:25" ht="14.25" hidden="1" customHeight="1">
      <c r="E112" s="6"/>
      <c r="F112" s="6" t="s">
        <v>30</v>
      </c>
      <c r="G112" s="6"/>
      <c r="H112" s="6"/>
      <c r="I112" s="6"/>
      <c r="J112" s="8">
        <f>J89+J90+J91</f>
        <v>0</v>
      </c>
      <c r="K112" s="6"/>
      <c r="L112" s="6"/>
      <c r="M112" s="6"/>
      <c r="N112" s="6"/>
      <c r="O112" s="6" t="s">
        <v>30</v>
      </c>
      <c r="P112" s="6"/>
      <c r="Q112" s="6"/>
      <c r="R112" s="6"/>
      <c r="S112" s="6"/>
      <c r="T112" s="8">
        <f>T89+T90+T91</f>
        <v>0</v>
      </c>
      <c r="U112" s="6"/>
      <c r="V112" s="6"/>
      <c r="W112" s="6"/>
      <c r="X112" s="6"/>
      <c r="Y112" s="6"/>
    </row>
    <row r="113" spans="5:25" ht="14.25" hidden="1" customHeight="1">
      <c r="E113" s="6"/>
      <c r="F113" s="6" t="s">
        <v>31</v>
      </c>
      <c r="G113" s="6"/>
      <c r="H113" s="6"/>
      <c r="I113" s="6"/>
      <c r="J113" s="8">
        <f>(J95+J96+J97+J98)*J108</f>
        <v>0</v>
      </c>
      <c r="K113" s="6"/>
      <c r="L113" s="6"/>
      <c r="M113" s="6"/>
      <c r="O113" s="6" t="s">
        <v>31</v>
      </c>
      <c r="P113" s="6"/>
      <c r="Q113" s="6"/>
      <c r="R113" s="6"/>
      <c r="S113" s="6"/>
      <c r="T113" s="8">
        <f>(T95+T96+T97+T98)*T108</f>
        <v>0</v>
      </c>
      <c r="U113" s="6"/>
      <c r="V113" s="6"/>
      <c r="W113" s="6"/>
      <c r="X113" s="6"/>
      <c r="Y113" s="6"/>
    </row>
    <row r="114" spans="5:25" ht="14.25" hidden="1" customHeight="1">
      <c r="E114" s="6"/>
      <c r="F114" s="6" t="s">
        <v>32</v>
      </c>
      <c r="G114" s="6"/>
      <c r="H114" s="6"/>
      <c r="I114" s="6"/>
      <c r="J114" s="8">
        <f>(J101+J102+J103+J104)*J109</f>
        <v>0</v>
      </c>
      <c r="K114" s="6"/>
      <c r="L114" s="6"/>
      <c r="M114" s="6"/>
      <c r="O114" s="6" t="s">
        <v>32</v>
      </c>
      <c r="P114" s="6"/>
      <c r="Q114" s="6"/>
      <c r="R114" s="6"/>
      <c r="S114" s="6"/>
      <c r="T114" s="8">
        <f>(T101+T102+T103+T104)*T109</f>
        <v>0</v>
      </c>
      <c r="U114" s="6"/>
      <c r="V114" s="6"/>
      <c r="W114" s="6"/>
      <c r="X114" s="6"/>
      <c r="Y114" s="6"/>
    </row>
    <row r="115" spans="5:25" ht="14.25" hidden="1" customHeight="1"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5:25" ht="14.25" hidden="1" customHeight="1">
      <c r="E116" s="6"/>
      <c r="F116" s="6" t="s">
        <v>9</v>
      </c>
      <c r="G116" s="6"/>
      <c r="H116" s="6"/>
      <c r="I116" s="6"/>
      <c r="J116" s="8">
        <f>J112+J113+J114</f>
        <v>0</v>
      </c>
      <c r="K116" s="6" t="s">
        <v>40</v>
      </c>
      <c r="L116" s="6"/>
      <c r="M116" s="6"/>
      <c r="N116" s="6" t="s">
        <v>17</v>
      </c>
      <c r="O116" s="6" t="s">
        <v>9</v>
      </c>
      <c r="P116" s="6"/>
      <c r="Q116" s="6"/>
      <c r="R116" s="6"/>
      <c r="S116" s="6"/>
      <c r="T116" s="8">
        <f>T112+T113+T114</f>
        <v>0</v>
      </c>
      <c r="U116" s="6" t="s">
        <v>40</v>
      </c>
      <c r="V116" s="6"/>
      <c r="W116" s="6"/>
      <c r="X116" s="6"/>
      <c r="Y116" s="6"/>
    </row>
    <row r="117" spans="5:25" ht="14.25" hidden="1" customHeight="1"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5:25" ht="14.25" hidden="1" customHeight="1">
      <c r="F118" s="6"/>
      <c r="G118" s="6"/>
      <c r="H118" s="6"/>
      <c r="I118" s="6"/>
      <c r="J118" s="6"/>
      <c r="K118" s="6"/>
      <c r="L118" s="6"/>
      <c r="M118" s="6"/>
      <c r="N118" s="6" t="s">
        <v>41</v>
      </c>
      <c r="O118" s="9" t="s">
        <v>5</v>
      </c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5:25" ht="14.25" hidden="1" customHeight="1">
      <c r="F119" s="6"/>
      <c r="G119" s="6"/>
      <c r="H119" s="6"/>
      <c r="I119" s="6"/>
      <c r="J119" s="6"/>
      <c r="K119" s="6"/>
      <c r="L119" s="6"/>
      <c r="M119" s="6"/>
      <c r="N119" s="6"/>
      <c r="O119" s="6" t="s">
        <v>6</v>
      </c>
      <c r="P119" s="6"/>
      <c r="Q119" s="6"/>
      <c r="R119" s="6"/>
      <c r="S119" s="6"/>
      <c r="T119" s="8">
        <f>J116-T116</f>
        <v>0</v>
      </c>
      <c r="U119" s="6" t="s">
        <v>40</v>
      </c>
      <c r="V119" s="6"/>
      <c r="W119" s="6"/>
      <c r="X119" s="6"/>
      <c r="Y119" s="6"/>
    </row>
    <row r="120" spans="5:25" ht="14.25" hidden="1" customHeight="1"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5:25" ht="14.25" hidden="1" customHeight="1">
      <c r="E121" s="6"/>
      <c r="F121" s="87">
        <v>2026</v>
      </c>
      <c r="G121" s="6"/>
      <c r="H121" s="6"/>
      <c r="I121" s="6"/>
      <c r="J121" s="6"/>
      <c r="K121" s="6"/>
      <c r="L121" s="6"/>
      <c r="M121" s="6"/>
      <c r="N121" s="6"/>
      <c r="O121" s="87">
        <v>2026</v>
      </c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5:25" ht="14.25" hidden="1" customHeight="1">
      <c r="E122" s="6"/>
      <c r="F122" s="6" t="s">
        <v>71</v>
      </c>
      <c r="G122" s="6"/>
      <c r="H122" s="6"/>
      <c r="I122" s="6"/>
      <c r="J122" s="6"/>
      <c r="K122" s="6"/>
      <c r="L122" s="6"/>
      <c r="M122" s="6"/>
      <c r="N122" s="6" t="s">
        <v>10</v>
      </c>
      <c r="O122" s="6" t="s">
        <v>72</v>
      </c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5:25" ht="14.25" hidden="1" customHeight="1">
      <c r="E123" s="6"/>
      <c r="F123" s="9" t="s">
        <v>1</v>
      </c>
      <c r="G123" s="6"/>
      <c r="H123" s="6"/>
      <c r="I123" s="6"/>
      <c r="J123" s="6"/>
      <c r="K123" s="6"/>
      <c r="L123" s="6"/>
      <c r="M123" s="6"/>
      <c r="O123" s="9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5:25" ht="14.25" hidden="1" customHeight="1">
      <c r="E124" s="6"/>
      <c r="F124" s="6" t="s">
        <v>70</v>
      </c>
      <c r="G124" s="6"/>
      <c r="H124" s="6"/>
      <c r="I124" s="6"/>
      <c r="J124" s="8">
        <f>L11</f>
        <v>0</v>
      </c>
      <c r="L124" s="6"/>
      <c r="M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5:25" ht="14.25" hidden="1" customHeight="1">
      <c r="E125" s="6"/>
      <c r="F125" s="6" t="s">
        <v>2</v>
      </c>
      <c r="G125" s="6"/>
      <c r="H125" s="6"/>
      <c r="I125" s="6"/>
      <c r="J125" s="8">
        <f>J124*L12</f>
        <v>0</v>
      </c>
      <c r="L125" s="6"/>
      <c r="M125" s="6"/>
      <c r="O125" s="6" t="s">
        <v>4</v>
      </c>
      <c r="P125" s="6"/>
      <c r="Q125" s="6"/>
      <c r="R125" s="6"/>
      <c r="S125" s="6"/>
      <c r="T125" s="8">
        <f>J125*(1-L19)</f>
        <v>0</v>
      </c>
      <c r="U125" s="6"/>
      <c r="V125" s="6"/>
      <c r="W125" s="6"/>
      <c r="X125" s="6"/>
      <c r="Y125" s="6"/>
    </row>
    <row r="126" spans="5:25" ht="14.25" hidden="1" customHeight="1">
      <c r="E126" s="6"/>
      <c r="F126" s="6"/>
      <c r="G126" s="6"/>
      <c r="H126" s="6"/>
      <c r="I126" s="6"/>
      <c r="J126" s="6"/>
      <c r="K126" s="6"/>
      <c r="L126" s="6"/>
      <c r="M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5:25" ht="14.25" hidden="1" customHeight="1">
      <c r="E127" s="6"/>
      <c r="F127" s="6" t="s">
        <v>33</v>
      </c>
      <c r="G127" s="6"/>
      <c r="H127" s="6"/>
      <c r="I127" s="6"/>
      <c r="J127" s="6"/>
      <c r="K127" s="6"/>
      <c r="L127" s="6"/>
      <c r="M127" s="6"/>
      <c r="N127" s="6" t="s">
        <v>11</v>
      </c>
      <c r="O127" s="6" t="s">
        <v>33</v>
      </c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5:25" ht="14.25" hidden="1" customHeight="1">
      <c r="E128" s="6"/>
      <c r="F128" s="6" t="s">
        <v>26</v>
      </c>
      <c r="G128" s="6"/>
      <c r="H128" s="6"/>
      <c r="I128" s="6"/>
      <c r="J128" s="8">
        <f>$J$125*L14</f>
        <v>0</v>
      </c>
      <c r="K128" s="6"/>
      <c r="L128" s="6"/>
      <c r="M128" s="6"/>
      <c r="O128" s="6" t="s">
        <v>26</v>
      </c>
      <c r="P128" s="6"/>
      <c r="Q128" s="6"/>
      <c r="R128" s="6"/>
      <c r="S128" s="6"/>
      <c r="T128" s="8">
        <f>$T$125*L14</f>
        <v>0</v>
      </c>
      <c r="U128" s="6"/>
      <c r="V128" s="6"/>
      <c r="W128" s="6"/>
      <c r="X128" s="6"/>
      <c r="Y128" s="6"/>
    </row>
    <row r="129" spans="5:25" ht="14.25" hidden="1" customHeight="1">
      <c r="E129" s="6"/>
      <c r="F129" s="6" t="s">
        <v>27</v>
      </c>
      <c r="G129" s="6"/>
      <c r="H129" s="6"/>
      <c r="I129" s="6"/>
      <c r="J129" s="8">
        <f>$J$125*L15</f>
        <v>0</v>
      </c>
      <c r="K129" s="6"/>
      <c r="L129" s="6"/>
      <c r="M129" s="6"/>
      <c r="O129" s="6" t="s">
        <v>27</v>
      </c>
      <c r="P129" s="6"/>
      <c r="Q129" s="6"/>
      <c r="R129" s="6"/>
      <c r="S129" s="6"/>
      <c r="T129" s="8">
        <f>$T$125*L15</f>
        <v>0</v>
      </c>
      <c r="U129" s="6"/>
      <c r="V129" s="6"/>
      <c r="W129" s="6"/>
      <c r="X129" s="6"/>
      <c r="Y129" s="6"/>
    </row>
    <row r="130" spans="5:25" ht="14.25" hidden="1" customHeight="1">
      <c r="E130" s="6"/>
      <c r="F130" s="6" t="s">
        <v>28</v>
      </c>
      <c r="G130" s="6"/>
      <c r="H130" s="6"/>
      <c r="I130" s="6"/>
      <c r="J130" s="8">
        <f>$J$125*L16</f>
        <v>0</v>
      </c>
      <c r="K130" s="6"/>
      <c r="L130" s="6"/>
      <c r="M130" s="6"/>
      <c r="O130" s="6" t="s">
        <v>28</v>
      </c>
      <c r="P130" s="6"/>
      <c r="Q130" s="6"/>
      <c r="R130" s="6"/>
      <c r="S130" s="6"/>
      <c r="T130" s="8">
        <f>$T$125*L16</f>
        <v>0</v>
      </c>
      <c r="U130" s="6"/>
      <c r="V130" s="6"/>
      <c r="W130" s="6"/>
      <c r="X130" s="6"/>
      <c r="Y130" s="6"/>
    </row>
    <row r="131" spans="5:25" ht="14.25" hidden="1" customHeight="1">
      <c r="E131" s="6"/>
      <c r="F131" s="6" t="s">
        <v>29</v>
      </c>
      <c r="G131" s="6"/>
      <c r="H131" s="6"/>
      <c r="I131" s="6"/>
      <c r="J131" s="8">
        <f>$J$125*L17</f>
        <v>0</v>
      </c>
      <c r="K131" s="6"/>
      <c r="L131" s="6"/>
      <c r="M131" s="6"/>
      <c r="O131" s="6" t="s">
        <v>29</v>
      </c>
      <c r="P131" s="6"/>
      <c r="Q131" s="6"/>
      <c r="R131" s="6"/>
      <c r="S131" s="6"/>
      <c r="T131" s="8">
        <f>$T$125*L17</f>
        <v>0</v>
      </c>
      <c r="U131" s="6"/>
      <c r="V131" s="6"/>
      <c r="W131" s="6"/>
      <c r="X131" s="6"/>
      <c r="Y131" s="6"/>
    </row>
    <row r="132" spans="5:25" ht="14.25" hidden="1" customHeight="1">
      <c r="E132" s="6"/>
      <c r="F132" s="6"/>
      <c r="G132" s="6"/>
      <c r="H132" s="6"/>
      <c r="I132" s="6"/>
      <c r="J132" s="6"/>
      <c r="K132" s="6"/>
      <c r="L132" s="6"/>
      <c r="M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5:25" ht="14.25" hidden="1" customHeight="1">
      <c r="E133" s="6"/>
      <c r="F133" s="6" t="s">
        <v>25</v>
      </c>
      <c r="G133" s="6"/>
      <c r="H133" s="6"/>
      <c r="I133" s="6"/>
      <c r="J133" s="6"/>
      <c r="K133" s="6"/>
      <c r="L133" s="6"/>
      <c r="M133" s="6"/>
      <c r="N133" s="6" t="s">
        <v>12</v>
      </c>
      <c r="O133" s="6" t="s">
        <v>25</v>
      </c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5:25" ht="14.25" hidden="1" customHeight="1">
      <c r="E134" s="6"/>
      <c r="F134" s="6" t="s">
        <v>26</v>
      </c>
      <c r="G134" s="6"/>
      <c r="H134" s="6"/>
      <c r="I134" s="6"/>
      <c r="J134" s="8">
        <f>J128/1000</f>
        <v>0</v>
      </c>
      <c r="K134" s="6"/>
      <c r="L134" s="6"/>
      <c r="M134" s="6"/>
      <c r="O134" s="6" t="s">
        <v>26</v>
      </c>
      <c r="P134" s="6"/>
      <c r="Q134" s="6"/>
      <c r="R134" s="6"/>
      <c r="S134" s="6"/>
      <c r="T134" s="8">
        <f>T128/1000</f>
        <v>0</v>
      </c>
      <c r="U134" s="6"/>
      <c r="V134" s="6"/>
      <c r="W134" s="6"/>
      <c r="X134" s="6"/>
      <c r="Y134" s="6"/>
    </row>
    <row r="135" spans="5:25" ht="14.25" hidden="1" customHeight="1">
      <c r="E135" s="6"/>
      <c r="F135" s="6" t="s">
        <v>27</v>
      </c>
      <c r="G135" s="6"/>
      <c r="H135" s="6"/>
      <c r="I135" s="6"/>
      <c r="J135" s="8">
        <f>J129/1000</f>
        <v>0</v>
      </c>
      <c r="K135" s="6"/>
      <c r="L135" s="6"/>
      <c r="M135" s="6"/>
      <c r="O135" s="6" t="s">
        <v>27</v>
      </c>
      <c r="P135" s="6"/>
      <c r="Q135" s="6"/>
      <c r="R135" s="6"/>
      <c r="S135" s="6"/>
      <c r="T135" s="8">
        <f>T129/1000</f>
        <v>0</v>
      </c>
      <c r="U135" s="6"/>
      <c r="V135" s="6"/>
      <c r="W135" s="6"/>
      <c r="X135" s="6"/>
      <c r="Y135" s="6"/>
    </row>
    <row r="136" spans="5:25" ht="14.25" hidden="1" customHeight="1">
      <c r="E136" s="6"/>
      <c r="F136" s="6" t="s">
        <v>28</v>
      </c>
      <c r="G136" s="6"/>
      <c r="H136" s="6"/>
      <c r="I136" s="6"/>
      <c r="J136" s="8">
        <f>J130/1000</f>
        <v>0</v>
      </c>
      <c r="K136" s="6"/>
      <c r="L136" s="6"/>
      <c r="M136" s="6"/>
      <c r="O136" s="6" t="s">
        <v>28</v>
      </c>
      <c r="P136" s="6"/>
      <c r="Q136" s="6"/>
      <c r="R136" s="6"/>
      <c r="S136" s="6"/>
      <c r="T136" s="8">
        <f>T130/1000</f>
        <v>0</v>
      </c>
      <c r="U136" s="6"/>
      <c r="V136" s="6"/>
      <c r="W136" s="6"/>
      <c r="X136" s="6"/>
      <c r="Y136" s="6"/>
    </row>
    <row r="137" spans="5:25" ht="14.25" hidden="1" customHeight="1">
      <c r="E137" s="6"/>
      <c r="F137" s="6" t="s">
        <v>29</v>
      </c>
      <c r="G137" s="6"/>
      <c r="H137" s="6"/>
      <c r="I137" s="6"/>
      <c r="J137" s="8">
        <f>J131/1000</f>
        <v>0</v>
      </c>
      <c r="K137" s="6"/>
      <c r="L137" s="6"/>
      <c r="M137" s="6"/>
      <c r="O137" s="6" t="s">
        <v>29</v>
      </c>
      <c r="P137" s="6"/>
      <c r="Q137" s="6"/>
      <c r="R137" s="6"/>
      <c r="S137" s="6"/>
      <c r="T137" s="8">
        <f>T131/1000</f>
        <v>0</v>
      </c>
      <c r="U137" s="6"/>
      <c r="V137" s="6"/>
      <c r="W137" s="6"/>
      <c r="X137" s="6"/>
      <c r="Y137" s="6"/>
    </row>
    <row r="138" spans="5:25" ht="14.25" hidden="1" customHeight="1">
      <c r="E138" s="6"/>
      <c r="F138" s="6"/>
      <c r="G138" s="6"/>
      <c r="H138" s="6"/>
      <c r="I138" s="6"/>
      <c r="J138" s="6"/>
      <c r="K138" s="6"/>
      <c r="L138" s="6"/>
      <c r="M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5:25" ht="14.25" hidden="1" customHeight="1">
      <c r="E139" s="6"/>
      <c r="F139" s="6" t="s">
        <v>3</v>
      </c>
      <c r="G139" s="6"/>
      <c r="H139" s="6"/>
      <c r="I139" s="6"/>
      <c r="J139" s="6"/>
      <c r="K139" s="6"/>
      <c r="L139" s="6"/>
      <c r="M139" s="6"/>
      <c r="N139" s="6" t="s">
        <v>13</v>
      </c>
      <c r="O139" s="6" t="s">
        <v>3</v>
      </c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5:25" ht="14.25" hidden="1" customHeight="1">
      <c r="E140" s="6"/>
      <c r="F140" s="6" t="s">
        <v>30</v>
      </c>
      <c r="G140" s="6"/>
      <c r="H140" s="6"/>
      <c r="I140" s="6"/>
      <c r="J140" s="6"/>
      <c r="K140" s="6"/>
      <c r="L140" s="6"/>
      <c r="M140" s="6"/>
      <c r="O140" s="6" t="s">
        <v>30</v>
      </c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5:25" ht="14.25" hidden="1" customHeight="1">
      <c r="E141" s="6"/>
      <c r="F141" s="6" t="s">
        <v>26</v>
      </c>
      <c r="G141" s="6"/>
      <c r="H141" s="6"/>
      <c r="I141" s="6"/>
      <c r="J141" s="8">
        <v>72.130772889417358</v>
      </c>
      <c r="K141" s="6" t="s">
        <v>36</v>
      </c>
      <c r="L141" s="6"/>
      <c r="M141" s="6"/>
      <c r="O141" s="6" t="s">
        <v>26</v>
      </c>
      <c r="P141" s="6"/>
      <c r="Q141" s="6"/>
      <c r="R141" s="6"/>
      <c r="S141" s="6"/>
      <c r="T141" s="8">
        <v>72.130772889417358</v>
      </c>
      <c r="U141" s="6" t="s">
        <v>36</v>
      </c>
      <c r="V141" s="6"/>
      <c r="W141" s="6"/>
      <c r="X141" s="6"/>
      <c r="Y141" s="6"/>
    </row>
    <row r="142" spans="5:25" ht="14.25" hidden="1" customHeight="1">
      <c r="E142" s="6"/>
      <c r="F142" s="6" t="s">
        <v>27</v>
      </c>
      <c r="G142" s="6"/>
      <c r="H142" s="6"/>
      <c r="I142" s="6"/>
      <c r="J142" s="8">
        <v>55.59</v>
      </c>
      <c r="K142" s="6" t="s">
        <v>36</v>
      </c>
      <c r="L142" s="6"/>
      <c r="M142" s="6"/>
      <c r="O142" s="6" t="s">
        <v>27</v>
      </c>
      <c r="P142" s="6"/>
      <c r="Q142" s="6"/>
      <c r="R142" s="6"/>
      <c r="S142" s="6"/>
      <c r="T142" s="8">
        <v>55.59</v>
      </c>
      <c r="U142" s="6" t="s">
        <v>36</v>
      </c>
      <c r="V142" s="6"/>
      <c r="W142" s="6"/>
      <c r="X142" s="6"/>
      <c r="Y142" s="6"/>
    </row>
    <row r="143" spans="5:25" ht="14.25" hidden="1" customHeight="1">
      <c r="E143" s="6"/>
      <c r="F143" s="6" t="s">
        <v>28</v>
      </c>
      <c r="G143" s="6"/>
      <c r="H143" s="6"/>
      <c r="I143" s="6"/>
      <c r="J143" s="8">
        <v>96.748073584125706</v>
      </c>
      <c r="K143" s="6" t="s">
        <v>36</v>
      </c>
      <c r="L143" s="6"/>
      <c r="M143" s="6"/>
      <c r="O143" s="6" t="s">
        <v>28</v>
      </c>
      <c r="P143" s="6"/>
      <c r="Q143" s="6"/>
      <c r="R143" s="6"/>
      <c r="S143" s="6"/>
      <c r="T143" s="8">
        <v>96.748073584125706</v>
      </c>
      <c r="U143" s="6" t="s">
        <v>36</v>
      </c>
      <c r="V143" s="6"/>
      <c r="W143" s="6"/>
      <c r="X143" s="6"/>
      <c r="Y143" s="6"/>
    </row>
    <row r="144" spans="5:25" ht="14.25" hidden="1" customHeight="1">
      <c r="E144" s="6"/>
      <c r="F144" s="6" t="s">
        <v>29</v>
      </c>
      <c r="G144" s="6"/>
      <c r="H144" s="6"/>
      <c r="I144" s="6"/>
      <c r="J144" s="8">
        <v>102.676104415292</v>
      </c>
      <c r="K144" s="6" t="s">
        <v>36</v>
      </c>
      <c r="L144" s="6"/>
      <c r="M144" s="6"/>
      <c r="O144" s="6" t="s">
        <v>29</v>
      </c>
      <c r="P144" s="6"/>
      <c r="Q144" s="6"/>
      <c r="R144" s="6"/>
      <c r="S144" s="6"/>
      <c r="T144" s="8">
        <v>102.676104415292</v>
      </c>
      <c r="U144" s="6" t="s">
        <v>36</v>
      </c>
      <c r="V144" s="6"/>
      <c r="W144" s="6"/>
      <c r="X144" s="6"/>
      <c r="Y144" s="6"/>
    </row>
    <row r="145" spans="5:25" ht="14.25" hidden="1" customHeight="1">
      <c r="E145" s="6"/>
      <c r="F145" s="6"/>
      <c r="G145" s="6"/>
      <c r="H145" s="6"/>
      <c r="I145" s="6"/>
      <c r="J145" s="6"/>
      <c r="K145" s="6"/>
      <c r="L145" s="6"/>
      <c r="M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5:25" ht="14.25" hidden="1" customHeight="1">
      <c r="E146" s="6"/>
      <c r="F146" s="6" t="s">
        <v>31</v>
      </c>
      <c r="G146" s="6"/>
      <c r="H146" s="6"/>
      <c r="I146" s="6"/>
      <c r="J146" s="6"/>
      <c r="K146" s="6"/>
      <c r="L146" s="6"/>
      <c r="M146" s="6"/>
      <c r="O146" s="6" t="s">
        <v>31</v>
      </c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5:25" ht="14.25" hidden="1" customHeight="1">
      <c r="E147" s="6"/>
      <c r="F147" s="6" t="s">
        <v>26</v>
      </c>
      <c r="G147" s="6"/>
      <c r="H147" s="6"/>
      <c r="I147" s="6"/>
      <c r="J147" s="8">
        <f>2.41914387633769/1000</f>
        <v>2.4191438763376898E-3</v>
      </c>
      <c r="K147" s="6" t="s">
        <v>36</v>
      </c>
      <c r="L147" s="6"/>
      <c r="M147" s="6"/>
      <c r="O147" s="6" t="s">
        <v>26</v>
      </c>
      <c r="P147" s="6"/>
      <c r="Q147" s="6"/>
      <c r="R147" s="6"/>
      <c r="S147" s="6"/>
      <c r="T147" s="8">
        <f>2.41914387633769/1000</f>
        <v>2.4191438763376898E-3</v>
      </c>
      <c r="U147" s="6" t="s">
        <v>36</v>
      </c>
      <c r="V147" s="6"/>
      <c r="W147" s="6"/>
      <c r="X147" s="6"/>
      <c r="Y147" s="6"/>
    </row>
    <row r="148" spans="5:25" ht="14.25" hidden="1" customHeight="1">
      <c r="E148" s="6"/>
      <c r="F148" s="6" t="s">
        <v>27</v>
      </c>
      <c r="G148" s="6"/>
      <c r="H148" s="6"/>
      <c r="I148" s="6"/>
      <c r="J148" s="8">
        <f>1/1000</f>
        <v>1E-3</v>
      </c>
      <c r="K148" s="6" t="s">
        <v>36</v>
      </c>
      <c r="L148" s="6"/>
      <c r="M148" s="6"/>
      <c r="O148" s="6" t="s">
        <v>27</v>
      </c>
      <c r="P148" s="6"/>
      <c r="Q148" s="6"/>
      <c r="R148" s="6"/>
      <c r="S148" s="6"/>
      <c r="T148" s="8">
        <f>1/1000</f>
        <v>1E-3</v>
      </c>
      <c r="U148" s="6" t="s">
        <v>36</v>
      </c>
      <c r="V148" s="6"/>
      <c r="W148" s="6"/>
      <c r="X148" s="6"/>
      <c r="Y148" s="6"/>
    </row>
    <row r="149" spans="5:25" ht="14.25" hidden="1" customHeight="1">
      <c r="E149" s="6"/>
      <c r="F149" s="6" t="s">
        <v>28</v>
      </c>
      <c r="G149" s="6"/>
      <c r="H149" s="6"/>
      <c r="I149" s="6"/>
      <c r="J149" s="8">
        <f>30/1000</f>
        <v>0.03</v>
      </c>
      <c r="K149" s="6" t="s">
        <v>36</v>
      </c>
      <c r="L149" s="6"/>
      <c r="M149" s="6"/>
      <c r="O149" s="6" t="s">
        <v>28</v>
      </c>
      <c r="P149" s="6"/>
      <c r="Q149" s="6"/>
      <c r="R149" s="6"/>
      <c r="S149" s="6"/>
      <c r="T149" s="8">
        <f>30/1000</f>
        <v>0.03</v>
      </c>
      <c r="U149" s="6" t="s">
        <v>36</v>
      </c>
      <c r="V149" s="6"/>
      <c r="W149" s="6"/>
      <c r="X149" s="6"/>
      <c r="Y149" s="6"/>
    </row>
    <row r="150" spans="5:25" ht="14.25" hidden="1" customHeight="1">
      <c r="E150" s="6"/>
      <c r="F150" s="6" t="s">
        <v>29</v>
      </c>
      <c r="G150" s="6"/>
      <c r="H150" s="6"/>
      <c r="I150" s="6"/>
      <c r="J150" s="8">
        <f>29.0991441854956/1000</f>
        <v>2.9099144185495598E-2</v>
      </c>
      <c r="K150" s="6" t="s">
        <v>36</v>
      </c>
      <c r="L150" s="6"/>
      <c r="M150" s="6"/>
      <c r="O150" s="6" t="s">
        <v>29</v>
      </c>
      <c r="P150" s="6"/>
      <c r="Q150" s="6"/>
      <c r="R150" s="6"/>
      <c r="S150" s="6"/>
      <c r="T150" s="8">
        <f>29.0991441854956/1000</f>
        <v>2.9099144185495598E-2</v>
      </c>
      <c r="U150" s="6" t="s">
        <v>36</v>
      </c>
      <c r="V150" s="6"/>
      <c r="W150" s="6"/>
      <c r="X150" s="6"/>
      <c r="Y150" s="6"/>
    </row>
    <row r="151" spans="5:25" ht="14.25" hidden="1" customHeight="1">
      <c r="E151" s="6"/>
      <c r="F151" s="6"/>
      <c r="G151" s="6"/>
      <c r="H151" s="6"/>
      <c r="I151" s="6"/>
      <c r="J151" s="6"/>
      <c r="K151" s="6"/>
      <c r="L151" s="6"/>
      <c r="M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5:25" ht="14.25" hidden="1" customHeight="1">
      <c r="E152" s="6"/>
      <c r="F152" s="6" t="s">
        <v>32</v>
      </c>
      <c r="G152" s="6"/>
      <c r="H152" s="6"/>
      <c r="I152" s="6"/>
      <c r="J152" s="6"/>
      <c r="K152" s="6"/>
      <c r="L152" s="6"/>
      <c r="M152" s="6"/>
      <c r="O152" s="6" t="s">
        <v>32</v>
      </c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5:25" ht="14.25" hidden="1" customHeight="1">
      <c r="E153" s="6"/>
      <c r="F153" s="6" t="s">
        <v>26</v>
      </c>
      <c r="G153" s="6"/>
      <c r="H153" s="6"/>
      <c r="I153" s="6"/>
      <c r="J153" s="8">
        <f>0.454785969084423/1000</f>
        <v>4.5478596908442298E-4</v>
      </c>
      <c r="K153" s="6" t="s">
        <v>36</v>
      </c>
      <c r="L153" s="6"/>
      <c r="M153" s="6"/>
      <c r="O153" s="6" t="s">
        <v>26</v>
      </c>
      <c r="P153" s="6"/>
      <c r="Q153" s="6"/>
      <c r="R153" s="6"/>
      <c r="S153" s="6"/>
      <c r="T153" s="8">
        <f>0.454785969084423/1000</f>
        <v>4.5478596908442298E-4</v>
      </c>
      <c r="U153" s="6" t="s">
        <v>36</v>
      </c>
      <c r="V153" s="6"/>
      <c r="W153" s="6"/>
      <c r="X153" s="6"/>
      <c r="Y153" s="6"/>
    </row>
    <row r="154" spans="5:25" ht="14.25" hidden="1" customHeight="1">
      <c r="E154" s="6"/>
      <c r="F154" s="6" t="s">
        <v>27</v>
      </c>
      <c r="G154" s="6"/>
      <c r="H154" s="6"/>
      <c r="I154" s="6"/>
      <c r="J154" s="8">
        <f>0.1/1000</f>
        <v>1E-4</v>
      </c>
      <c r="K154" s="6" t="s">
        <v>36</v>
      </c>
      <c r="L154" s="6"/>
      <c r="M154" s="6"/>
      <c r="O154" s="6" t="s">
        <v>27</v>
      </c>
      <c r="P154" s="6"/>
      <c r="Q154" s="6"/>
      <c r="R154" s="6"/>
      <c r="S154" s="6"/>
      <c r="T154" s="8">
        <f>0.1/1000</f>
        <v>1E-4</v>
      </c>
      <c r="U154" s="6" t="s">
        <v>36</v>
      </c>
      <c r="V154" s="6"/>
      <c r="W154" s="6"/>
      <c r="X154" s="6"/>
      <c r="Y154" s="6"/>
    </row>
    <row r="155" spans="5:25" ht="14.25" hidden="1" customHeight="1">
      <c r="E155" s="6"/>
      <c r="F155" s="6" t="s">
        <v>28</v>
      </c>
      <c r="G155" s="6"/>
      <c r="H155" s="6"/>
      <c r="I155" s="6"/>
      <c r="J155" s="8">
        <f>4/1000</f>
        <v>4.0000000000000001E-3</v>
      </c>
      <c r="K155" s="6" t="s">
        <v>36</v>
      </c>
      <c r="L155" s="6"/>
      <c r="M155" s="6"/>
      <c r="O155" s="6" t="s">
        <v>28</v>
      </c>
      <c r="P155" s="6"/>
      <c r="Q155" s="6"/>
      <c r="R155" s="6"/>
      <c r="S155" s="6"/>
      <c r="T155" s="8">
        <f>4/1000</f>
        <v>4.0000000000000001E-3</v>
      </c>
      <c r="U155" s="6" t="s">
        <v>36</v>
      </c>
      <c r="V155" s="6"/>
      <c r="W155" s="6"/>
      <c r="X155" s="6"/>
      <c r="Y155" s="6"/>
    </row>
    <row r="156" spans="5:25" ht="14.25" hidden="1" customHeight="1">
      <c r="E156" s="6"/>
      <c r="F156" s="6" t="s">
        <v>29</v>
      </c>
      <c r="G156" s="6"/>
      <c r="H156" s="6"/>
      <c r="I156" s="6"/>
      <c r="J156" s="8">
        <f>3.87885042494596/1000</f>
        <v>3.87885042494596E-3</v>
      </c>
      <c r="K156" s="6" t="s">
        <v>36</v>
      </c>
      <c r="L156" s="6"/>
      <c r="M156" s="6"/>
      <c r="O156" s="6" t="s">
        <v>29</v>
      </c>
      <c r="P156" s="6"/>
      <c r="Q156" s="6"/>
      <c r="R156" s="6"/>
      <c r="S156" s="6"/>
      <c r="T156" s="8">
        <f>3.87885042494596/1000</f>
        <v>3.87885042494596E-3</v>
      </c>
      <c r="U156" s="6" t="s">
        <v>36</v>
      </c>
      <c r="V156" s="6"/>
      <c r="W156" s="6"/>
      <c r="X156" s="6"/>
      <c r="Y156" s="6"/>
    </row>
    <row r="157" spans="5:25" ht="14.25" hidden="1" customHeight="1">
      <c r="E157" s="6"/>
      <c r="F157" s="6"/>
      <c r="G157" s="6"/>
      <c r="H157" s="6"/>
      <c r="I157" s="6"/>
      <c r="J157" s="6"/>
      <c r="K157" s="6"/>
      <c r="L157" s="6"/>
      <c r="M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5:25" ht="14.25" hidden="1" customHeight="1">
      <c r="E158" s="6"/>
      <c r="F158" s="6" t="s">
        <v>34</v>
      </c>
      <c r="G158" s="6"/>
      <c r="H158" s="6"/>
      <c r="I158" s="6"/>
      <c r="J158" s="6"/>
      <c r="K158" s="6"/>
      <c r="L158" s="6"/>
      <c r="M158" s="6"/>
      <c r="N158" s="6" t="s">
        <v>14</v>
      </c>
      <c r="O158" s="6" t="s">
        <v>34</v>
      </c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5:25" ht="14.25" hidden="1" customHeight="1">
      <c r="E159" s="6"/>
      <c r="F159" s="6" t="s">
        <v>30</v>
      </c>
      <c r="G159" s="6"/>
      <c r="H159" s="6"/>
      <c r="I159" s="6"/>
      <c r="J159" s="6"/>
      <c r="K159" s="6"/>
      <c r="L159" s="6"/>
      <c r="M159" s="6"/>
      <c r="O159" s="6" t="s">
        <v>30</v>
      </c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5:25" ht="14.25" hidden="1" customHeight="1">
      <c r="E160" s="6"/>
      <c r="F160" s="6" t="s">
        <v>26</v>
      </c>
      <c r="G160" s="6"/>
      <c r="H160" s="6"/>
      <c r="I160" s="6"/>
      <c r="J160" s="8">
        <f>J134*J141</f>
        <v>0</v>
      </c>
      <c r="K160" s="6"/>
      <c r="L160" s="6"/>
      <c r="M160" s="6"/>
      <c r="N160" s="6"/>
      <c r="O160" s="6" t="s">
        <v>26</v>
      </c>
      <c r="P160" s="6"/>
      <c r="Q160" s="6"/>
      <c r="R160" s="6"/>
      <c r="S160" s="6"/>
      <c r="T160" s="8">
        <f>T134*T141</f>
        <v>0</v>
      </c>
      <c r="U160" s="6"/>
      <c r="V160" s="6"/>
      <c r="W160" s="6"/>
      <c r="X160" s="6"/>
      <c r="Y160" s="6"/>
    </row>
    <row r="161" spans="5:25" ht="14.25" hidden="1" customHeight="1">
      <c r="E161" s="6"/>
      <c r="F161" s="6" t="s">
        <v>27</v>
      </c>
      <c r="G161" s="6"/>
      <c r="H161" s="6"/>
      <c r="I161" s="6"/>
      <c r="J161" s="8">
        <f t="shared" ref="J161:J162" si="6">J135*J142</f>
        <v>0</v>
      </c>
      <c r="K161" s="6"/>
      <c r="L161" s="6"/>
      <c r="M161" s="6"/>
      <c r="N161" s="6"/>
      <c r="O161" s="6" t="s">
        <v>27</v>
      </c>
      <c r="P161" s="6"/>
      <c r="Q161" s="6"/>
      <c r="R161" s="6"/>
      <c r="S161" s="6"/>
      <c r="T161" s="8">
        <f t="shared" ref="T161:T162" si="7">T135*T142</f>
        <v>0</v>
      </c>
      <c r="U161" s="6"/>
      <c r="V161" s="6"/>
      <c r="W161" s="6"/>
      <c r="X161" s="6"/>
      <c r="Y161" s="6"/>
    </row>
    <row r="162" spans="5:25" ht="14.25" hidden="1" customHeight="1">
      <c r="E162" s="6"/>
      <c r="F162" s="6" t="s">
        <v>28</v>
      </c>
      <c r="G162" s="6"/>
      <c r="H162" s="6"/>
      <c r="I162" s="6"/>
      <c r="J162" s="8">
        <f t="shared" si="6"/>
        <v>0</v>
      </c>
      <c r="K162" s="6"/>
      <c r="L162" s="6"/>
      <c r="M162" s="6"/>
      <c r="N162" s="6"/>
      <c r="O162" s="6" t="s">
        <v>28</v>
      </c>
      <c r="P162" s="6"/>
      <c r="Q162" s="6"/>
      <c r="R162" s="6"/>
      <c r="S162" s="6"/>
      <c r="T162" s="8">
        <f t="shared" si="7"/>
        <v>0</v>
      </c>
      <c r="U162" s="6"/>
      <c r="V162" s="6"/>
      <c r="W162" s="6"/>
      <c r="X162" s="6"/>
      <c r="Y162" s="6"/>
    </row>
    <row r="163" spans="5:25" ht="14.25" hidden="1" customHeight="1">
      <c r="E163" s="6"/>
      <c r="F163" s="6" t="s">
        <v>29</v>
      </c>
      <c r="G163" s="6"/>
      <c r="H163" s="6"/>
      <c r="I163" s="6"/>
      <c r="J163" s="51" t="s">
        <v>8</v>
      </c>
      <c r="K163" s="6"/>
      <c r="L163" s="6"/>
      <c r="M163" s="6"/>
      <c r="N163" s="6"/>
      <c r="O163" s="6" t="s">
        <v>29</v>
      </c>
      <c r="P163" s="6"/>
      <c r="Q163" s="6"/>
      <c r="R163" s="6"/>
      <c r="S163" s="6"/>
      <c r="T163" s="51" t="s">
        <v>8</v>
      </c>
      <c r="U163" s="6"/>
      <c r="V163" s="6"/>
      <c r="W163" s="6"/>
      <c r="X163" s="6"/>
      <c r="Y163" s="6"/>
    </row>
    <row r="164" spans="5:25" ht="14.25" hidden="1" customHeight="1"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5:25" ht="14.25" hidden="1" customHeight="1">
      <c r="E165" s="6"/>
      <c r="F165" s="6" t="s">
        <v>31</v>
      </c>
      <c r="G165" s="6"/>
      <c r="H165" s="6"/>
      <c r="I165" s="6"/>
      <c r="J165" s="6"/>
      <c r="K165" s="6"/>
      <c r="L165" s="6"/>
      <c r="M165" s="6"/>
      <c r="N165" s="6"/>
      <c r="O165" s="6" t="s">
        <v>31</v>
      </c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5:25" ht="14.25" hidden="1" customHeight="1">
      <c r="E166" s="6"/>
      <c r="F166" s="6" t="s">
        <v>26</v>
      </c>
      <c r="G166" s="6"/>
      <c r="H166" s="6"/>
      <c r="I166" s="6"/>
      <c r="J166" s="8">
        <f>J134*J147</f>
        <v>0</v>
      </c>
      <c r="K166" s="6"/>
      <c r="L166" s="6"/>
      <c r="M166" s="6"/>
      <c r="N166" s="6"/>
      <c r="O166" s="6" t="s">
        <v>26</v>
      </c>
      <c r="P166" s="6"/>
      <c r="Q166" s="6"/>
      <c r="R166" s="6"/>
      <c r="S166" s="6"/>
      <c r="T166" s="8">
        <f>T134*T147</f>
        <v>0</v>
      </c>
      <c r="U166" s="6"/>
      <c r="V166" s="6"/>
      <c r="W166" s="6"/>
      <c r="X166" s="6"/>
      <c r="Y166" s="6"/>
    </row>
    <row r="167" spans="5:25" ht="14.25" hidden="1" customHeight="1">
      <c r="E167" s="6"/>
      <c r="F167" s="6" t="s">
        <v>27</v>
      </c>
      <c r="G167" s="6"/>
      <c r="H167" s="6"/>
      <c r="I167" s="6"/>
      <c r="J167" s="8">
        <f t="shared" ref="J167:J169" si="8">J135*J148</f>
        <v>0</v>
      </c>
      <c r="K167" s="6"/>
      <c r="L167" s="6"/>
      <c r="M167" s="6"/>
      <c r="N167" s="6"/>
      <c r="O167" s="6" t="s">
        <v>27</v>
      </c>
      <c r="P167" s="6"/>
      <c r="Q167" s="6"/>
      <c r="R167" s="6"/>
      <c r="S167" s="6"/>
      <c r="T167" s="8">
        <f t="shared" ref="T167:T168" si="9">T135*T148</f>
        <v>0</v>
      </c>
      <c r="U167" s="6"/>
      <c r="V167" s="6"/>
      <c r="W167" s="6"/>
      <c r="X167" s="6"/>
      <c r="Y167" s="6"/>
    </row>
    <row r="168" spans="5:25" ht="14.25" hidden="1" customHeight="1">
      <c r="E168" s="6"/>
      <c r="F168" s="6" t="s">
        <v>28</v>
      </c>
      <c r="G168" s="6"/>
      <c r="H168" s="6"/>
      <c r="I168" s="6"/>
      <c r="J168" s="8">
        <f t="shared" si="8"/>
        <v>0</v>
      </c>
      <c r="K168" s="6"/>
      <c r="L168" s="6"/>
      <c r="M168" s="6"/>
      <c r="N168" s="6"/>
      <c r="O168" s="6" t="s">
        <v>28</v>
      </c>
      <c r="P168" s="6"/>
      <c r="Q168" s="6"/>
      <c r="R168" s="6"/>
      <c r="S168" s="6"/>
      <c r="T168" s="8">
        <f t="shared" si="9"/>
        <v>0</v>
      </c>
      <c r="U168" s="6"/>
      <c r="V168" s="6"/>
      <c r="W168" s="6"/>
      <c r="X168" s="6"/>
      <c r="Y168" s="6"/>
    </row>
    <row r="169" spans="5:25" ht="14.25" hidden="1" customHeight="1">
      <c r="E169" s="6"/>
      <c r="F169" s="6" t="s">
        <v>29</v>
      </c>
      <c r="G169" s="6"/>
      <c r="H169" s="6"/>
      <c r="I169" s="6"/>
      <c r="J169" s="8">
        <f t="shared" si="8"/>
        <v>0</v>
      </c>
      <c r="K169" s="6"/>
      <c r="L169" s="6"/>
      <c r="M169" s="6"/>
      <c r="N169" s="6"/>
      <c r="O169" s="6" t="s">
        <v>29</v>
      </c>
      <c r="P169" s="6"/>
      <c r="Q169" s="6"/>
      <c r="R169" s="6"/>
      <c r="S169" s="6"/>
      <c r="T169" s="8">
        <f>T137*T150</f>
        <v>0</v>
      </c>
      <c r="U169" s="6"/>
      <c r="V169" s="6"/>
      <c r="W169" s="6"/>
      <c r="X169" s="6"/>
      <c r="Y169" s="6"/>
    </row>
    <row r="170" spans="5:25" ht="14.25" hidden="1" customHeight="1"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5:25" ht="14.25" hidden="1" customHeight="1">
      <c r="E171" s="6"/>
      <c r="F171" s="6" t="s">
        <v>32</v>
      </c>
      <c r="G171" s="6"/>
      <c r="H171" s="6"/>
      <c r="I171" s="6"/>
      <c r="J171" s="6"/>
      <c r="K171" s="6"/>
      <c r="L171" s="6"/>
      <c r="M171" s="6"/>
      <c r="N171" s="6"/>
      <c r="O171" s="6" t="s">
        <v>32</v>
      </c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5:25" ht="14.25" hidden="1" customHeight="1">
      <c r="E172" s="6"/>
      <c r="F172" s="6" t="s">
        <v>26</v>
      </c>
      <c r="G172" s="6"/>
      <c r="H172" s="6"/>
      <c r="I172" s="6"/>
      <c r="J172" s="8">
        <f>J134*J153</f>
        <v>0</v>
      </c>
      <c r="K172" s="6"/>
      <c r="L172" s="6"/>
      <c r="M172" s="6"/>
      <c r="N172" s="6"/>
      <c r="O172" s="6" t="s">
        <v>26</v>
      </c>
      <c r="P172" s="6"/>
      <c r="Q172" s="6"/>
      <c r="R172" s="6"/>
      <c r="S172" s="6"/>
      <c r="T172" s="8">
        <f>T134*T153</f>
        <v>0</v>
      </c>
      <c r="U172" s="6"/>
      <c r="V172" s="6"/>
      <c r="W172" s="6"/>
      <c r="X172" s="6"/>
      <c r="Y172" s="6"/>
    </row>
    <row r="173" spans="5:25" ht="14.25" hidden="1" customHeight="1">
      <c r="E173" s="6"/>
      <c r="F173" s="6" t="s">
        <v>27</v>
      </c>
      <c r="G173" s="6"/>
      <c r="H173" s="6"/>
      <c r="I173" s="6"/>
      <c r="J173" s="8">
        <f t="shared" ref="J173:J175" si="10">J135*J154</f>
        <v>0</v>
      </c>
      <c r="K173" s="6"/>
      <c r="L173" s="6"/>
      <c r="M173" s="6"/>
      <c r="N173" s="6"/>
      <c r="O173" s="6" t="s">
        <v>27</v>
      </c>
      <c r="P173" s="6"/>
      <c r="Q173" s="6"/>
      <c r="R173" s="6"/>
      <c r="S173" s="6"/>
      <c r="T173" s="8">
        <f t="shared" ref="T173:T175" si="11">T135*T154</f>
        <v>0</v>
      </c>
      <c r="U173" s="6"/>
      <c r="V173" s="6"/>
      <c r="W173" s="6"/>
      <c r="X173" s="6"/>
      <c r="Y173" s="6"/>
    </row>
    <row r="174" spans="5:25" ht="14.25" hidden="1" customHeight="1">
      <c r="E174" s="6"/>
      <c r="F174" s="6" t="s">
        <v>28</v>
      </c>
      <c r="G174" s="6"/>
      <c r="H174" s="6"/>
      <c r="I174" s="6"/>
      <c r="J174" s="8">
        <f t="shared" si="10"/>
        <v>0</v>
      </c>
      <c r="K174" s="6"/>
      <c r="L174" s="6"/>
      <c r="M174" s="6"/>
      <c r="N174" s="6"/>
      <c r="O174" s="6" t="s">
        <v>28</v>
      </c>
      <c r="P174" s="6"/>
      <c r="Q174" s="6"/>
      <c r="R174" s="6"/>
      <c r="S174" s="6"/>
      <c r="T174" s="8">
        <f t="shared" si="11"/>
        <v>0</v>
      </c>
      <c r="U174" s="6"/>
      <c r="V174" s="6"/>
      <c r="W174" s="6"/>
      <c r="X174" s="6"/>
      <c r="Y174" s="6"/>
    </row>
    <row r="175" spans="5:25" ht="14.25" hidden="1" customHeight="1">
      <c r="E175" s="6"/>
      <c r="F175" s="6" t="s">
        <v>29</v>
      </c>
      <c r="G175" s="6"/>
      <c r="H175" s="6"/>
      <c r="I175" s="6"/>
      <c r="J175" s="8">
        <f t="shared" si="10"/>
        <v>0</v>
      </c>
      <c r="K175" s="6"/>
      <c r="L175" s="6"/>
      <c r="M175" s="6"/>
      <c r="N175" s="6"/>
      <c r="O175" s="6" t="s">
        <v>29</v>
      </c>
      <c r="P175" s="6"/>
      <c r="Q175" s="6"/>
      <c r="R175" s="6"/>
      <c r="S175" s="6"/>
      <c r="T175" s="8">
        <f t="shared" si="11"/>
        <v>0</v>
      </c>
      <c r="U175" s="6"/>
      <c r="V175" s="6"/>
      <c r="W175" s="6"/>
      <c r="X175" s="6"/>
      <c r="Y175" s="6"/>
    </row>
    <row r="176" spans="5:25" ht="14.25" hidden="1" customHeight="1"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5:25" ht="14.25" hidden="1" customHeight="1">
      <c r="E177" s="6"/>
      <c r="F177" s="6" t="s">
        <v>35</v>
      </c>
      <c r="G177" s="6"/>
      <c r="H177" s="6"/>
      <c r="I177" s="6"/>
      <c r="J177" s="6"/>
      <c r="K177" s="6"/>
      <c r="L177" s="6"/>
      <c r="M177" s="6"/>
      <c r="N177" s="6" t="s">
        <v>15</v>
      </c>
      <c r="O177" s="6" t="s">
        <v>35</v>
      </c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5:25" ht="14.25" hidden="1" customHeight="1">
      <c r="E178" s="6"/>
      <c r="F178" s="6" t="s">
        <v>30</v>
      </c>
      <c r="G178" s="6"/>
      <c r="H178" s="6"/>
      <c r="I178" s="6"/>
      <c r="J178" s="8">
        <v>1</v>
      </c>
      <c r="K178" s="6"/>
      <c r="L178" s="6"/>
      <c r="M178" s="6"/>
      <c r="O178" s="6" t="s">
        <v>30</v>
      </c>
      <c r="P178" s="6"/>
      <c r="Q178" s="6"/>
      <c r="R178" s="6"/>
      <c r="S178" s="6"/>
      <c r="T178" s="8">
        <v>1</v>
      </c>
      <c r="U178" s="6"/>
      <c r="V178" s="6"/>
      <c r="W178" s="6"/>
      <c r="X178" s="6"/>
      <c r="Y178" s="6"/>
    </row>
    <row r="179" spans="5:25" ht="14.25" hidden="1" customHeight="1">
      <c r="E179" s="6"/>
      <c r="F179" s="6" t="s">
        <v>31</v>
      </c>
      <c r="G179" s="6"/>
      <c r="H179" s="6"/>
      <c r="I179" s="6"/>
      <c r="J179" s="8">
        <v>28</v>
      </c>
      <c r="K179" s="6"/>
      <c r="L179" s="6"/>
      <c r="M179" s="6"/>
      <c r="N179" s="6"/>
      <c r="O179" s="6" t="s">
        <v>31</v>
      </c>
      <c r="P179" s="6"/>
      <c r="Q179" s="6"/>
      <c r="R179" s="6"/>
      <c r="S179" s="6"/>
      <c r="T179" s="8">
        <v>28</v>
      </c>
      <c r="U179" s="6"/>
      <c r="V179" s="6"/>
      <c r="W179" s="6"/>
      <c r="X179" s="6"/>
      <c r="Y179" s="6"/>
    </row>
    <row r="180" spans="5:25" ht="14.25" hidden="1" customHeight="1">
      <c r="E180" s="6"/>
      <c r="F180" s="6" t="s">
        <v>32</v>
      </c>
      <c r="G180" s="6"/>
      <c r="H180" s="6"/>
      <c r="I180" s="6"/>
      <c r="J180" s="8">
        <v>265</v>
      </c>
      <c r="K180" s="6"/>
      <c r="L180" s="6"/>
      <c r="M180" s="6"/>
      <c r="N180" s="6"/>
      <c r="O180" s="6" t="s">
        <v>32</v>
      </c>
      <c r="P180" s="6"/>
      <c r="Q180" s="6"/>
      <c r="R180" s="6"/>
      <c r="S180" s="6"/>
      <c r="T180" s="8">
        <v>265</v>
      </c>
      <c r="U180" s="6"/>
      <c r="V180" s="6"/>
      <c r="W180" s="6"/>
      <c r="X180" s="6"/>
      <c r="Y180" s="6"/>
    </row>
    <row r="181" spans="5:25" ht="14.25" hidden="1" customHeight="1"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5:25" ht="14.25" hidden="1" customHeight="1">
      <c r="E182" s="6"/>
      <c r="F182" s="6" t="s">
        <v>38</v>
      </c>
      <c r="G182" s="6"/>
      <c r="H182" s="6"/>
      <c r="I182" s="6"/>
      <c r="J182" s="6"/>
      <c r="K182" s="6"/>
      <c r="L182" s="6"/>
      <c r="M182" s="6"/>
      <c r="N182" s="6" t="s">
        <v>16</v>
      </c>
      <c r="O182" s="6" t="s">
        <v>39</v>
      </c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5:25" ht="14.25" hidden="1" customHeight="1">
      <c r="E183" s="6"/>
      <c r="F183" s="6" t="s">
        <v>30</v>
      </c>
      <c r="G183" s="6"/>
      <c r="H183" s="6"/>
      <c r="I183" s="6"/>
      <c r="J183" s="8">
        <f>J160+J161+J162</f>
        <v>0</v>
      </c>
      <c r="K183" s="6"/>
      <c r="L183" s="6"/>
      <c r="M183" s="6"/>
      <c r="N183" s="6"/>
      <c r="O183" s="6" t="s">
        <v>30</v>
      </c>
      <c r="P183" s="6"/>
      <c r="Q183" s="6"/>
      <c r="R183" s="6"/>
      <c r="S183" s="6"/>
      <c r="T183" s="8">
        <f>T160+T161+T162</f>
        <v>0</v>
      </c>
      <c r="U183" s="6"/>
      <c r="V183" s="6"/>
      <c r="W183" s="6"/>
      <c r="X183" s="6"/>
      <c r="Y183" s="6"/>
    </row>
    <row r="184" spans="5:25" ht="14.25" hidden="1" customHeight="1">
      <c r="E184" s="6"/>
      <c r="F184" s="6" t="s">
        <v>31</v>
      </c>
      <c r="G184" s="6"/>
      <c r="H184" s="6"/>
      <c r="I184" s="6"/>
      <c r="J184" s="8">
        <f>(J166+J167+J168+J169)*J179</f>
        <v>0</v>
      </c>
      <c r="K184" s="6"/>
      <c r="L184" s="6"/>
      <c r="M184" s="6"/>
      <c r="O184" s="6" t="s">
        <v>31</v>
      </c>
      <c r="P184" s="6"/>
      <c r="Q184" s="6"/>
      <c r="R184" s="6"/>
      <c r="S184" s="6"/>
      <c r="T184" s="8">
        <f>(T166+T167+T168+T169)*T179</f>
        <v>0</v>
      </c>
      <c r="U184" s="6"/>
      <c r="V184" s="6"/>
      <c r="W184" s="6"/>
      <c r="X184" s="6"/>
      <c r="Y184" s="6"/>
    </row>
    <row r="185" spans="5:25" ht="14.25" hidden="1" customHeight="1">
      <c r="E185" s="6"/>
      <c r="F185" s="6" t="s">
        <v>32</v>
      </c>
      <c r="G185" s="6"/>
      <c r="H185" s="6"/>
      <c r="I185" s="6"/>
      <c r="J185" s="8">
        <f>(J172+J173+J174+J175)*J180</f>
        <v>0</v>
      </c>
      <c r="K185" s="6"/>
      <c r="L185" s="6"/>
      <c r="M185" s="6"/>
      <c r="O185" s="6" t="s">
        <v>32</v>
      </c>
      <c r="P185" s="6"/>
      <c r="Q185" s="6"/>
      <c r="R185" s="6"/>
      <c r="S185" s="6"/>
      <c r="T185" s="8">
        <f>(T172+T173+T174+T175)*T180</f>
        <v>0</v>
      </c>
      <c r="U185" s="6"/>
      <c r="V185" s="6"/>
      <c r="W185" s="6"/>
      <c r="X185" s="6"/>
      <c r="Y185" s="6"/>
    </row>
    <row r="186" spans="5:25" ht="14.25" hidden="1" customHeight="1"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5:25" ht="14.25" hidden="1" customHeight="1">
      <c r="E187" s="6"/>
      <c r="F187" s="6" t="s">
        <v>9</v>
      </c>
      <c r="G187" s="6"/>
      <c r="H187" s="6"/>
      <c r="I187" s="6"/>
      <c r="J187" s="8">
        <f>J183+J184+J185</f>
        <v>0</v>
      </c>
      <c r="K187" s="6" t="s">
        <v>40</v>
      </c>
      <c r="L187" s="6"/>
      <c r="M187" s="6"/>
      <c r="N187" s="6" t="s">
        <v>17</v>
      </c>
      <c r="O187" s="6" t="s">
        <v>9</v>
      </c>
      <c r="P187" s="6"/>
      <c r="Q187" s="6"/>
      <c r="R187" s="6"/>
      <c r="S187" s="6"/>
      <c r="T187" s="8">
        <f>T183+T184+T185</f>
        <v>0</v>
      </c>
      <c r="U187" s="6" t="s">
        <v>40</v>
      </c>
      <c r="V187" s="6"/>
      <c r="W187" s="6"/>
      <c r="X187" s="6"/>
      <c r="Y187" s="6"/>
    </row>
    <row r="188" spans="5:25" ht="14.25" hidden="1" customHeight="1"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5:25" ht="14.25" hidden="1" customHeight="1">
      <c r="F189" s="6"/>
      <c r="G189" s="6"/>
      <c r="H189" s="6"/>
      <c r="I189" s="6"/>
      <c r="J189" s="6"/>
      <c r="K189" s="6"/>
      <c r="L189" s="6"/>
      <c r="M189" s="6"/>
      <c r="N189" s="6" t="s">
        <v>41</v>
      </c>
      <c r="O189" s="9" t="s">
        <v>5</v>
      </c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5:25" ht="14.25" hidden="1" customHeight="1">
      <c r="F190" s="6"/>
      <c r="G190" s="6"/>
      <c r="H190" s="6"/>
      <c r="I190" s="6"/>
      <c r="J190" s="6"/>
      <c r="K190" s="6"/>
      <c r="L190" s="6"/>
      <c r="M190" s="6"/>
      <c r="N190" s="6"/>
      <c r="O190" s="6" t="s">
        <v>6</v>
      </c>
      <c r="P190" s="6"/>
      <c r="Q190" s="6"/>
      <c r="R190" s="6"/>
      <c r="S190" s="6"/>
      <c r="T190" s="8">
        <f>J187-T187</f>
        <v>0</v>
      </c>
      <c r="U190" s="6" t="s">
        <v>40</v>
      </c>
      <c r="V190" s="6"/>
      <c r="W190" s="6"/>
      <c r="X190" s="6"/>
      <c r="Y190" s="6"/>
    </row>
    <row r="191" spans="5:25" ht="14.25" hidden="1" customHeight="1"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5:25" ht="14.25" hidden="1" customHeight="1">
      <c r="E192" s="6"/>
      <c r="F192" s="87">
        <v>2027</v>
      </c>
      <c r="G192" s="6"/>
      <c r="H192" s="6"/>
      <c r="I192" s="6"/>
      <c r="J192" s="6"/>
      <c r="K192" s="6"/>
      <c r="L192" s="6"/>
      <c r="M192" s="6"/>
      <c r="N192" s="6"/>
      <c r="O192" s="87">
        <v>2027</v>
      </c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5:25" ht="14.25" hidden="1" customHeight="1">
      <c r="E193" s="6"/>
      <c r="F193" s="6" t="s">
        <v>71</v>
      </c>
      <c r="G193" s="6"/>
      <c r="H193" s="6"/>
      <c r="I193" s="6"/>
      <c r="J193" s="6"/>
      <c r="K193" s="6"/>
      <c r="L193" s="6"/>
      <c r="M193" s="6"/>
      <c r="N193" s="6" t="s">
        <v>10</v>
      </c>
      <c r="O193" s="6" t="s">
        <v>72</v>
      </c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5:25" ht="14.25" hidden="1" customHeight="1">
      <c r="E194" s="6"/>
      <c r="F194" s="9" t="s">
        <v>1</v>
      </c>
      <c r="G194" s="6"/>
      <c r="H194" s="6"/>
      <c r="I194" s="6"/>
      <c r="J194" s="6"/>
      <c r="K194" s="6"/>
      <c r="L194" s="6"/>
      <c r="M194" s="6"/>
      <c r="O194" s="9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5:25" ht="14.25" hidden="1" customHeight="1">
      <c r="E195" s="6"/>
      <c r="F195" s="6" t="s">
        <v>70</v>
      </c>
      <c r="G195" s="6"/>
      <c r="H195" s="6"/>
      <c r="I195" s="6"/>
      <c r="J195" s="8">
        <f>M11</f>
        <v>0</v>
      </c>
      <c r="K195" s="6"/>
      <c r="L195" s="6"/>
      <c r="M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5:25" ht="14.25" hidden="1" customHeight="1">
      <c r="E196" s="6"/>
      <c r="F196" s="6" t="s">
        <v>2</v>
      </c>
      <c r="G196" s="6"/>
      <c r="H196" s="6"/>
      <c r="I196" s="6"/>
      <c r="J196" s="8">
        <f>J195*M12</f>
        <v>0</v>
      </c>
      <c r="K196" s="6"/>
      <c r="L196" s="6"/>
      <c r="M196" s="6"/>
      <c r="O196" s="6" t="s">
        <v>4</v>
      </c>
      <c r="P196" s="6"/>
      <c r="Q196" s="6"/>
      <c r="R196" s="6"/>
      <c r="S196" s="6"/>
      <c r="T196" s="8">
        <f>J196*(1-M19)</f>
        <v>0</v>
      </c>
      <c r="U196" s="6"/>
      <c r="V196" s="6"/>
      <c r="W196" s="6"/>
      <c r="X196" s="6"/>
      <c r="Y196" s="6"/>
    </row>
    <row r="197" spans="5:25" ht="14.25" hidden="1" customHeight="1">
      <c r="E197" s="6"/>
      <c r="F197" s="6"/>
      <c r="G197" s="6"/>
      <c r="H197" s="6"/>
      <c r="I197" s="6"/>
      <c r="J197" s="6"/>
      <c r="K197" s="6"/>
      <c r="L197" s="6"/>
      <c r="M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5:25" ht="14.25" hidden="1" customHeight="1">
      <c r="E198" s="6"/>
      <c r="F198" s="6" t="s">
        <v>33</v>
      </c>
      <c r="G198" s="6"/>
      <c r="H198" s="6"/>
      <c r="I198" s="6"/>
      <c r="J198" s="6"/>
      <c r="K198" s="6"/>
      <c r="L198" s="6"/>
      <c r="M198" s="6"/>
      <c r="N198" s="6" t="s">
        <v>11</v>
      </c>
      <c r="O198" s="6" t="s">
        <v>33</v>
      </c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5:25" ht="14.25" hidden="1" customHeight="1">
      <c r="E199" s="6"/>
      <c r="F199" s="6" t="s">
        <v>26</v>
      </c>
      <c r="G199" s="6"/>
      <c r="H199" s="6"/>
      <c r="I199" s="6"/>
      <c r="J199" s="8">
        <f>$J$196*M14</f>
        <v>0</v>
      </c>
      <c r="K199" s="6"/>
      <c r="L199" s="6"/>
      <c r="M199" s="6"/>
      <c r="O199" s="6" t="s">
        <v>26</v>
      </c>
      <c r="P199" s="6"/>
      <c r="Q199" s="6"/>
      <c r="R199" s="6"/>
      <c r="S199" s="6"/>
      <c r="T199" s="8">
        <f>$T$196*M14</f>
        <v>0</v>
      </c>
      <c r="U199" s="6"/>
      <c r="V199" s="6"/>
      <c r="W199" s="6"/>
      <c r="X199" s="6"/>
      <c r="Y199" s="6"/>
    </row>
    <row r="200" spans="5:25" ht="14.25" hidden="1" customHeight="1">
      <c r="E200" s="6"/>
      <c r="F200" s="6" t="s">
        <v>27</v>
      </c>
      <c r="G200" s="6"/>
      <c r="H200" s="6"/>
      <c r="I200" s="6"/>
      <c r="J200" s="8">
        <f>$J$196*M15</f>
        <v>0</v>
      </c>
      <c r="K200" s="6"/>
      <c r="L200" s="6"/>
      <c r="M200" s="6"/>
      <c r="O200" s="6" t="s">
        <v>27</v>
      </c>
      <c r="P200" s="6"/>
      <c r="Q200" s="6"/>
      <c r="R200" s="6"/>
      <c r="S200" s="6"/>
      <c r="T200" s="8">
        <f>$T$196*M15</f>
        <v>0</v>
      </c>
      <c r="U200" s="6"/>
      <c r="V200" s="6"/>
      <c r="W200" s="6"/>
      <c r="X200" s="6"/>
      <c r="Y200" s="6"/>
    </row>
    <row r="201" spans="5:25" ht="14.25" hidden="1" customHeight="1">
      <c r="E201" s="6"/>
      <c r="F201" s="6" t="s">
        <v>28</v>
      </c>
      <c r="G201" s="6"/>
      <c r="H201" s="6"/>
      <c r="I201" s="6"/>
      <c r="J201" s="8">
        <f>$J$196*M16</f>
        <v>0</v>
      </c>
      <c r="K201" s="6"/>
      <c r="L201" s="6"/>
      <c r="M201" s="6"/>
      <c r="O201" s="6" t="s">
        <v>28</v>
      </c>
      <c r="P201" s="6"/>
      <c r="Q201" s="6"/>
      <c r="R201" s="6"/>
      <c r="S201" s="6"/>
      <c r="T201" s="8">
        <f>$T$196*M16</f>
        <v>0</v>
      </c>
      <c r="U201" s="6"/>
      <c r="V201" s="6"/>
      <c r="W201" s="6"/>
      <c r="X201" s="6"/>
      <c r="Y201" s="6"/>
    </row>
    <row r="202" spans="5:25" ht="14.25" hidden="1" customHeight="1">
      <c r="E202" s="6"/>
      <c r="F202" s="6" t="s">
        <v>29</v>
      </c>
      <c r="G202" s="6"/>
      <c r="H202" s="6"/>
      <c r="I202" s="6"/>
      <c r="J202" s="8">
        <f>$J$196*M17</f>
        <v>0</v>
      </c>
      <c r="K202" s="6"/>
      <c r="L202" s="6"/>
      <c r="M202" s="6"/>
      <c r="O202" s="6" t="s">
        <v>29</v>
      </c>
      <c r="P202" s="6"/>
      <c r="Q202" s="6"/>
      <c r="R202" s="6"/>
      <c r="S202" s="6"/>
      <c r="T202" s="8">
        <f>$T$196*M17</f>
        <v>0</v>
      </c>
      <c r="U202" s="6"/>
      <c r="V202" s="6"/>
      <c r="W202" s="6"/>
      <c r="X202" s="6"/>
      <c r="Y202" s="6"/>
    </row>
    <row r="203" spans="5:25" ht="14.25" hidden="1" customHeight="1">
      <c r="E203" s="6"/>
      <c r="F203" s="6"/>
      <c r="G203" s="6"/>
      <c r="H203" s="6"/>
      <c r="I203" s="6"/>
      <c r="J203" s="6"/>
      <c r="K203" s="6"/>
      <c r="L203" s="6"/>
      <c r="M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5:25" ht="14.25" hidden="1" customHeight="1">
      <c r="E204" s="6"/>
      <c r="F204" s="6" t="s">
        <v>25</v>
      </c>
      <c r="G204" s="6"/>
      <c r="H204" s="6"/>
      <c r="I204" s="6"/>
      <c r="J204" s="6"/>
      <c r="K204" s="6"/>
      <c r="L204" s="6"/>
      <c r="M204" s="6"/>
      <c r="N204" s="6" t="s">
        <v>12</v>
      </c>
      <c r="O204" s="6" t="s">
        <v>25</v>
      </c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5:25" ht="14.25" hidden="1" customHeight="1">
      <c r="E205" s="6"/>
      <c r="F205" s="6" t="s">
        <v>26</v>
      </c>
      <c r="G205" s="6"/>
      <c r="H205" s="6"/>
      <c r="I205" s="6"/>
      <c r="J205" s="8">
        <f>J199/1000</f>
        <v>0</v>
      </c>
      <c r="K205" s="6"/>
      <c r="L205" s="6"/>
      <c r="M205" s="6"/>
      <c r="O205" s="6" t="s">
        <v>26</v>
      </c>
      <c r="P205" s="6"/>
      <c r="Q205" s="6"/>
      <c r="R205" s="6"/>
      <c r="S205" s="6"/>
      <c r="T205" s="8">
        <f>T199/1000</f>
        <v>0</v>
      </c>
      <c r="U205" s="6"/>
      <c r="V205" s="6"/>
      <c r="W205" s="6"/>
      <c r="X205" s="6"/>
      <c r="Y205" s="6"/>
    </row>
    <row r="206" spans="5:25" ht="14.25" hidden="1" customHeight="1">
      <c r="E206" s="6"/>
      <c r="F206" s="6" t="s">
        <v>27</v>
      </c>
      <c r="G206" s="6"/>
      <c r="H206" s="6"/>
      <c r="I206" s="6"/>
      <c r="J206" s="8">
        <f>J200/1000</f>
        <v>0</v>
      </c>
      <c r="K206" s="6"/>
      <c r="L206" s="6"/>
      <c r="M206" s="6"/>
      <c r="O206" s="6" t="s">
        <v>27</v>
      </c>
      <c r="P206" s="6"/>
      <c r="Q206" s="6"/>
      <c r="R206" s="6"/>
      <c r="S206" s="6"/>
      <c r="T206" s="8">
        <f>T200/1000</f>
        <v>0</v>
      </c>
      <c r="U206" s="6"/>
      <c r="V206" s="6"/>
      <c r="W206" s="6"/>
      <c r="X206" s="6"/>
      <c r="Y206" s="6"/>
    </row>
    <row r="207" spans="5:25" ht="14.25" hidden="1" customHeight="1">
      <c r="E207" s="6"/>
      <c r="F207" s="6" t="s">
        <v>28</v>
      </c>
      <c r="G207" s="6"/>
      <c r="H207" s="6"/>
      <c r="I207" s="6"/>
      <c r="J207" s="8">
        <f>J201/1000</f>
        <v>0</v>
      </c>
      <c r="K207" s="6"/>
      <c r="L207" s="6"/>
      <c r="M207" s="6"/>
      <c r="O207" s="6" t="s">
        <v>28</v>
      </c>
      <c r="P207" s="6"/>
      <c r="Q207" s="6"/>
      <c r="R207" s="6"/>
      <c r="S207" s="6"/>
      <c r="T207" s="8">
        <f>T201/1000</f>
        <v>0</v>
      </c>
      <c r="U207" s="6"/>
      <c r="V207" s="6"/>
      <c r="W207" s="6"/>
      <c r="X207" s="6"/>
      <c r="Y207" s="6"/>
    </row>
    <row r="208" spans="5:25" ht="14.25" hidden="1" customHeight="1">
      <c r="E208" s="6"/>
      <c r="F208" s="6" t="s">
        <v>29</v>
      </c>
      <c r="G208" s="6"/>
      <c r="H208" s="6"/>
      <c r="I208" s="6"/>
      <c r="J208" s="8">
        <f>J202/1000</f>
        <v>0</v>
      </c>
      <c r="K208" s="6"/>
      <c r="L208" s="6"/>
      <c r="M208" s="6"/>
      <c r="O208" s="6" t="s">
        <v>29</v>
      </c>
      <c r="P208" s="6"/>
      <c r="Q208" s="6"/>
      <c r="R208" s="6"/>
      <c r="S208" s="6"/>
      <c r="T208" s="8">
        <f>T202/1000</f>
        <v>0</v>
      </c>
      <c r="U208" s="6"/>
      <c r="V208" s="6"/>
      <c r="W208" s="6"/>
      <c r="X208" s="6"/>
      <c r="Y208" s="6"/>
    </row>
    <row r="209" spans="5:25" ht="14.25" hidden="1" customHeight="1">
      <c r="E209" s="6"/>
      <c r="F209" s="6"/>
      <c r="G209" s="6"/>
      <c r="H209" s="6"/>
      <c r="I209" s="6"/>
      <c r="J209" s="6"/>
      <c r="K209" s="6"/>
      <c r="L209" s="6"/>
      <c r="M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5:25" ht="14.25" hidden="1" customHeight="1">
      <c r="E210" s="6"/>
      <c r="F210" s="6" t="s">
        <v>3</v>
      </c>
      <c r="G210" s="6"/>
      <c r="H210" s="6"/>
      <c r="I210" s="6"/>
      <c r="J210" s="6"/>
      <c r="K210" s="6"/>
      <c r="L210" s="6"/>
      <c r="M210" s="6"/>
      <c r="N210" s="6" t="s">
        <v>13</v>
      </c>
      <c r="O210" s="6" t="s">
        <v>3</v>
      </c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5:25" ht="14.25" hidden="1" customHeight="1">
      <c r="E211" s="6"/>
      <c r="F211" s="6" t="s">
        <v>30</v>
      </c>
      <c r="G211" s="6"/>
      <c r="H211" s="6"/>
      <c r="I211" s="6"/>
      <c r="J211" s="6"/>
      <c r="K211" s="6"/>
      <c r="L211" s="6"/>
      <c r="M211" s="6"/>
      <c r="O211" s="6" t="s">
        <v>30</v>
      </c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5:25" ht="14.25" hidden="1" customHeight="1">
      <c r="E212" s="6"/>
      <c r="F212" s="6" t="s">
        <v>26</v>
      </c>
      <c r="G212" s="6"/>
      <c r="H212" s="6"/>
      <c r="I212" s="6"/>
      <c r="J212" s="8">
        <v>72.130772889417358</v>
      </c>
      <c r="K212" s="6" t="s">
        <v>36</v>
      </c>
      <c r="L212" s="6"/>
      <c r="M212" s="6"/>
      <c r="O212" s="6" t="s">
        <v>26</v>
      </c>
      <c r="P212" s="6"/>
      <c r="Q212" s="6"/>
      <c r="R212" s="6"/>
      <c r="S212" s="6"/>
      <c r="T212" s="8">
        <v>72.130772889417358</v>
      </c>
      <c r="U212" s="6" t="s">
        <v>36</v>
      </c>
      <c r="V212" s="6"/>
      <c r="W212" s="6"/>
      <c r="X212" s="6"/>
      <c r="Y212" s="6"/>
    </row>
    <row r="213" spans="5:25" ht="14.25" hidden="1" customHeight="1">
      <c r="E213" s="6"/>
      <c r="F213" s="6" t="s">
        <v>27</v>
      </c>
      <c r="G213" s="6"/>
      <c r="H213" s="6"/>
      <c r="I213" s="6"/>
      <c r="J213" s="8">
        <v>55.59</v>
      </c>
      <c r="K213" s="6" t="s">
        <v>36</v>
      </c>
      <c r="L213" s="6"/>
      <c r="M213" s="6"/>
      <c r="O213" s="6" t="s">
        <v>27</v>
      </c>
      <c r="P213" s="6"/>
      <c r="Q213" s="6"/>
      <c r="R213" s="6"/>
      <c r="S213" s="6"/>
      <c r="T213" s="8">
        <v>55.59</v>
      </c>
      <c r="U213" s="6" t="s">
        <v>36</v>
      </c>
      <c r="V213" s="6"/>
      <c r="W213" s="6"/>
      <c r="X213" s="6"/>
      <c r="Y213" s="6"/>
    </row>
    <row r="214" spans="5:25" ht="14.25" hidden="1" customHeight="1">
      <c r="E214" s="6"/>
      <c r="F214" s="6" t="s">
        <v>28</v>
      </c>
      <c r="G214" s="6"/>
      <c r="H214" s="6"/>
      <c r="I214" s="6"/>
      <c r="J214" s="8">
        <v>96.748073584125706</v>
      </c>
      <c r="K214" s="6" t="s">
        <v>36</v>
      </c>
      <c r="L214" s="6"/>
      <c r="M214" s="6"/>
      <c r="O214" s="6" t="s">
        <v>28</v>
      </c>
      <c r="P214" s="6"/>
      <c r="Q214" s="6"/>
      <c r="R214" s="6"/>
      <c r="S214" s="6"/>
      <c r="T214" s="8">
        <v>96.748073584125706</v>
      </c>
      <c r="U214" s="6" t="s">
        <v>36</v>
      </c>
      <c r="V214" s="6"/>
      <c r="W214" s="6"/>
      <c r="X214" s="6"/>
      <c r="Y214" s="6"/>
    </row>
    <row r="215" spans="5:25" ht="14.25" hidden="1" customHeight="1">
      <c r="E215" s="6"/>
      <c r="F215" s="6" t="s">
        <v>29</v>
      </c>
      <c r="G215" s="6"/>
      <c r="H215" s="6"/>
      <c r="I215" s="6"/>
      <c r="J215" s="8">
        <v>102.676104415292</v>
      </c>
      <c r="K215" s="6" t="s">
        <v>36</v>
      </c>
      <c r="L215" s="6"/>
      <c r="M215" s="6"/>
      <c r="O215" s="6" t="s">
        <v>29</v>
      </c>
      <c r="P215" s="6"/>
      <c r="Q215" s="6"/>
      <c r="R215" s="6"/>
      <c r="S215" s="6"/>
      <c r="T215" s="8">
        <v>102.676104415292</v>
      </c>
      <c r="U215" s="6" t="s">
        <v>36</v>
      </c>
      <c r="V215" s="6"/>
      <c r="W215" s="6"/>
      <c r="X215" s="6"/>
      <c r="Y215" s="6"/>
    </row>
    <row r="216" spans="5:25" ht="14.25" hidden="1" customHeight="1">
      <c r="E216" s="6"/>
      <c r="F216" s="6"/>
      <c r="G216" s="6"/>
      <c r="H216" s="6"/>
      <c r="I216" s="6"/>
      <c r="J216" s="6"/>
      <c r="K216" s="6"/>
      <c r="L216" s="6"/>
      <c r="M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5:25" ht="14.25" hidden="1" customHeight="1">
      <c r="E217" s="6"/>
      <c r="F217" s="6" t="s">
        <v>31</v>
      </c>
      <c r="G217" s="6"/>
      <c r="H217" s="6"/>
      <c r="I217" s="6"/>
      <c r="J217" s="6"/>
      <c r="K217" s="6"/>
      <c r="L217" s="6"/>
      <c r="M217" s="6"/>
      <c r="O217" s="6" t="s">
        <v>31</v>
      </c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5:25" ht="14.25" hidden="1" customHeight="1">
      <c r="E218" s="6"/>
      <c r="F218" s="6" t="s">
        <v>26</v>
      </c>
      <c r="G218" s="6"/>
      <c r="H218" s="6"/>
      <c r="I218" s="6"/>
      <c r="J218" s="8">
        <f>2.41914387633769/1000</f>
        <v>2.4191438763376898E-3</v>
      </c>
      <c r="K218" s="6" t="s">
        <v>36</v>
      </c>
      <c r="L218" s="6"/>
      <c r="M218" s="6"/>
      <c r="O218" s="6" t="s">
        <v>26</v>
      </c>
      <c r="P218" s="6"/>
      <c r="Q218" s="6"/>
      <c r="R218" s="6"/>
      <c r="S218" s="6"/>
      <c r="T218" s="8">
        <f>2.41914387633769/1000</f>
        <v>2.4191438763376898E-3</v>
      </c>
      <c r="U218" s="6" t="s">
        <v>36</v>
      </c>
      <c r="V218" s="6"/>
      <c r="W218" s="6"/>
      <c r="X218" s="6"/>
      <c r="Y218" s="6"/>
    </row>
    <row r="219" spans="5:25" ht="14.25" hidden="1" customHeight="1">
      <c r="E219" s="6"/>
      <c r="F219" s="6" t="s">
        <v>27</v>
      </c>
      <c r="G219" s="6"/>
      <c r="H219" s="6"/>
      <c r="I219" s="6"/>
      <c r="J219" s="8">
        <f>1/1000</f>
        <v>1E-3</v>
      </c>
      <c r="K219" s="6" t="s">
        <v>36</v>
      </c>
      <c r="L219" s="6"/>
      <c r="M219" s="6"/>
      <c r="O219" s="6" t="s">
        <v>27</v>
      </c>
      <c r="P219" s="6"/>
      <c r="Q219" s="6"/>
      <c r="R219" s="6"/>
      <c r="S219" s="6"/>
      <c r="T219" s="8">
        <f>1/1000</f>
        <v>1E-3</v>
      </c>
      <c r="U219" s="6" t="s">
        <v>36</v>
      </c>
      <c r="V219" s="6"/>
      <c r="W219" s="6"/>
      <c r="X219" s="6"/>
      <c r="Y219" s="6"/>
    </row>
    <row r="220" spans="5:25" ht="14.25" hidden="1" customHeight="1">
      <c r="E220" s="6"/>
      <c r="F220" s="6" t="s">
        <v>28</v>
      </c>
      <c r="G220" s="6"/>
      <c r="H220" s="6"/>
      <c r="I220" s="6"/>
      <c r="J220" s="8">
        <f>30/1000</f>
        <v>0.03</v>
      </c>
      <c r="K220" s="6" t="s">
        <v>36</v>
      </c>
      <c r="L220" s="6"/>
      <c r="M220" s="6"/>
      <c r="O220" s="6" t="s">
        <v>28</v>
      </c>
      <c r="P220" s="6"/>
      <c r="Q220" s="6"/>
      <c r="R220" s="6"/>
      <c r="S220" s="6"/>
      <c r="T220" s="8">
        <f>30/1000</f>
        <v>0.03</v>
      </c>
      <c r="U220" s="6" t="s">
        <v>36</v>
      </c>
      <c r="V220" s="6"/>
      <c r="W220" s="6"/>
      <c r="X220" s="6"/>
      <c r="Y220" s="6"/>
    </row>
    <row r="221" spans="5:25" ht="14.25" hidden="1" customHeight="1">
      <c r="E221" s="6"/>
      <c r="F221" s="6" t="s">
        <v>29</v>
      </c>
      <c r="G221" s="6"/>
      <c r="H221" s="6"/>
      <c r="I221" s="6"/>
      <c r="J221" s="8">
        <f>29.0991441854956/1000</f>
        <v>2.9099144185495598E-2</v>
      </c>
      <c r="K221" s="6" t="s">
        <v>36</v>
      </c>
      <c r="L221" s="6"/>
      <c r="M221" s="6"/>
      <c r="O221" s="6" t="s">
        <v>29</v>
      </c>
      <c r="P221" s="6"/>
      <c r="Q221" s="6"/>
      <c r="R221" s="6"/>
      <c r="S221" s="6"/>
      <c r="T221" s="8">
        <f>29.0991441854956/1000</f>
        <v>2.9099144185495598E-2</v>
      </c>
      <c r="U221" s="6" t="s">
        <v>36</v>
      </c>
      <c r="V221" s="6"/>
      <c r="W221" s="6"/>
      <c r="X221" s="6"/>
      <c r="Y221" s="6"/>
    </row>
    <row r="222" spans="5:25" ht="14.25" hidden="1" customHeight="1">
      <c r="E222" s="6"/>
      <c r="F222" s="6"/>
      <c r="G222" s="6"/>
      <c r="H222" s="6"/>
      <c r="I222" s="6"/>
      <c r="J222" s="6"/>
      <c r="K222" s="6"/>
      <c r="L222" s="6"/>
      <c r="M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5:25" ht="14.25" hidden="1" customHeight="1">
      <c r="E223" s="6"/>
      <c r="F223" s="6" t="s">
        <v>32</v>
      </c>
      <c r="G223" s="6"/>
      <c r="H223" s="6"/>
      <c r="I223" s="6"/>
      <c r="J223" s="6"/>
      <c r="K223" s="6"/>
      <c r="L223" s="6"/>
      <c r="M223" s="6"/>
      <c r="O223" s="6" t="s">
        <v>32</v>
      </c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5:25" ht="14.25" hidden="1" customHeight="1">
      <c r="E224" s="6"/>
      <c r="F224" s="6" t="s">
        <v>26</v>
      </c>
      <c r="G224" s="6"/>
      <c r="H224" s="6"/>
      <c r="I224" s="6"/>
      <c r="J224" s="8">
        <f>0.454785969084423/1000</f>
        <v>4.5478596908442298E-4</v>
      </c>
      <c r="K224" s="6" t="s">
        <v>36</v>
      </c>
      <c r="L224" s="6"/>
      <c r="M224" s="6"/>
      <c r="O224" s="6" t="s">
        <v>26</v>
      </c>
      <c r="P224" s="6"/>
      <c r="Q224" s="6"/>
      <c r="R224" s="6"/>
      <c r="S224" s="6"/>
      <c r="T224" s="8">
        <f>0.454785969084423/1000</f>
        <v>4.5478596908442298E-4</v>
      </c>
      <c r="U224" s="6" t="s">
        <v>36</v>
      </c>
      <c r="V224" s="6"/>
      <c r="W224" s="6"/>
      <c r="X224" s="6"/>
      <c r="Y224" s="6"/>
    </row>
    <row r="225" spans="5:25" ht="14.25" hidden="1" customHeight="1">
      <c r="E225" s="6"/>
      <c r="F225" s="6" t="s">
        <v>27</v>
      </c>
      <c r="G225" s="6"/>
      <c r="H225" s="6"/>
      <c r="I225" s="6"/>
      <c r="J225" s="8">
        <f>0.1/1000</f>
        <v>1E-4</v>
      </c>
      <c r="K225" s="6" t="s">
        <v>36</v>
      </c>
      <c r="L225" s="6"/>
      <c r="M225" s="6"/>
      <c r="O225" s="6" t="s">
        <v>27</v>
      </c>
      <c r="P225" s="6"/>
      <c r="Q225" s="6"/>
      <c r="R225" s="6"/>
      <c r="S225" s="6"/>
      <c r="T225" s="8">
        <f>0.1/1000</f>
        <v>1E-4</v>
      </c>
      <c r="U225" s="6" t="s">
        <v>36</v>
      </c>
      <c r="V225" s="6"/>
      <c r="W225" s="6"/>
      <c r="X225" s="6"/>
      <c r="Y225" s="6"/>
    </row>
    <row r="226" spans="5:25" ht="14.25" hidden="1" customHeight="1">
      <c r="E226" s="6"/>
      <c r="F226" s="6" t="s">
        <v>28</v>
      </c>
      <c r="G226" s="6"/>
      <c r="H226" s="6"/>
      <c r="I226" s="6"/>
      <c r="J226" s="8">
        <f>4/1000</f>
        <v>4.0000000000000001E-3</v>
      </c>
      <c r="K226" s="6" t="s">
        <v>36</v>
      </c>
      <c r="L226" s="6"/>
      <c r="M226" s="6"/>
      <c r="O226" s="6" t="s">
        <v>28</v>
      </c>
      <c r="P226" s="6"/>
      <c r="Q226" s="6"/>
      <c r="R226" s="6"/>
      <c r="S226" s="6"/>
      <c r="T226" s="8">
        <f>4/1000</f>
        <v>4.0000000000000001E-3</v>
      </c>
      <c r="U226" s="6" t="s">
        <v>36</v>
      </c>
      <c r="V226" s="6"/>
      <c r="W226" s="6"/>
      <c r="X226" s="6"/>
      <c r="Y226" s="6"/>
    </row>
    <row r="227" spans="5:25" ht="14.25" hidden="1" customHeight="1">
      <c r="E227" s="6"/>
      <c r="F227" s="6" t="s">
        <v>29</v>
      </c>
      <c r="G227" s="6"/>
      <c r="H227" s="6"/>
      <c r="I227" s="6"/>
      <c r="J227" s="8">
        <f>3.87885042494596/1000</f>
        <v>3.87885042494596E-3</v>
      </c>
      <c r="K227" s="6" t="s">
        <v>36</v>
      </c>
      <c r="L227" s="6"/>
      <c r="M227" s="6"/>
      <c r="O227" s="6" t="s">
        <v>29</v>
      </c>
      <c r="P227" s="6"/>
      <c r="Q227" s="6"/>
      <c r="R227" s="6"/>
      <c r="S227" s="6"/>
      <c r="T227" s="8">
        <f>3.87885042494596/1000</f>
        <v>3.87885042494596E-3</v>
      </c>
      <c r="U227" s="6" t="s">
        <v>36</v>
      </c>
      <c r="V227" s="6"/>
      <c r="W227" s="6"/>
      <c r="X227" s="6"/>
      <c r="Y227" s="6"/>
    </row>
    <row r="228" spans="5:25" ht="14.25" hidden="1" customHeight="1">
      <c r="E228" s="6"/>
      <c r="F228" s="6"/>
      <c r="G228" s="6"/>
      <c r="H228" s="6"/>
      <c r="I228" s="6"/>
      <c r="J228" s="6"/>
      <c r="K228" s="6"/>
      <c r="L228" s="6"/>
      <c r="M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5:25" ht="14.25" hidden="1" customHeight="1">
      <c r="E229" s="6"/>
      <c r="F229" s="6" t="s">
        <v>34</v>
      </c>
      <c r="G229" s="6"/>
      <c r="H229" s="6"/>
      <c r="I229" s="6"/>
      <c r="J229" s="6"/>
      <c r="K229" s="6"/>
      <c r="L229" s="6"/>
      <c r="M229" s="6"/>
      <c r="N229" s="6" t="s">
        <v>14</v>
      </c>
      <c r="O229" s="6" t="s">
        <v>34</v>
      </c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5:25" ht="14.25" hidden="1" customHeight="1">
      <c r="E230" s="6"/>
      <c r="F230" s="6" t="s">
        <v>30</v>
      </c>
      <c r="G230" s="6"/>
      <c r="H230" s="6"/>
      <c r="I230" s="6"/>
      <c r="J230" s="6"/>
      <c r="K230" s="6"/>
      <c r="L230" s="6"/>
      <c r="M230" s="6"/>
      <c r="O230" s="6" t="s">
        <v>30</v>
      </c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5:25" ht="14.25" hidden="1" customHeight="1">
      <c r="E231" s="6"/>
      <c r="F231" s="6" t="s">
        <v>26</v>
      </c>
      <c r="G231" s="6"/>
      <c r="H231" s="6"/>
      <c r="I231" s="6"/>
      <c r="J231" s="8">
        <f>J205*J212</f>
        <v>0</v>
      </c>
      <c r="K231" s="6"/>
      <c r="L231" s="6"/>
      <c r="M231" s="6"/>
      <c r="N231" s="6"/>
      <c r="O231" s="6" t="s">
        <v>26</v>
      </c>
      <c r="P231" s="6"/>
      <c r="Q231" s="6"/>
      <c r="R231" s="6"/>
      <c r="S231" s="6"/>
      <c r="T231" s="8">
        <f>T205*T212</f>
        <v>0</v>
      </c>
      <c r="U231" s="6"/>
      <c r="V231" s="6"/>
      <c r="W231" s="6"/>
      <c r="X231" s="6"/>
      <c r="Y231" s="6"/>
    </row>
    <row r="232" spans="5:25" ht="14.25" hidden="1" customHeight="1">
      <c r="E232" s="6"/>
      <c r="F232" s="6" t="s">
        <v>27</v>
      </c>
      <c r="G232" s="6"/>
      <c r="H232" s="6"/>
      <c r="I232" s="6"/>
      <c r="J232" s="8">
        <f t="shared" ref="J232:J233" si="12">J206*J213</f>
        <v>0</v>
      </c>
      <c r="K232" s="6"/>
      <c r="L232" s="6"/>
      <c r="M232" s="6"/>
      <c r="N232" s="6"/>
      <c r="O232" s="6" t="s">
        <v>27</v>
      </c>
      <c r="P232" s="6"/>
      <c r="Q232" s="6"/>
      <c r="R232" s="6"/>
      <c r="S232" s="6"/>
      <c r="T232" s="8">
        <f>T206*T213</f>
        <v>0</v>
      </c>
      <c r="U232" s="6"/>
      <c r="V232" s="6"/>
      <c r="W232" s="6"/>
      <c r="X232" s="6"/>
      <c r="Y232" s="6"/>
    </row>
    <row r="233" spans="5:25" ht="14.25" hidden="1" customHeight="1">
      <c r="E233" s="6"/>
      <c r="F233" s="6" t="s">
        <v>28</v>
      </c>
      <c r="G233" s="6"/>
      <c r="H233" s="6"/>
      <c r="I233" s="6"/>
      <c r="J233" s="8">
        <f t="shared" si="12"/>
        <v>0</v>
      </c>
      <c r="K233" s="6"/>
      <c r="L233" s="6"/>
      <c r="M233" s="6"/>
      <c r="N233" s="6"/>
      <c r="O233" s="6" t="s">
        <v>28</v>
      </c>
      <c r="P233" s="6"/>
      <c r="Q233" s="6"/>
      <c r="R233" s="6"/>
      <c r="S233" s="6"/>
      <c r="T233" s="8">
        <f>T207*T214</f>
        <v>0</v>
      </c>
      <c r="U233" s="6"/>
      <c r="V233" s="6"/>
      <c r="W233" s="6"/>
      <c r="X233" s="6"/>
      <c r="Y233" s="6"/>
    </row>
    <row r="234" spans="5:25" ht="14.25" hidden="1" customHeight="1">
      <c r="E234" s="6"/>
      <c r="F234" s="6" t="s">
        <v>29</v>
      </c>
      <c r="G234" s="6"/>
      <c r="H234" s="6"/>
      <c r="I234" s="6"/>
      <c r="J234" s="51" t="s">
        <v>8</v>
      </c>
      <c r="K234" s="6"/>
      <c r="L234" s="6"/>
      <c r="M234" s="6"/>
      <c r="N234" s="6"/>
      <c r="O234" s="6" t="s">
        <v>29</v>
      </c>
      <c r="P234" s="6"/>
      <c r="Q234" s="6"/>
      <c r="R234" s="6"/>
      <c r="S234" s="6"/>
      <c r="T234" s="51" t="s">
        <v>8</v>
      </c>
      <c r="U234" s="6"/>
      <c r="V234" s="6"/>
      <c r="W234" s="6"/>
      <c r="X234" s="6"/>
      <c r="Y234" s="6"/>
    </row>
    <row r="235" spans="5:25" ht="14.25" hidden="1" customHeight="1"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5:25" ht="14.25" hidden="1" customHeight="1">
      <c r="E236" s="6"/>
      <c r="F236" s="6" t="s">
        <v>31</v>
      </c>
      <c r="G236" s="6"/>
      <c r="H236" s="6"/>
      <c r="I236" s="6"/>
      <c r="J236" s="6"/>
      <c r="K236" s="6"/>
      <c r="L236" s="6"/>
      <c r="M236" s="6"/>
      <c r="N236" s="6"/>
      <c r="O236" s="6" t="s">
        <v>31</v>
      </c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5:25" ht="14.25" hidden="1" customHeight="1">
      <c r="E237" s="6"/>
      <c r="F237" s="6" t="s">
        <v>26</v>
      </c>
      <c r="G237" s="6"/>
      <c r="H237" s="6"/>
      <c r="I237" s="6"/>
      <c r="J237" s="8">
        <f>J205*J218</f>
        <v>0</v>
      </c>
      <c r="K237" s="6"/>
      <c r="L237" s="6"/>
      <c r="M237" s="6"/>
      <c r="N237" s="6"/>
      <c r="O237" s="6" t="s">
        <v>26</v>
      </c>
      <c r="P237" s="6"/>
      <c r="Q237" s="6"/>
      <c r="R237" s="6"/>
      <c r="S237" s="6"/>
      <c r="T237" s="8">
        <f>T205*T218</f>
        <v>0</v>
      </c>
      <c r="U237" s="6"/>
      <c r="V237" s="6"/>
      <c r="W237" s="6"/>
      <c r="X237" s="6"/>
      <c r="Y237" s="6"/>
    </row>
    <row r="238" spans="5:25" ht="14.25" hidden="1" customHeight="1">
      <c r="E238" s="6"/>
      <c r="F238" s="6" t="s">
        <v>27</v>
      </c>
      <c r="G238" s="6"/>
      <c r="H238" s="6"/>
      <c r="I238" s="6"/>
      <c r="J238" s="8">
        <f t="shared" ref="J238:J240" si="13">J206*J219</f>
        <v>0</v>
      </c>
      <c r="K238" s="6"/>
      <c r="L238" s="6"/>
      <c r="M238" s="6"/>
      <c r="N238" s="6"/>
      <c r="O238" s="6" t="s">
        <v>27</v>
      </c>
      <c r="P238" s="6"/>
      <c r="Q238" s="6"/>
      <c r="R238" s="6"/>
      <c r="S238" s="6"/>
      <c r="T238" s="8">
        <f>T206*T219</f>
        <v>0</v>
      </c>
      <c r="U238" s="6"/>
      <c r="V238" s="6"/>
      <c r="W238" s="6"/>
      <c r="X238" s="6"/>
      <c r="Y238" s="6"/>
    </row>
    <row r="239" spans="5:25" ht="14.25" hidden="1" customHeight="1">
      <c r="E239" s="6"/>
      <c r="F239" s="6" t="s">
        <v>28</v>
      </c>
      <c r="G239" s="6"/>
      <c r="H239" s="6"/>
      <c r="I239" s="6"/>
      <c r="J239" s="8">
        <f t="shared" si="13"/>
        <v>0</v>
      </c>
      <c r="K239" s="6"/>
      <c r="L239" s="6"/>
      <c r="M239" s="6"/>
      <c r="N239" s="6"/>
      <c r="O239" s="6" t="s">
        <v>28</v>
      </c>
      <c r="P239" s="6"/>
      <c r="Q239" s="6"/>
      <c r="R239" s="6"/>
      <c r="S239" s="6"/>
      <c r="T239" s="8">
        <f>T207*T220</f>
        <v>0</v>
      </c>
      <c r="U239" s="6"/>
      <c r="V239" s="6"/>
      <c r="W239" s="6"/>
      <c r="X239" s="6"/>
      <c r="Y239" s="6"/>
    </row>
    <row r="240" spans="5:25" ht="14.25" hidden="1" customHeight="1">
      <c r="E240" s="6"/>
      <c r="F240" s="6" t="s">
        <v>29</v>
      </c>
      <c r="G240" s="6"/>
      <c r="H240" s="6"/>
      <c r="I240" s="6"/>
      <c r="J240" s="8">
        <f t="shared" si="13"/>
        <v>0</v>
      </c>
      <c r="K240" s="6"/>
      <c r="L240" s="6"/>
      <c r="M240" s="6"/>
      <c r="N240" s="6"/>
      <c r="O240" s="6" t="s">
        <v>29</v>
      </c>
      <c r="P240" s="6"/>
      <c r="Q240" s="6"/>
      <c r="R240" s="6"/>
      <c r="S240" s="6"/>
      <c r="T240" s="8">
        <f>T208*T221</f>
        <v>0</v>
      </c>
      <c r="U240" s="6"/>
      <c r="V240" s="6"/>
      <c r="W240" s="6"/>
      <c r="X240" s="6"/>
      <c r="Y240" s="6"/>
    </row>
    <row r="241" spans="5:25" ht="14.25" hidden="1" customHeight="1"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5:25" ht="14.25" hidden="1" customHeight="1">
      <c r="E242" s="6"/>
      <c r="F242" s="6" t="s">
        <v>32</v>
      </c>
      <c r="G242" s="6"/>
      <c r="H242" s="6"/>
      <c r="I242" s="6"/>
      <c r="J242" s="6"/>
      <c r="K242" s="6"/>
      <c r="L242" s="6"/>
      <c r="M242" s="6"/>
      <c r="N242" s="6"/>
      <c r="O242" s="6" t="s">
        <v>32</v>
      </c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5:25" ht="14.25" hidden="1" customHeight="1">
      <c r="E243" s="6"/>
      <c r="F243" s="6" t="s">
        <v>26</v>
      </c>
      <c r="G243" s="6"/>
      <c r="H243" s="6"/>
      <c r="I243" s="6"/>
      <c r="J243" s="8">
        <f>J205*J224</f>
        <v>0</v>
      </c>
      <c r="K243" s="6"/>
      <c r="L243" s="6"/>
      <c r="M243" s="6"/>
      <c r="N243" s="6"/>
      <c r="O243" s="6" t="s">
        <v>26</v>
      </c>
      <c r="P243" s="6"/>
      <c r="Q243" s="6"/>
      <c r="R243" s="6"/>
      <c r="S243" s="6"/>
      <c r="T243" s="8">
        <f>T205*T224</f>
        <v>0</v>
      </c>
      <c r="U243" s="6"/>
      <c r="V243" s="6"/>
      <c r="W243" s="6"/>
      <c r="X243" s="6"/>
      <c r="Y243" s="6"/>
    </row>
    <row r="244" spans="5:25" ht="14.25" hidden="1" customHeight="1">
      <c r="E244" s="6"/>
      <c r="F244" s="6" t="s">
        <v>27</v>
      </c>
      <c r="G244" s="6"/>
      <c r="H244" s="6"/>
      <c r="I244" s="6"/>
      <c r="J244" s="8">
        <f t="shared" ref="J244:J246" si="14">J206*J225</f>
        <v>0</v>
      </c>
      <c r="K244" s="6"/>
      <c r="L244" s="6"/>
      <c r="M244" s="6"/>
      <c r="N244" s="6"/>
      <c r="O244" s="6" t="s">
        <v>27</v>
      </c>
      <c r="P244" s="6"/>
      <c r="Q244" s="6"/>
      <c r="R244" s="6"/>
      <c r="S244" s="6"/>
      <c r="T244" s="8">
        <f t="shared" ref="T244:T246" si="15">T206*T225</f>
        <v>0</v>
      </c>
      <c r="U244" s="6"/>
      <c r="V244" s="6"/>
      <c r="W244" s="6"/>
      <c r="X244" s="6"/>
      <c r="Y244" s="6"/>
    </row>
    <row r="245" spans="5:25" ht="14.25" hidden="1" customHeight="1">
      <c r="E245" s="6"/>
      <c r="F245" s="6" t="s">
        <v>28</v>
      </c>
      <c r="G245" s="6"/>
      <c r="H245" s="6"/>
      <c r="I245" s="6"/>
      <c r="J245" s="8">
        <f t="shared" si="14"/>
        <v>0</v>
      </c>
      <c r="K245" s="6"/>
      <c r="L245" s="6"/>
      <c r="M245" s="6"/>
      <c r="N245" s="6"/>
      <c r="O245" s="6" t="s">
        <v>28</v>
      </c>
      <c r="P245" s="6"/>
      <c r="Q245" s="6"/>
      <c r="R245" s="6"/>
      <c r="S245" s="6"/>
      <c r="T245" s="8">
        <f t="shared" si="15"/>
        <v>0</v>
      </c>
      <c r="U245" s="6"/>
      <c r="V245" s="6"/>
      <c r="W245" s="6"/>
      <c r="X245" s="6"/>
      <c r="Y245" s="6"/>
    </row>
    <row r="246" spans="5:25" ht="14.25" hidden="1" customHeight="1">
      <c r="E246" s="6"/>
      <c r="F246" s="6" t="s">
        <v>29</v>
      </c>
      <c r="G246" s="6"/>
      <c r="H246" s="6"/>
      <c r="I246" s="6"/>
      <c r="J246" s="8">
        <f t="shared" si="14"/>
        <v>0</v>
      </c>
      <c r="K246" s="6"/>
      <c r="L246" s="6"/>
      <c r="M246" s="6"/>
      <c r="N246" s="6"/>
      <c r="O246" s="6" t="s">
        <v>29</v>
      </c>
      <c r="P246" s="6"/>
      <c r="Q246" s="6"/>
      <c r="R246" s="6"/>
      <c r="S246" s="6"/>
      <c r="T246" s="8">
        <f t="shared" si="15"/>
        <v>0</v>
      </c>
      <c r="U246" s="6"/>
      <c r="V246" s="6"/>
      <c r="W246" s="6"/>
      <c r="X246" s="6"/>
      <c r="Y246" s="6"/>
    </row>
    <row r="247" spans="5:25" ht="14.25" hidden="1" customHeight="1"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5:25" ht="14.25" hidden="1" customHeight="1">
      <c r="E248" s="6"/>
      <c r="F248" s="6" t="s">
        <v>35</v>
      </c>
      <c r="G248" s="6"/>
      <c r="H248" s="6"/>
      <c r="I248" s="6"/>
      <c r="J248" s="6"/>
      <c r="K248" s="6"/>
      <c r="L248" s="6"/>
      <c r="M248" s="6"/>
      <c r="N248" s="6" t="s">
        <v>15</v>
      </c>
      <c r="O248" s="6" t="s">
        <v>35</v>
      </c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5:25" ht="14.25" hidden="1" customHeight="1">
      <c r="E249" s="6"/>
      <c r="F249" s="6" t="s">
        <v>30</v>
      </c>
      <c r="G249" s="6"/>
      <c r="H249" s="6"/>
      <c r="I249" s="6"/>
      <c r="J249" s="8">
        <v>1</v>
      </c>
      <c r="K249" s="6"/>
      <c r="L249" s="6"/>
      <c r="M249" s="6"/>
      <c r="O249" s="6" t="s">
        <v>30</v>
      </c>
      <c r="P249" s="6"/>
      <c r="Q249" s="6"/>
      <c r="R249" s="6"/>
      <c r="S249" s="6"/>
      <c r="T249" s="8">
        <v>1</v>
      </c>
      <c r="U249" s="6"/>
      <c r="V249" s="6"/>
      <c r="W249" s="6"/>
      <c r="X249" s="6"/>
      <c r="Y249" s="6"/>
    </row>
    <row r="250" spans="5:25" ht="14.25" hidden="1" customHeight="1">
      <c r="E250" s="6"/>
      <c r="F250" s="6" t="s">
        <v>31</v>
      </c>
      <c r="G250" s="6"/>
      <c r="H250" s="6"/>
      <c r="I250" s="6"/>
      <c r="J250" s="8">
        <v>28</v>
      </c>
      <c r="K250" s="6"/>
      <c r="M250" s="6"/>
      <c r="N250" s="6"/>
      <c r="O250" s="6" t="s">
        <v>31</v>
      </c>
      <c r="P250" s="6"/>
      <c r="Q250" s="6"/>
      <c r="R250" s="6"/>
      <c r="S250" s="6"/>
      <c r="T250" s="8">
        <v>28</v>
      </c>
      <c r="U250" s="6"/>
      <c r="V250" s="6"/>
      <c r="W250" s="6"/>
      <c r="X250" s="6"/>
      <c r="Y250" s="6"/>
    </row>
    <row r="251" spans="5:25" ht="14.25" hidden="1" customHeight="1">
      <c r="E251" s="6"/>
      <c r="F251" s="6" t="s">
        <v>32</v>
      </c>
      <c r="G251" s="6"/>
      <c r="H251" s="6"/>
      <c r="I251" s="6"/>
      <c r="J251" s="8">
        <v>265</v>
      </c>
      <c r="K251" s="6"/>
      <c r="L251" s="6"/>
      <c r="M251" s="6"/>
      <c r="N251" s="6"/>
      <c r="O251" s="6" t="s">
        <v>32</v>
      </c>
      <c r="P251" s="6"/>
      <c r="Q251" s="6"/>
      <c r="R251" s="6"/>
      <c r="S251" s="6"/>
      <c r="T251" s="8">
        <v>265</v>
      </c>
      <c r="U251" s="6"/>
      <c r="V251" s="6"/>
      <c r="W251" s="6"/>
      <c r="X251" s="6"/>
      <c r="Y251" s="6"/>
    </row>
    <row r="252" spans="5:25" ht="14.25" hidden="1" customHeight="1"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5:25" ht="14.25" hidden="1" customHeight="1">
      <c r="E253" s="6"/>
      <c r="F253" s="6" t="s">
        <v>38</v>
      </c>
      <c r="G253" s="6"/>
      <c r="H253" s="6"/>
      <c r="I253" s="6"/>
      <c r="J253" s="6"/>
      <c r="K253" s="6"/>
      <c r="L253" s="6"/>
      <c r="M253" s="6"/>
      <c r="N253" s="6" t="s">
        <v>16</v>
      </c>
      <c r="O253" s="6" t="s">
        <v>39</v>
      </c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5:25" ht="14.25" hidden="1" customHeight="1">
      <c r="E254" s="6"/>
      <c r="F254" s="6" t="s">
        <v>30</v>
      </c>
      <c r="G254" s="6"/>
      <c r="H254" s="6"/>
      <c r="I254" s="6"/>
      <c r="J254" s="8">
        <f>J231+J232+J233</f>
        <v>0</v>
      </c>
      <c r="K254" s="6"/>
      <c r="L254" s="6"/>
      <c r="M254" s="6"/>
      <c r="N254" s="6"/>
      <c r="O254" s="6" t="s">
        <v>30</v>
      </c>
      <c r="P254" s="6"/>
      <c r="Q254" s="6"/>
      <c r="R254" s="6"/>
      <c r="S254" s="6"/>
      <c r="T254" s="8">
        <f>T231+T232+T233</f>
        <v>0</v>
      </c>
      <c r="U254" s="6"/>
      <c r="V254" s="6"/>
      <c r="W254" s="6"/>
      <c r="X254" s="6"/>
      <c r="Y254" s="6"/>
    </row>
    <row r="255" spans="5:25" ht="14.25" hidden="1" customHeight="1">
      <c r="E255" s="6"/>
      <c r="F255" s="6" t="s">
        <v>31</v>
      </c>
      <c r="G255" s="6"/>
      <c r="H255" s="6"/>
      <c r="I255" s="6"/>
      <c r="J255" s="8">
        <f>(J237+J238+J239+J240)*J250</f>
        <v>0</v>
      </c>
      <c r="K255" s="6"/>
      <c r="L255" s="6"/>
      <c r="M255" s="6"/>
      <c r="O255" s="6" t="s">
        <v>31</v>
      </c>
      <c r="P255" s="6"/>
      <c r="Q255" s="6"/>
      <c r="R255" s="6"/>
      <c r="S255" s="6"/>
      <c r="T255" s="8">
        <f>(T237+T238+T239+T240)*T250</f>
        <v>0</v>
      </c>
      <c r="U255" s="6"/>
      <c r="V255" s="6"/>
      <c r="W255" s="6"/>
      <c r="X255" s="6"/>
      <c r="Y255" s="6"/>
    </row>
    <row r="256" spans="5:25" ht="14.25" hidden="1" customHeight="1">
      <c r="E256" s="6"/>
      <c r="F256" s="6" t="s">
        <v>32</v>
      </c>
      <c r="G256" s="6"/>
      <c r="H256" s="6"/>
      <c r="I256" s="6"/>
      <c r="J256" s="8">
        <f>(J243+J244+J245+J246)*J251</f>
        <v>0</v>
      </c>
      <c r="K256" s="6"/>
      <c r="L256" s="6"/>
      <c r="M256" s="6"/>
      <c r="O256" s="6" t="s">
        <v>32</v>
      </c>
      <c r="P256" s="6"/>
      <c r="Q256" s="6"/>
      <c r="R256" s="6"/>
      <c r="S256" s="6"/>
      <c r="T256" s="8">
        <f>(T243+T244+T245+T246)*T251</f>
        <v>0</v>
      </c>
      <c r="U256" s="6"/>
      <c r="V256" s="6"/>
      <c r="W256" s="6"/>
      <c r="X256" s="6"/>
      <c r="Y256" s="6"/>
    </row>
    <row r="257" spans="5:25" ht="14.25" hidden="1" customHeight="1"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5:25" ht="14.25" hidden="1" customHeight="1">
      <c r="E258" s="6"/>
      <c r="F258" s="6" t="s">
        <v>9</v>
      </c>
      <c r="G258" s="6"/>
      <c r="H258" s="6"/>
      <c r="I258" s="6"/>
      <c r="J258" s="8">
        <f>J254+J255+J256</f>
        <v>0</v>
      </c>
      <c r="K258" s="6" t="s">
        <v>40</v>
      </c>
      <c r="L258" s="6"/>
      <c r="M258" s="6"/>
      <c r="N258" s="6" t="s">
        <v>17</v>
      </c>
      <c r="O258" s="6" t="s">
        <v>9</v>
      </c>
      <c r="P258" s="6"/>
      <c r="Q258" s="6"/>
      <c r="R258" s="6"/>
      <c r="S258" s="6"/>
      <c r="T258" s="8">
        <f>T254+T255+T256</f>
        <v>0</v>
      </c>
      <c r="U258" s="6" t="s">
        <v>40</v>
      </c>
      <c r="V258" s="6"/>
      <c r="W258" s="6"/>
      <c r="X258" s="6"/>
      <c r="Y258" s="6"/>
    </row>
    <row r="259" spans="5:25" ht="14.25" hidden="1" customHeight="1"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5:25" ht="14.25" hidden="1" customHeight="1">
      <c r="F260" s="6"/>
      <c r="G260" s="6"/>
      <c r="H260" s="6"/>
      <c r="I260" s="6"/>
      <c r="J260" s="6"/>
      <c r="K260" s="6"/>
      <c r="L260" s="6"/>
      <c r="M260" s="6"/>
      <c r="N260" s="6" t="s">
        <v>41</v>
      </c>
      <c r="O260" s="9" t="s">
        <v>5</v>
      </c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5:25" ht="14.25" hidden="1" customHeight="1">
      <c r="F261" s="6"/>
      <c r="G261" s="6"/>
      <c r="H261" s="6"/>
      <c r="I261" s="6"/>
      <c r="J261" s="6"/>
      <c r="K261" s="6"/>
      <c r="L261" s="6"/>
      <c r="M261" s="6"/>
      <c r="N261" s="6"/>
      <c r="O261" s="6" t="s">
        <v>6</v>
      </c>
      <c r="P261" s="6"/>
      <c r="Q261" s="6"/>
      <c r="R261" s="6"/>
      <c r="S261" s="6"/>
      <c r="T261" s="8">
        <f>J258-T258</f>
        <v>0</v>
      </c>
      <c r="U261" s="6" t="s">
        <v>40</v>
      </c>
      <c r="V261" s="6"/>
      <c r="W261" s="6"/>
      <c r="X261" s="6"/>
      <c r="Y261" s="6"/>
    </row>
    <row r="262" spans="5:25" ht="14.25" hidden="1" customHeight="1">
      <c r="E262" s="6"/>
      <c r="F262" s="87">
        <v>2028</v>
      </c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5:25" ht="14.25" hidden="1" customHeight="1">
      <c r="E263" s="6"/>
      <c r="F263" s="6" t="s">
        <v>71</v>
      </c>
      <c r="G263" s="6"/>
      <c r="H263" s="6"/>
      <c r="I263" s="6"/>
      <c r="J263" s="6"/>
      <c r="K263" s="6"/>
      <c r="L263" s="6"/>
      <c r="M263" s="6"/>
      <c r="N263" s="6"/>
      <c r="O263" s="87">
        <v>2028</v>
      </c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5:25" ht="14.25" hidden="1" customHeight="1">
      <c r="E264" s="6"/>
      <c r="F264" s="9" t="s">
        <v>1</v>
      </c>
      <c r="G264" s="6"/>
      <c r="H264" s="6"/>
      <c r="I264" s="6"/>
      <c r="J264" s="6"/>
      <c r="K264" s="6"/>
      <c r="L264" s="6"/>
      <c r="M264" s="6"/>
      <c r="N264" s="6" t="s">
        <v>10</v>
      </c>
      <c r="O264" s="6" t="s">
        <v>72</v>
      </c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5:25" ht="14.25" hidden="1" customHeight="1">
      <c r="E265" s="6"/>
      <c r="F265" s="6" t="s">
        <v>70</v>
      </c>
      <c r="G265" s="6"/>
      <c r="H265" s="6"/>
      <c r="I265" s="6"/>
      <c r="J265" s="8">
        <f>N11</f>
        <v>0</v>
      </c>
      <c r="L265" s="6"/>
      <c r="M265" s="6"/>
      <c r="O265" s="9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5:25" ht="14.25" hidden="1" customHeight="1">
      <c r="E266" s="6"/>
      <c r="F266" s="6" t="s">
        <v>2</v>
      </c>
      <c r="G266" s="6"/>
      <c r="H266" s="6"/>
      <c r="I266" s="6"/>
      <c r="J266" s="8">
        <f>J265*N12</f>
        <v>0</v>
      </c>
      <c r="L266" s="6"/>
      <c r="M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5:25" ht="14.25" hidden="1" customHeight="1">
      <c r="E267" s="6"/>
      <c r="F267" s="6"/>
      <c r="G267" s="6"/>
      <c r="H267" s="6"/>
      <c r="I267" s="6"/>
      <c r="J267" s="6"/>
      <c r="K267" s="6"/>
      <c r="L267" s="6"/>
      <c r="M267" s="6"/>
      <c r="O267" s="6" t="s">
        <v>4</v>
      </c>
      <c r="P267" s="6"/>
      <c r="Q267" s="6"/>
      <c r="R267" s="6"/>
      <c r="S267" s="6"/>
      <c r="T267" s="8">
        <f>J266*(1-N19)</f>
        <v>0</v>
      </c>
      <c r="U267" s="6"/>
      <c r="V267" s="6"/>
      <c r="W267" s="6"/>
      <c r="X267" s="6"/>
      <c r="Y267" s="6"/>
    </row>
    <row r="268" spans="5:25" ht="14.25" hidden="1" customHeight="1">
      <c r="E268" s="6"/>
      <c r="F268" s="6" t="s">
        <v>33</v>
      </c>
      <c r="G268" s="6"/>
      <c r="H268" s="6"/>
      <c r="I268" s="6"/>
      <c r="J268" s="6"/>
      <c r="K268" s="6"/>
      <c r="L268" s="6"/>
      <c r="M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5:25" ht="14.25" hidden="1" customHeight="1">
      <c r="E269" s="6"/>
      <c r="F269" s="6" t="s">
        <v>26</v>
      </c>
      <c r="G269" s="6"/>
      <c r="H269" s="6"/>
      <c r="I269" s="6"/>
      <c r="J269" s="8">
        <f>$J$266*N14</f>
        <v>0</v>
      </c>
      <c r="L269" s="6"/>
      <c r="M269" s="6"/>
      <c r="N269" s="6" t="s">
        <v>11</v>
      </c>
      <c r="O269" s="6" t="s">
        <v>33</v>
      </c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5:25" ht="14.25" hidden="1" customHeight="1">
      <c r="E270" s="6"/>
      <c r="F270" s="6" t="s">
        <v>27</v>
      </c>
      <c r="G270" s="6"/>
      <c r="H270" s="6"/>
      <c r="I270" s="6"/>
      <c r="J270" s="8">
        <f>$J$266*N15</f>
        <v>0</v>
      </c>
      <c r="L270" s="6"/>
      <c r="M270" s="6"/>
      <c r="O270" s="6" t="s">
        <v>26</v>
      </c>
      <c r="P270" s="6"/>
      <c r="Q270" s="6"/>
      <c r="R270" s="6"/>
      <c r="S270" s="6"/>
      <c r="T270" s="8">
        <f>$T$267*N14</f>
        <v>0</v>
      </c>
      <c r="U270" s="6"/>
      <c r="V270" s="6"/>
      <c r="W270" s="6"/>
      <c r="X270" s="6"/>
      <c r="Y270" s="6"/>
    </row>
    <row r="271" spans="5:25" ht="14.25" hidden="1" customHeight="1">
      <c r="E271" s="6"/>
      <c r="F271" s="6" t="s">
        <v>28</v>
      </c>
      <c r="G271" s="6"/>
      <c r="H271" s="6"/>
      <c r="I271" s="6"/>
      <c r="J271" s="8">
        <f>$J$266*N16</f>
        <v>0</v>
      </c>
      <c r="L271" s="6"/>
      <c r="M271" s="6"/>
      <c r="O271" s="6" t="s">
        <v>27</v>
      </c>
      <c r="P271" s="6"/>
      <c r="Q271" s="6"/>
      <c r="R271" s="6"/>
      <c r="S271" s="6"/>
      <c r="T271" s="8">
        <f>$T$267*N15</f>
        <v>0</v>
      </c>
      <c r="U271" s="6"/>
      <c r="V271" s="6"/>
      <c r="W271" s="6"/>
      <c r="X271" s="6"/>
      <c r="Y271" s="6"/>
    </row>
    <row r="272" spans="5:25" ht="14.25" hidden="1" customHeight="1">
      <c r="E272" s="6"/>
      <c r="F272" s="6" t="s">
        <v>29</v>
      </c>
      <c r="G272" s="6"/>
      <c r="H272" s="6"/>
      <c r="I272" s="6"/>
      <c r="J272" s="8">
        <f>$J$266*N17</f>
        <v>0</v>
      </c>
      <c r="L272" s="6"/>
      <c r="M272" s="6"/>
      <c r="O272" s="6" t="s">
        <v>28</v>
      </c>
      <c r="P272" s="6"/>
      <c r="Q272" s="6"/>
      <c r="R272" s="6"/>
      <c r="S272" s="6"/>
      <c r="T272" s="8">
        <f>$T$267*N16</f>
        <v>0</v>
      </c>
      <c r="U272" s="6"/>
      <c r="V272" s="6"/>
      <c r="W272" s="6"/>
      <c r="X272" s="6"/>
      <c r="Y272" s="6"/>
    </row>
    <row r="273" spans="5:25" ht="14.25" hidden="1" customHeight="1">
      <c r="E273" s="6"/>
      <c r="F273" s="6"/>
      <c r="G273" s="6"/>
      <c r="H273" s="6"/>
      <c r="I273" s="6"/>
      <c r="J273" s="6"/>
      <c r="K273" s="6"/>
      <c r="L273" s="6"/>
      <c r="M273" s="6"/>
      <c r="O273" s="6" t="s">
        <v>29</v>
      </c>
      <c r="P273" s="6"/>
      <c r="Q273" s="6"/>
      <c r="R273" s="6"/>
      <c r="S273" s="6"/>
      <c r="T273" s="8">
        <f>$T$267*N17</f>
        <v>0</v>
      </c>
      <c r="U273" s="6"/>
      <c r="V273" s="6"/>
      <c r="W273" s="6"/>
      <c r="X273" s="6"/>
      <c r="Y273" s="6"/>
    </row>
    <row r="274" spans="5:25" ht="14.25" hidden="1" customHeight="1">
      <c r="E274" s="6"/>
      <c r="F274" s="6" t="s">
        <v>25</v>
      </c>
      <c r="G274" s="6"/>
      <c r="H274" s="6"/>
      <c r="I274" s="6"/>
      <c r="J274" s="6"/>
      <c r="K274" s="6"/>
      <c r="L274" s="6"/>
      <c r="M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5:25" ht="14.25" hidden="1" customHeight="1">
      <c r="E275" s="6"/>
      <c r="F275" s="6" t="s">
        <v>26</v>
      </c>
      <c r="G275" s="6"/>
      <c r="H275" s="6"/>
      <c r="I275" s="6"/>
      <c r="J275" s="8">
        <f>J269/1000</f>
        <v>0</v>
      </c>
      <c r="K275" s="6"/>
      <c r="L275" s="6"/>
      <c r="M275" s="6"/>
      <c r="N275" s="6" t="s">
        <v>12</v>
      </c>
      <c r="O275" s="6" t="s">
        <v>25</v>
      </c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5:25" ht="14.25" hidden="1" customHeight="1">
      <c r="E276" s="6"/>
      <c r="F276" s="6" t="s">
        <v>27</v>
      </c>
      <c r="G276" s="6"/>
      <c r="H276" s="6"/>
      <c r="I276" s="6"/>
      <c r="J276" s="8">
        <f>J270/1000</f>
        <v>0</v>
      </c>
      <c r="K276" s="6"/>
      <c r="L276" s="6"/>
      <c r="M276" s="6"/>
      <c r="O276" s="6" t="s">
        <v>26</v>
      </c>
      <c r="P276" s="6"/>
      <c r="Q276" s="6"/>
      <c r="R276" s="6"/>
      <c r="S276" s="6"/>
      <c r="T276" s="8">
        <f>T270/1000</f>
        <v>0</v>
      </c>
      <c r="U276" s="6"/>
      <c r="V276" s="6"/>
      <c r="W276" s="6"/>
      <c r="X276" s="6"/>
      <c r="Y276" s="6"/>
    </row>
    <row r="277" spans="5:25" ht="14.25" hidden="1" customHeight="1">
      <c r="E277" s="6"/>
      <c r="F277" s="6" t="s">
        <v>28</v>
      </c>
      <c r="G277" s="6"/>
      <c r="H277" s="6"/>
      <c r="I277" s="6"/>
      <c r="J277" s="8">
        <f>J271/1000</f>
        <v>0</v>
      </c>
      <c r="K277" s="6"/>
      <c r="L277" s="6"/>
      <c r="M277" s="6"/>
      <c r="O277" s="6" t="s">
        <v>27</v>
      </c>
      <c r="P277" s="6"/>
      <c r="Q277" s="6"/>
      <c r="R277" s="6"/>
      <c r="S277" s="6"/>
      <c r="T277" s="8">
        <f>T271/1000</f>
        <v>0</v>
      </c>
      <c r="U277" s="6"/>
      <c r="V277" s="6"/>
      <c r="W277" s="6"/>
      <c r="X277" s="6"/>
      <c r="Y277" s="6"/>
    </row>
    <row r="278" spans="5:25" ht="14.25" hidden="1" customHeight="1">
      <c r="E278" s="6"/>
      <c r="F278" s="6" t="s">
        <v>29</v>
      </c>
      <c r="G278" s="6"/>
      <c r="H278" s="6"/>
      <c r="I278" s="6"/>
      <c r="J278" s="8">
        <f>J272/1000</f>
        <v>0</v>
      </c>
      <c r="K278" s="6"/>
      <c r="L278" s="6"/>
      <c r="M278" s="6"/>
      <c r="O278" s="6" t="s">
        <v>28</v>
      </c>
      <c r="P278" s="6"/>
      <c r="Q278" s="6"/>
      <c r="R278" s="6"/>
      <c r="S278" s="6"/>
      <c r="T278" s="8">
        <f>T272/1000</f>
        <v>0</v>
      </c>
      <c r="U278" s="6"/>
      <c r="V278" s="6"/>
      <c r="W278" s="6"/>
      <c r="X278" s="6"/>
      <c r="Y278" s="6"/>
    </row>
    <row r="279" spans="5:25" ht="14.25" hidden="1" customHeight="1">
      <c r="E279" s="6"/>
      <c r="F279" s="6"/>
      <c r="G279" s="6"/>
      <c r="H279" s="6"/>
      <c r="I279" s="6"/>
      <c r="J279" s="6"/>
      <c r="K279" s="6"/>
      <c r="L279" s="6"/>
      <c r="M279" s="6"/>
      <c r="O279" s="6" t="s">
        <v>29</v>
      </c>
      <c r="P279" s="6"/>
      <c r="Q279" s="6"/>
      <c r="R279" s="6"/>
      <c r="S279" s="6"/>
      <c r="T279" s="8">
        <f>T273/1000</f>
        <v>0</v>
      </c>
      <c r="U279" s="6"/>
      <c r="V279" s="6"/>
      <c r="W279" s="6"/>
      <c r="X279" s="6"/>
      <c r="Y279" s="6"/>
    </row>
    <row r="280" spans="5:25" ht="14.25" hidden="1" customHeight="1">
      <c r="E280" s="6"/>
      <c r="F280" s="6" t="s">
        <v>3</v>
      </c>
      <c r="G280" s="6"/>
      <c r="H280" s="6"/>
      <c r="I280" s="6"/>
      <c r="J280" s="6"/>
      <c r="K280" s="6"/>
      <c r="L280" s="6"/>
      <c r="M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5:25" ht="14.25" hidden="1" customHeight="1">
      <c r="E281" s="6"/>
      <c r="F281" s="6" t="s">
        <v>30</v>
      </c>
      <c r="G281" s="6"/>
      <c r="H281" s="6"/>
      <c r="I281" s="6"/>
      <c r="J281" s="6"/>
      <c r="K281" s="6"/>
      <c r="L281" s="6"/>
      <c r="M281" s="6"/>
      <c r="N281" s="6" t="s">
        <v>13</v>
      </c>
      <c r="O281" s="6" t="s">
        <v>3</v>
      </c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5:25" ht="14.25" hidden="1" customHeight="1">
      <c r="E282" s="6"/>
      <c r="F282" s="6" t="s">
        <v>26</v>
      </c>
      <c r="G282" s="6"/>
      <c r="H282" s="6"/>
      <c r="I282" s="6"/>
      <c r="J282" s="8">
        <v>72.130772889417358</v>
      </c>
      <c r="K282" s="6" t="s">
        <v>36</v>
      </c>
      <c r="L282" s="6"/>
      <c r="M282" s="6"/>
      <c r="O282" s="6" t="s">
        <v>30</v>
      </c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5:25" ht="14.25" hidden="1" customHeight="1">
      <c r="E283" s="6"/>
      <c r="F283" s="6" t="s">
        <v>27</v>
      </c>
      <c r="G283" s="6"/>
      <c r="H283" s="6"/>
      <c r="I283" s="6"/>
      <c r="J283" s="8">
        <v>55.59</v>
      </c>
      <c r="K283" s="6" t="s">
        <v>36</v>
      </c>
      <c r="L283" s="6"/>
      <c r="M283" s="6"/>
      <c r="O283" s="6" t="s">
        <v>26</v>
      </c>
      <c r="P283" s="6"/>
      <c r="Q283" s="6"/>
      <c r="R283" s="6"/>
      <c r="S283" s="6"/>
      <c r="T283" s="8">
        <v>72.130772889417358</v>
      </c>
      <c r="U283" s="6" t="s">
        <v>36</v>
      </c>
      <c r="V283" s="6"/>
      <c r="W283" s="6"/>
      <c r="X283" s="6"/>
      <c r="Y283" s="6"/>
    </row>
    <row r="284" spans="5:25" ht="14.25" hidden="1" customHeight="1">
      <c r="E284" s="6"/>
      <c r="F284" s="6" t="s">
        <v>28</v>
      </c>
      <c r="G284" s="6"/>
      <c r="H284" s="6"/>
      <c r="I284" s="6"/>
      <c r="J284" s="8">
        <v>96.748073584125706</v>
      </c>
      <c r="K284" s="6" t="s">
        <v>36</v>
      </c>
      <c r="L284" s="6"/>
      <c r="M284" s="6"/>
      <c r="O284" s="6" t="s">
        <v>27</v>
      </c>
      <c r="P284" s="6"/>
      <c r="Q284" s="6"/>
      <c r="R284" s="6"/>
      <c r="S284" s="6"/>
      <c r="T284" s="8">
        <v>55.59</v>
      </c>
      <c r="U284" s="6" t="s">
        <v>36</v>
      </c>
      <c r="V284" s="6"/>
      <c r="W284" s="6"/>
      <c r="X284" s="6"/>
      <c r="Y284" s="6"/>
    </row>
    <row r="285" spans="5:25" ht="14.25" hidden="1" customHeight="1">
      <c r="E285" s="6"/>
      <c r="F285" s="6" t="s">
        <v>29</v>
      </c>
      <c r="G285" s="6"/>
      <c r="H285" s="6"/>
      <c r="I285" s="6"/>
      <c r="J285" s="8">
        <v>102.676104415292</v>
      </c>
      <c r="K285" s="6" t="s">
        <v>36</v>
      </c>
      <c r="L285" s="6"/>
      <c r="M285" s="6"/>
      <c r="O285" s="6" t="s">
        <v>28</v>
      </c>
      <c r="P285" s="6"/>
      <c r="Q285" s="6"/>
      <c r="R285" s="6"/>
      <c r="S285" s="6"/>
      <c r="T285" s="8">
        <v>96.748073584125706</v>
      </c>
      <c r="U285" s="6" t="s">
        <v>36</v>
      </c>
      <c r="V285" s="6"/>
      <c r="W285" s="6"/>
      <c r="X285" s="6"/>
      <c r="Y285" s="6"/>
    </row>
    <row r="286" spans="5:25" ht="14.25" hidden="1" customHeight="1">
      <c r="E286" s="6"/>
      <c r="F286" s="6"/>
      <c r="G286" s="6"/>
      <c r="H286" s="6"/>
      <c r="I286" s="6"/>
      <c r="J286" s="6"/>
      <c r="K286" s="6"/>
      <c r="L286" s="6"/>
      <c r="M286" s="6"/>
      <c r="O286" s="6" t="s">
        <v>29</v>
      </c>
      <c r="P286" s="6"/>
      <c r="Q286" s="6"/>
      <c r="R286" s="6"/>
      <c r="S286" s="6"/>
      <c r="T286" s="8">
        <v>102.676104415292</v>
      </c>
      <c r="U286" s="6" t="s">
        <v>36</v>
      </c>
      <c r="V286" s="6"/>
      <c r="W286" s="6"/>
      <c r="X286" s="6"/>
      <c r="Y286" s="6"/>
    </row>
    <row r="287" spans="5:25" ht="14.25" hidden="1" customHeight="1">
      <c r="E287" s="6"/>
      <c r="F287" s="6" t="s">
        <v>31</v>
      </c>
      <c r="G287" s="6"/>
      <c r="H287" s="6"/>
      <c r="I287" s="6"/>
      <c r="J287" s="6"/>
      <c r="K287" s="6"/>
      <c r="L287" s="6"/>
      <c r="M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5:25" ht="14.25" hidden="1" customHeight="1">
      <c r="E288" s="6"/>
      <c r="F288" s="6" t="s">
        <v>26</v>
      </c>
      <c r="G288" s="6"/>
      <c r="H288" s="6"/>
      <c r="I288" s="6"/>
      <c r="J288" s="8">
        <f>2.41914387633769/1000</f>
        <v>2.4191438763376898E-3</v>
      </c>
      <c r="K288" s="6" t="s">
        <v>36</v>
      </c>
      <c r="L288" s="6"/>
      <c r="M288" s="6"/>
      <c r="O288" s="6" t="s">
        <v>31</v>
      </c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5:25" ht="14.25" hidden="1" customHeight="1">
      <c r="E289" s="6"/>
      <c r="F289" s="6" t="s">
        <v>27</v>
      </c>
      <c r="G289" s="6"/>
      <c r="H289" s="6"/>
      <c r="I289" s="6"/>
      <c r="J289" s="8">
        <f>1/1000</f>
        <v>1E-3</v>
      </c>
      <c r="K289" s="6" t="s">
        <v>36</v>
      </c>
      <c r="L289" s="6"/>
      <c r="M289" s="6"/>
      <c r="O289" s="6" t="s">
        <v>26</v>
      </c>
      <c r="P289" s="6"/>
      <c r="Q289" s="6"/>
      <c r="R289" s="6"/>
      <c r="S289" s="6"/>
      <c r="T289" s="8">
        <f>2.41914387633769/1000</f>
        <v>2.4191438763376898E-3</v>
      </c>
      <c r="U289" s="6" t="s">
        <v>36</v>
      </c>
      <c r="V289" s="6"/>
      <c r="W289" s="6"/>
      <c r="X289" s="6"/>
      <c r="Y289" s="6"/>
    </row>
    <row r="290" spans="5:25" ht="14.25" hidden="1" customHeight="1">
      <c r="E290" s="6"/>
      <c r="F290" s="6" t="s">
        <v>28</v>
      </c>
      <c r="G290" s="6"/>
      <c r="H290" s="6"/>
      <c r="I290" s="6"/>
      <c r="J290" s="8">
        <f>30/1000</f>
        <v>0.03</v>
      </c>
      <c r="K290" s="6" t="s">
        <v>36</v>
      </c>
      <c r="L290" s="6"/>
      <c r="M290" s="6"/>
      <c r="O290" s="6" t="s">
        <v>27</v>
      </c>
      <c r="P290" s="6"/>
      <c r="Q290" s="6"/>
      <c r="R290" s="6"/>
      <c r="S290" s="6"/>
      <c r="T290" s="8">
        <f>1/1000</f>
        <v>1E-3</v>
      </c>
      <c r="U290" s="6" t="s">
        <v>36</v>
      </c>
      <c r="V290" s="6"/>
      <c r="W290" s="6"/>
      <c r="X290" s="6"/>
      <c r="Y290" s="6"/>
    </row>
    <row r="291" spans="5:25" ht="14.25" hidden="1" customHeight="1">
      <c r="E291" s="6"/>
      <c r="F291" s="6" t="s">
        <v>29</v>
      </c>
      <c r="G291" s="6"/>
      <c r="H291" s="6"/>
      <c r="I291" s="6"/>
      <c r="J291" s="8">
        <f>29.0991441854956/1000</f>
        <v>2.9099144185495598E-2</v>
      </c>
      <c r="K291" s="6" t="s">
        <v>36</v>
      </c>
      <c r="L291" s="6"/>
      <c r="M291" s="6"/>
      <c r="O291" s="6" t="s">
        <v>28</v>
      </c>
      <c r="P291" s="6"/>
      <c r="Q291" s="6"/>
      <c r="R291" s="6"/>
      <c r="S291" s="6"/>
      <c r="T291" s="8">
        <f>30/1000</f>
        <v>0.03</v>
      </c>
      <c r="U291" s="6" t="s">
        <v>36</v>
      </c>
      <c r="V291" s="6"/>
      <c r="W291" s="6"/>
      <c r="X291" s="6"/>
      <c r="Y291" s="6"/>
    </row>
    <row r="292" spans="5:25" ht="14.25" hidden="1" customHeight="1">
      <c r="E292" s="6"/>
      <c r="F292" s="6"/>
      <c r="G292" s="6"/>
      <c r="H292" s="6"/>
      <c r="I292" s="6"/>
      <c r="J292" s="6"/>
      <c r="K292" s="6"/>
      <c r="L292" s="6"/>
      <c r="M292" s="6"/>
      <c r="O292" s="6" t="s">
        <v>29</v>
      </c>
      <c r="P292" s="6"/>
      <c r="Q292" s="6"/>
      <c r="R292" s="6"/>
      <c r="S292" s="6"/>
      <c r="T292" s="8">
        <f>29.0991441854956/1000</f>
        <v>2.9099144185495598E-2</v>
      </c>
      <c r="U292" s="6" t="s">
        <v>36</v>
      </c>
      <c r="V292" s="6"/>
      <c r="W292" s="6"/>
      <c r="X292" s="6"/>
      <c r="Y292" s="6"/>
    </row>
    <row r="293" spans="5:25" ht="14.25" hidden="1" customHeight="1">
      <c r="E293" s="6"/>
      <c r="F293" s="6" t="s">
        <v>32</v>
      </c>
      <c r="G293" s="6"/>
      <c r="H293" s="6"/>
      <c r="I293" s="6"/>
      <c r="J293" s="6"/>
      <c r="K293" s="6"/>
      <c r="L293" s="6"/>
      <c r="M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5:25" ht="14.25" hidden="1" customHeight="1">
      <c r="E294" s="6"/>
      <c r="F294" s="6" t="s">
        <v>26</v>
      </c>
      <c r="G294" s="6"/>
      <c r="H294" s="6"/>
      <c r="I294" s="6"/>
      <c r="J294" s="8">
        <f>0.454785969084423/1000</f>
        <v>4.5478596908442298E-4</v>
      </c>
      <c r="K294" s="6" t="s">
        <v>36</v>
      </c>
      <c r="L294" s="6"/>
      <c r="M294" s="6"/>
      <c r="O294" s="6" t="s">
        <v>32</v>
      </c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5:25" ht="14.25" hidden="1" customHeight="1">
      <c r="E295" s="6"/>
      <c r="F295" s="6" t="s">
        <v>27</v>
      </c>
      <c r="G295" s="6"/>
      <c r="H295" s="6"/>
      <c r="I295" s="6"/>
      <c r="J295" s="8">
        <f>0.1/1000</f>
        <v>1E-4</v>
      </c>
      <c r="K295" s="6" t="s">
        <v>36</v>
      </c>
      <c r="L295" s="6"/>
      <c r="M295" s="6"/>
      <c r="O295" s="6" t="s">
        <v>26</v>
      </c>
      <c r="P295" s="6"/>
      <c r="Q295" s="6"/>
      <c r="R295" s="6"/>
      <c r="S295" s="6"/>
      <c r="T295" s="8">
        <f>0.454785969084423/1000</f>
        <v>4.5478596908442298E-4</v>
      </c>
      <c r="U295" s="6" t="s">
        <v>36</v>
      </c>
      <c r="V295" s="6"/>
      <c r="W295" s="6"/>
      <c r="X295" s="6"/>
      <c r="Y295" s="6"/>
    </row>
    <row r="296" spans="5:25" ht="14.25" hidden="1" customHeight="1">
      <c r="E296" s="6"/>
      <c r="F296" s="6" t="s">
        <v>28</v>
      </c>
      <c r="G296" s="6"/>
      <c r="H296" s="6"/>
      <c r="I296" s="6"/>
      <c r="J296" s="8">
        <f>4/1000</f>
        <v>4.0000000000000001E-3</v>
      </c>
      <c r="K296" s="6" t="s">
        <v>36</v>
      </c>
      <c r="L296" s="6"/>
      <c r="M296" s="6"/>
      <c r="O296" s="6" t="s">
        <v>27</v>
      </c>
      <c r="P296" s="6"/>
      <c r="Q296" s="6"/>
      <c r="R296" s="6"/>
      <c r="S296" s="6"/>
      <c r="T296" s="8">
        <f>0.1/1000</f>
        <v>1E-4</v>
      </c>
      <c r="U296" s="6" t="s">
        <v>36</v>
      </c>
      <c r="V296" s="6"/>
      <c r="W296" s="6"/>
      <c r="X296" s="6"/>
      <c r="Y296" s="6"/>
    </row>
    <row r="297" spans="5:25" ht="14.25" hidden="1" customHeight="1">
      <c r="E297" s="6"/>
      <c r="F297" s="6" t="s">
        <v>29</v>
      </c>
      <c r="G297" s="6"/>
      <c r="H297" s="6"/>
      <c r="I297" s="6"/>
      <c r="J297" s="8">
        <f>3.87885042494596/1000</f>
        <v>3.87885042494596E-3</v>
      </c>
      <c r="K297" s="6" t="s">
        <v>36</v>
      </c>
      <c r="L297" s="6"/>
      <c r="M297" s="6"/>
      <c r="O297" s="6" t="s">
        <v>28</v>
      </c>
      <c r="P297" s="6"/>
      <c r="Q297" s="6"/>
      <c r="R297" s="6"/>
      <c r="S297" s="6"/>
      <c r="T297" s="8">
        <f>4/1000</f>
        <v>4.0000000000000001E-3</v>
      </c>
      <c r="U297" s="6" t="s">
        <v>36</v>
      </c>
      <c r="V297" s="6"/>
      <c r="W297" s="6"/>
      <c r="X297" s="6"/>
      <c r="Y297" s="6"/>
    </row>
    <row r="298" spans="5:25" ht="14.25" hidden="1" customHeight="1">
      <c r="E298" s="6"/>
      <c r="F298" s="6"/>
      <c r="G298" s="6"/>
      <c r="H298" s="6"/>
      <c r="I298" s="6"/>
      <c r="J298" s="6"/>
      <c r="K298" s="6"/>
      <c r="L298" s="6"/>
      <c r="M298" s="6"/>
      <c r="O298" s="6" t="s">
        <v>29</v>
      </c>
      <c r="P298" s="6"/>
      <c r="Q298" s="6"/>
      <c r="R298" s="6"/>
      <c r="S298" s="6"/>
      <c r="T298" s="8">
        <f>3.87885042494596/1000</f>
        <v>3.87885042494596E-3</v>
      </c>
      <c r="U298" s="6" t="s">
        <v>36</v>
      </c>
      <c r="V298" s="6"/>
      <c r="W298" s="6"/>
      <c r="X298" s="6"/>
      <c r="Y298" s="6"/>
    </row>
    <row r="299" spans="5:25" ht="14.25" hidden="1" customHeight="1">
      <c r="E299" s="6"/>
      <c r="F299" s="6" t="s">
        <v>34</v>
      </c>
      <c r="G299" s="6"/>
      <c r="H299" s="6"/>
      <c r="I299" s="6"/>
      <c r="J299" s="6"/>
      <c r="K299" s="6"/>
      <c r="L299" s="6"/>
      <c r="M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5:25" ht="14.25" hidden="1" customHeight="1">
      <c r="E300" s="6"/>
      <c r="F300" s="6" t="s">
        <v>30</v>
      </c>
      <c r="G300" s="6"/>
      <c r="H300" s="6"/>
      <c r="I300" s="6"/>
      <c r="J300" s="6"/>
      <c r="K300" s="6"/>
      <c r="L300" s="6"/>
      <c r="M300" s="6"/>
      <c r="N300" s="6" t="s">
        <v>14</v>
      </c>
      <c r="O300" s="6" t="s">
        <v>34</v>
      </c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5:25" ht="14.25" hidden="1" customHeight="1">
      <c r="E301" s="6"/>
      <c r="F301" s="6" t="s">
        <v>26</v>
      </c>
      <c r="G301" s="6"/>
      <c r="H301" s="6"/>
      <c r="I301" s="6"/>
      <c r="J301" s="8">
        <f>J275*J282</f>
        <v>0</v>
      </c>
      <c r="K301" s="6"/>
      <c r="L301" s="6"/>
      <c r="M301" s="6"/>
      <c r="O301" s="6" t="s">
        <v>30</v>
      </c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5:25" ht="14.25" hidden="1" customHeight="1">
      <c r="E302" s="6"/>
      <c r="F302" s="6" t="s">
        <v>27</v>
      </c>
      <c r="G302" s="6"/>
      <c r="H302" s="6"/>
      <c r="I302" s="6"/>
      <c r="J302" s="8">
        <f t="shared" ref="J302:J303" si="16">J276*J283</f>
        <v>0</v>
      </c>
      <c r="K302" s="6"/>
      <c r="L302" s="6"/>
      <c r="M302" s="6"/>
      <c r="N302" s="6"/>
      <c r="O302" s="6" t="s">
        <v>26</v>
      </c>
      <c r="P302" s="6"/>
      <c r="Q302" s="6"/>
      <c r="R302" s="6"/>
      <c r="S302" s="6"/>
      <c r="T302" s="8">
        <f>T276*T283</f>
        <v>0</v>
      </c>
      <c r="U302" s="6"/>
      <c r="V302" s="6"/>
      <c r="W302" s="6"/>
      <c r="X302" s="6"/>
      <c r="Y302" s="6"/>
    </row>
    <row r="303" spans="5:25" ht="14.25" hidden="1" customHeight="1">
      <c r="E303" s="6"/>
      <c r="F303" s="6" t="s">
        <v>28</v>
      </c>
      <c r="G303" s="6"/>
      <c r="H303" s="6"/>
      <c r="I303" s="6"/>
      <c r="J303" s="8">
        <f t="shared" si="16"/>
        <v>0</v>
      </c>
      <c r="K303" s="6"/>
      <c r="L303" s="6"/>
      <c r="M303" s="6"/>
      <c r="N303" s="6"/>
      <c r="O303" s="6" t="s">
        <v>27</v>
      </c>
      <c r="P303" s="6"/>
      <c r="Q303" s="6"/>
      <c r="R303" s="6"/>
      <c r="S303" s="6"/>
      <c r="T303" s="8">
        <f t="shared" ref="T303:T304" si="17">T277*T284</f>
        <v>0</v>
      </c>
      <c r="U303" s="6"/>
      <c r="V303" s="6"/>
      <c r="W303" s="6"/>
      <c r="X303" s="6"/>
      <c r="Y303" s="6"/>
    </row>
    <row r="304" spans="5:25" ht="14.25" hidden="1" customHeight="1">
      <c r="E304" s="6"/>
      <c r="F304" s="6" t="s">
        <v>29</v>
      </c>
      <c r="G304" s="6"/>
      <c r="H304" s="6"/>
      <c r="I304" s="6"/>
      <c r="J304" s="51" t="s">
        <v>8</v>
      </c>
      <c r="K304" s="6"/>
      <c r="L304" s="6"/>
      <c r="M304" s="6"/>
      <c r="N304" s="6"/>
      <c r="O304" s="6" t="s">
        <v>28</v>
      </c>
      <c r="P304" s="6"/>
      <c r="Q304" s="6"/>
      <c r="R304" s="6"/>
      <c r="S304" s="6"/>
      <c r="T304" s="8">
        <f t="shared" si="17"/>
        <v>0</v>
      </c>
      <c r="U304" s="6"/>
      <c r="V304" s="6"/>
      <c r="W304" s="6"/>
      <c r="X304" s="6"/>
      <c r="Y304" s="6"/>
    </row>
    <row r="305" spans="5:25" ht="14.25" hidden="1" customHeight="1"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 t="s">
        <v>29</v>
      </c>
      <c r="P305" s="6"/>
      <c r="Q305" s="6"/>
      <c r="R305" s="6"/>
      <c r="S305" s="6"/>
      <c r="T305" s="51" t="s">
        <v>8</v>
      </c>
      <c r="U305" s="6"/>
      <c r="V305" s="6"/>
      <c r="W305" s="6"/>
      <c r="X305" s="6"/>
      <c r="Y305" s="6"/>
    </row>
    <row r="306" spans="5:25" ht="14.25" hidden="1" customHeight="1">
      <c r="E306" s="6"/>
      <c r="F306" s="6" t="s">
        <v>31</v>
      </c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5:25" ht="14.25" hidden="1" customHeight="1">
      <c r="E307" s="6"/>
      <c r="F307" s="6" t="s">
        <v>26</v>
      </c>
      <c r="G307" s="6"/>
      <c r="H307" s="6"/>
      <c r="I307" s="6"/>
      <c r="J307" s="8">
        <f>J275*J288</f>
        <v>0</v>
      </c>
      <c r="K307" s="6"/>
      <c r="L307" s="6"/>
      <c r="M307" s="6"/>
      <c r="N307" s="6"/>
      <c r="O307" s="6" t="s">
        <v>31</v>
      </c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5:25" ht="14.25" hidden="1" customHeight="1">
      <c r="E308" s="6"/>
      <c r="F308" s="6" t="s">
        <v>27</v>
      </c>
      <c r="G308" s="6"/>
      <c r="H308" s="6"/>
      <c r="I308" s="6"/>
      <c r="J308" s="8">
        <f t="shared" ref="J308:J310" si="18">J276*J289</f>
        <v>0</v>
      </c>
      <c r="K308" s="6"/>
      <c r="L308" s="6"/>
      <c r="M308" s="6"/>
      <c r="N308" s="6"/>
      <c r="O308" s="6" t="s">
        <v>26</v>
      </c>
      <c r="P308" s="6"/>
      <c r="Q308" s="6"/>
      <c r="R308" s="6"/>
      <c r="S308" s="6"/>
      <c r="T308" s="8">
        <f>T276*T289</f>
        <v>0</v>
      </c>
      <c r="U308" s="6"/>
      <c r="V308" s="6"/>
      <c r="W308" s="6"/>
      <c r="X308" s="6"/>
      <c r="Y308" s="6"/>
    </row>
    <row r="309" spans="5:25" ht="14.25" hidden="1" customHeight="1">
      <c r="E309" s="6"/>
      <c r="F309" s="6" t="s">
        <v>28</v>
      </c>
      <c r="G309" s="6"/>
      <c r="H309" s="6"/>
      <c r="I309" s="6"/>
      <c r="J309" s="8">
        <f t="shared" si="18"/>
        <v>0</v>
      </c>
      <c r="K309" s="6"/>
      <c r="L309" s="6"/>
      <c r="M309" s="6"/>
      <c r="N309" s="6"/>
      <c r="O309" s="6" t="s">
        <v>27</v>
      </c>
      <c r="P309" s="6"/>
      <c r="Q309" s="6"/>
      <c r="R309" s="6"/>
      <c r="S309" s="6"/>
      <c r="T309" s="8">
        <f t="shared" ref="T309:T311" si="19">T277*T290</f>
        <v>0</v>
      </c>
      <c r="U309" s="6"/>
      <c r="V309" s="6"/>
      <c r="W309" s="6"/>
      <c r="X309" s="6"/>
      <c r="Y309" s="6"/>
    </row>
    <row r="310" spans="5:25" ht="14.25" hidden="1" customHeight="1">
      <c r="E310" s="6"/>
      <c r="F310" s="6" t="s">
        <v>29</v>
      </c>
      <c r="G310" s="6"/>
      <c r="H310" s="6"/>
      <c r="I310" s="6"/>
      <c r="J310" s="8">
        <f t="shared" si="18"/>
        <v>0</v>
      </c>
      <c r="K310" s="6"/>
      <c r="L310" s="6"/>
      <c r="M310" s="6"/>
      <c r="N310" s="6"/>
      <c r="O310" s="6" t="s">
        <v>28</v>
      </c>
      <c r="P310" s="6"/>
      <c r="Q310" s="6"/>
      <c r="R310" s="6"/>
      <c r="S310" s="6"/>
      <c r="T310" s="8">
        <f t="shared" si="19"/>
        <v>0</v>
      </c>
      <c r="U310" s="6"/>
      <c r="V310" s="6"/>
      <c r="W310" s="6"/>
      <c r="X310" s="6"/>
      <c r="Y310" s="6"/>
    </row>
    <row r="311" spans="5:25" ht="14.25" hidden="1" customHeight="1"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 t="s">
        <v>29</v>
      </c>
      <c r="P311" s="6"/>
      <c r="Q311" s="6"/>
      <c r="R311" s="6"/>
      <c r="S311" s="6"/>
      <c r="T311" s="8">
        <f t="shared" si="19"/>
        <v>0</v>
      </c>
      <c r="U311" s="6"/>
      <c r="V311" s="6"/>
      <c r="W311" s="6"/>
      <c r="X311" s="6"/>
      <c r="Y311" s="6"/>
    </row>
    <row r="312" spans="5:25" ht="14.25" hidden="1" customHeight="1">
      <c r="E312" s="6"/>
      <c r="F312" s="6" t="s">
        <v>32</v>
      </c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5:25" ht="14.25" hidden="1" customHeight="1">
      <c r="E313" s="6"/>
      <c r="F313" s="6" t="s">
        <v>26</v>
      </c>
      <c r="G313" s="6"/>
      <c r="H313" s="6"/>
      <c r="I313" s="6"/>
      <c r="J313" s="8">
        <f>J275*J294</f>
        <v>0</v>
      </c>
      <c r="K313" s="6"/>
      <c r="L313" s="6"/>
      <c r="M313" s="6"/>
      <c r="N313" s="6"/>
      <c r="O313" s="6" t="s">
        <v>32</v>
      </c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5:25" ht="14.25" hidden="1" customHeight="1">
      <c r="E314" s="6"/>
      <c r="F314" s="6" t="s">
        <v>27</v>
      </c>
      <c r="G314" s="6"/>
      <c r="H314" s="6"/>
      <c r="I314" s="6"/>
      <c r="J314" s="8">
        <f t="shared" ref="J314:J316" si="20">J276*J295</f>
        <v>0</v>
      </c>
      <c r="K314" s="6"/>
      <c r="L314" s="6"/>
      <c r="M314" s="6"/>
      <c r="N314" s="6"/>
      <c r="O314" s="6" t="s">
        <v>26</v>
      </c>
      <c r="P314" s="6"/>
      <c r="Q314" s="6"/>
      <c r="R314" s="6"/>
      <c r="S314" s="6"/>
      <c r="T314" s="8">
        <f>T276*T295</f>
        <v>0</v>
      </c>
      <c r="U314" s="6"/>
      <c r="V314" s="6"/>
      <c r="W314" s="6"/>
      <c r="X314" s="6"/>
      <c r="Y314" s="6"/>
    </row>
    <row r="315" spans="5:25" ht="14.25" hidden="1" customHeight="1">
      <c r="E315" s="6"/>
      <c r="F315" s="6" t="s">
        <v>28</v>
      </c>
      <c r="G315" s="6"/>
      <c r="H315" s="6"/>
      <c r="I315" s="6"/>
      <c r="J315" s="8">
        <f>J277*J296</f>
        <v>0</v>
      </c>
      <c r="K315" s="6"/>
      <c r="L315" s="6"/>
      <c r="M315" s="6"/>
      <c r="N315" s="6"/>
      <c r="O315" s="6" t="s">
        <v>27</v>
      </c>
      <c r="P315" s="6"/>
      <c r="Q315" s="6"/>
      <c r="R315" s="6"/>
      <c r="S315" s="6"/>
      <c r="T315" s="8">
        <f t="shared" ref="T315:T317" si="21">T277*T296</f>
        <v>0</v>
      </c>
      <c r="U315" s="6"/>
      <c r="V315" s="6"/>
      <c r="W315" s="6"/>
      <c r="X315" s="6"/>
      <c r="Y315" s="6"/>
    </row>
    <row r="316" spans="5:25" ht="14.25" hidden="1" customHeight="1">
      <c r="E316" s="6"/>
      <c r="F316" s="6" t="s">
        <v>29</v>
      </c>
      <c r="G316" s="6"/>
      <c r="H316" s="6"/>
      <c r="I316" s="6"/>
      <c r="J316" s="8">
        <f t="shared" si="20"/>
        <v>0</v>
      </c>
      <c r="K316" s="6"/>
      <c r="L316" s="6"/>
      <c r="M316" s="6"/>
      <c r="N316" s="6"/>
      <c r="O316" s="6" t="s">
        <v>28</v>
      </c>
      <c r="P316" s="6"/>
      <c r="Q316" s="6"/>
      <c r="R316" s="6"/>
      <c r="S316" s="6"/>
      <c r="T316" s="8">
        <f t="shared" si="21"/>
        <v>0</v>
      </c>
      <c r="U316" s="6"/>
      <c r="V316" s="6"/>
      <c r="W316" s="6"/>
      <c r="X316" s="6"/>
      <c r="Y316" s="6"/>
    </row>
    <row r="317" spans="5:25" ht="14.25" hidden="1" customHeight="1"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 t="s">
        <v>29</v>
      </c>
      <c r="P317" s="6"/>
      <c r="Q317" s="6"/>
      <c r="R317" s="6"/>
      <c r="S317" s="6"/>
      <c r="T317" s="8">
        <f t="shared" si="21"/>
        <v>0</v>
      </c>
      <c r="U317" s="6"/>
      <c r="V317" s="6"/>
      <c r="W317" s="6"/>
      <c r="X317" s="6"/>
      <c r="Y317" s="6"/>
    </row>
    <row r="318" spans="5:25" ht="14.25" hidden="1" customHeight="1">
      <c r="E318" s="6"/>
      <c r="F318" s="6" t="s">
        <v>35</v>
      </c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5:25" ht="14.25" hidden="1" customHeight="1">
      <c r="E319" s="6"/>
      <c r="F319" s="6" t="s">
        <v>30</v>
      </c>
      <c r="G319" s="6"/>
      <c r="H319" s="6"/>
      <c r="I319" s="6"/>
      <c r="J319" s="8">
        <v>1</v>
      </c>
      <c r="K319" s="6"/>
      <c r="L319" s="6"/>
      <c r="M319" s="6"/>
      <c r="N319" s="6" t="s">
        <v>15</v>
      </c>
      <c r="O319" s="6" t="s">
        <v>35</v>
      </c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5:25" ht="14.25" hidden="1" customHeight="1">
      <c r="E320" s="6"/>
      <c r="F320" s="6" t="s">
        <v>31</v>
      </c>
      <c r="G320" s="6"/>
      <c r="H320" s="6"/>
      <c r="I320" s="6"/>
      <c r="J320" s="8">
        <v>28</v>
      </c>
      <c r="K320" s="6"/>
      <c r="L320" s="6"/>
      <c r="M320" s="6"/>
      <c r="O320" s="6" t="s">
        <v>30</v>
      </c>
      <c r="P320" s="6"/>
      <c r="Q320" s="6"/>
      <c r="R320" s="6"/>
      <c r="S320" s="6"/>
      <c r="T320" s="8">
        <v>1</v>
      </c>
      <c r="U320" s="6"/>
      <c r="V320" s="6"/>
      <c r="W320" s="6"/>
      <c r="X320" s="6"/>
      <c r="Y320" s="6"/>
    </row>
    <row r="321" spans="5:25" ht="14.25" hidden="1" customHeight="1">
      <c r="E321" s="6"/>
      <c r="F321" s="6" t="s">
        <v>32</v>
      </c>
      <c r="G321" s="6"/>
      <c r="H321" s="6"/>
      <c r="I321" s="6"/>
      <c r="J321" s="8">
        <v>265</v>
      </c>
      <c r="K321" s="6"/>
      <c r="L321" s="6"/>
      <c r="M321" s="6"/>
      <c r="N321" s="6"/>
      <c r="O321" s="6" t="s">
        <v>31</v>
      </c>
      <c r="P321" s="6"/>
      <c r="Q321" s="6"/>
      <c r="R321" s="6"/>
      <c r="S321" s="6"/>
      <c r="T321" s="8">
        <v>28</v>
      </c>
      <c r="U321" s="6"/>
      <c r="V321" s="6"/>
      <c r="W321" s="6"/>
      <c r="X321" s="6"/>
      <c r="Y321" s="6"/>
    </row>
    <row r="322" spans="5:25" ht="14.25" hidden="1" customHeight="1"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 t="s">
        <v>32</v>
      </c>
      <c r="P322" s="6"/>
      <c r="Q322" s="6"/>
      <c r="R322" s="6"/>
      <c r="S322" s="6"/>
      <c r="T322" s="8">
        <v>265</v>
      </c>
      <c r="U322" s="6"/>
      <c r="V322" s="6"/>
      <c r="W322" s="6"/>
      <c r="X322" s="6"/>
      <c r="Y322" s="6"/>
    </row>
    <row r="323" spans="5:25" ht="14.25" hidden="1" customHeight="1">
      <c r="E323" s="6"/>
      <c r="F323" s="6" t="s">
        <v>38</v>
      </c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5:25" ht="14.25" hidden="1" customHeight="1">
      <c r="E324" s="6"/>
      <c r="F324" s="6" t="s">
        <v>30</v>
      </c>
      <c r="G324" s="6"/>
      <c r="H324" s="6"/>
      <c r="I324" s="6"/>
      <c r="J324" s="8">
        <f>J301+J302+J303</f>
        <v>0</v>
      </c>
      <c r="K324" s="6"/>
      <c r="L324" s="6"/>
      <c r="M324" s="6"/>
      <c r="N324" s="6" t="s">
        <v>16</v>
      </c>
      <c r="O324" s="6" t="s">
        <v>39</v>
      </c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5:25" ht="14.25" hidden="1" customHeight="1">
      <c r="E325" s="6"/>
      <c r="F325" s="6" t="s">
        <v>31</v>
      </c>
      <c r="G325" s="6"/>
      <c r="H325" s="6"/>
      <c r="I325" s="6"/>
      <c r="J325" s="8">
        <f>(J307+J308+J309+J310)*J320</f>
        <v>0</v>
      </c>
      <c r="K325" s="6"/>
      <c r="L325" s="6"/>
      <c r="M325" s="6"/>
      <c r="N325" s="6"/>
      <c r="O325" s="6" t="s">
        <v>30</v>
      </c>
      <c r="P325" s="6"/>
      <c r="Q325" s="6"/>
      <c r="R325" s="6"/>
      <c r="S325" s="6"/>
      <c r="T325" s="8">
        <f>T302+T303+T304</f>
        <v>0</v>
      </c>
      <c r="U325" s="6"/>
      <c r="V325" s="6"/>
      <c r="W325" s="6"/>
      <c r="X325" s="6"/>
      <c r="Y325" s="6"/>
    </row>
    <row r="326" spans="5:25" ht="14.25" hidden="1" customHeight="1">
      <c r="E326" s="6"/>
      <c r="F326" s="6" t="s">
        <v>32</v>
      </c>
      <c r="G326" s="6"/>
      <c r="H326" s="6"/>
      <c r="I326" s="6"/>
      <c r="J326" s="8">
        <f>(J313+J314+J315+J316)*J321</f>
        <v>0</v>
      </c>
      <c r="K326" s="6"/>
      <c r="L326" s="6"/>
      <c r="M326" s="6"/>
      <c r="O326" s="6" t="s">
        <v>31</v>
      </c>
      <c r="P326" s="6"/>
      <c r="Q326" s="6"/>
      <c r="R326" s="6"/>
      <c r="S326" s="6"/>
      <c r="T326" s="8">
        <f>(T308+T309+T310+T311)*T321</f>
        <v>0</v>
      </c>
      <c r="U326" s="6"/>
      <c r="V326" s="6"/>
      <c r="W326" s="6"/>
      <c r="X326" s="6"/>
      <c r="Y326" s="6"/>
    </row>
    <row r="327" spans="5:25" ht="14.25" hidden="1" customHeight="1">
      <c r="E327" s="6"/>
      <c r="F327" s="6"/>
      <c r="G327" s="6"/>
      <c r="H327" s="6"/>
      <c r="I327" s="6"/>
      <c r="J327" s="6"/>
      <c r="K327" s="6"/>
      <c r="L327" s="6"/>
      <c r="M327" s="6"/>
      <c r="O327" s="6" t="s">
        <v>32</v>
      </c>
      <c r="P327" s="6"/>
      <c r="Q327" s="6"/>
      <c r="R327" s="6"/>
      <c r="S327" s="6"/>
      <c r="T327" s="8">
        <f>(T314+T315+T316+T317)*T322</f>
        <v>0</v>
      </c>
      <c r="U327" s="6"/>
      <c r="V327" s="6"/>
      <c r="W327" s="6"/>
      <c r="X327" s="6"/>
      <c r="Y327" s="6"/>
    </row>
    <row r="328" spans="5:25" ht="14.25" hidden="1" customHeight="1">
      <c r="E328" s="6"/>
      <c r="F328" s="6" t="s">
        <v>9</v>
      </c>
      <c r="G328" s="6"/>
      <c r="H328" s="6"/>
      <c r="I328" s="6"/>
      <c r="J328" s="8">
        <f>J324+J325+J326</f>
        <v>0</v>
      </c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5:25" ht="14.25" hidden="1" customHeight="1">
      <c r="F329" s="6"/>
      <c r="G329" s="6"/>
      <c r="H329" s="6"/>
      <c r="I329" s="6"/>
      <c r="J329" s="6"/>
      <c r="K329" s="6"/>
      <c r="L329" s="6"/>
      <c r="M329" s="6"/>
      <c r="N329" s="6" t="s">
        <v>17</v>
      </c>
      <c r="O329" s="6" t="s">
        <v>9</v>
      </c>
      <c r="P329" s="6"/>
      <c r="Q329" s="6"/>
      <c r="R329" s="6"/>
      <c r="S329" s="6"/>
      <c r="T329" s="8">
        <f>T325+T326+T327</f>
        <v>0</v>
      </c>
      <c r="U329" s="6"/>
      <c r="V329" s="6"/>
      <c r="W329" s="6"/>
      <c r="X329" s="6"/>
      <c r="Y329" s="6"/>
    </row>
    <row r="330" spans="5:25" ht="14.25" hidden="1" customHeight="1"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5:25" ht="14.25" hidden="1" customHeight="1">
      <c r="F331" s="6"/>
      <c r="G331" s="6"/>
      <c r="H331" s="6"/>
      <c r="I331" s="6"/>
      <c r="J331" s="6"/>
      <c r="K331" s="6"/>
      <c r="L331" s="6"/>
      <c r="M331" s="6"/>
      <c r="N331" s="6" t="s">
        <v>41</v>
      </c>
      <c r="O331" s="9" t="s">
        <v>5</v>
      </c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5:25" ht="14.25" hidden="1" customHeight="1">
      <c r="F332" s="6"/>
      <c r="G332" s="6"/>
      <c r="H332" s="6"/>
      <c r="I332" s="6"/>
      <c r="J332" s="6"/>
      <c r="K332" s="6"/>
      <c r="L332" s="6"/>
      <c r="M332" s="6"/>
      <c r="N332" s="6"/>
      <c r="O332" s="6" t="s">
        <v>6</v>
      </c>
      <c r="P332" s="6"/>
      <c r="Q332" s="6"/>
      <c r="R332" s="6"/>
      <c r="S332" s="6"/>
      <c r="T332" s="8">
        <f>J328-T329</f>
        <v>0</v>
      </c>
      <c r="U332" s="6"/>
      <c r="V332" s="6"/>
      <c r="W332" s="6"/>
      <c r="X332" s="6"/>
      <c r="Y332" s="6"/>
    </row>
    <row r="333" spans="5:25" ht="14.25" hidden="1" customHeight="1"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5:25" ht="14.25" hidden="1" customHeight="1">
      <c r="E334" s="6"/>
      <c r="F334" s="87">
        <v>2029</v>
      </c>
      <c r="G334" s="6"/>
      <c r="H334" s="6"/>
      <c r="I334" s="6"/>
      <c r="J334" s="6"/>
      <c r="K334" s="6"/>
      <c r="L334" s="6"/>
      <c r="M334" s="6"/>
      <c r="N334" s="6"/>
      <c r="O334" s="87">
        <v>2029</v>
      </c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5:25" ht="14.25" hidden="1" customHeight="1">
      <c r="E335" s="6"/>
      <c r="F335" s="6" t="s">
        <v>71</v>
      </c>
      <c r="G335" s="6"/>
      <c r="H335" s="6"/>
      <c r="I335" s="6"/>
      <c r="J335" s="6"/>
      <c r="K335" s="6"/>
      <c r="L335" s="6"/>
      <c r="M335" s="6"/>
      <c r="N335" s="6" t="s">
        <v>10</v>
      </c>
      <c r="O335" s="6" t="s">
        <v>72</v>
      </c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5:25" ht="14.25" hidden="1" customHeight="1">
      <c r="E336" s="6"/>
      <c r="F336" s="9" t="s">
        <v>1</v>
      </c>
      <c r="G336" s="6"/>
      <c r="H336" s="6"/>
      <c r="I336" s="6"/>
      <c r="J336" s="6"/>
      <c r="K336" s="6"/>
      <c r="L336" s="6"/>
      <c r="M336" s="6"/>
      <c r="O336" s="9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5:25" ht="14.25" hidden="1" customHeight="1">
      <c r="E337" s="6"/>
      <c r="F337" s="6" t="s">
        <v>70</v>
      </c>
      <c r="G337" s="6"/>
      <c r="H337" s="6"/>
      <c r="I337" s="6"/>
      <c r="J337" s="8">
        <f>O11</f>
        <v>0</v>
      </c>
      <c r="K337" s="6"/>
      <c r="L337" s="6"/>
      <c r="M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5:25" ht="14.25" hidden="1" customHeight="1">
      <c r="E338" s="6"/>
      <c r="F338" s="6" t="s">
        <v>2</v>
      </c>
      <c r="G338" s="6"/>
      <c r="H338" s="6"/>
      <c r="I338" s="6"/>
      <c r="J338" s="8">
        <f>J337*O12</f>
        <v>0</v>
      </c>
      <c r="K338" s="6"/>
      <c r="L338" s="6"/>
      <c r="M338" s="6"/>
      <c r="O338" s="6" t="s">
        <v>4</v>
      </c>
      <c r="P338" s="6"/>
      <c r="Q338" s="6"/>
      <c r="R338" s="6"/>
      <c r="S338" s="6"/>
      <c r="T338" s="8">
        <f>J338*(1-O19)</f>
        <v>0</v>
      </c>
      <c r="U338" s="6"/>
      <c r="V338" s="6"/>
      <c r="W338" s="6"/>
      <c r="X338" s="6"/>
      <c r="Y338" s="6"/>
    </row>
    <row r="339" spans="5:25" ht="14.25" hidden="1" customHeight="1">
      <c r="E339" s="6"/>
      <c r="F339" s="6"/>
      <c r="G339" s="6"/>
      <c r="H339" s="6"/>
      <c r="I339" s="6"/>
      <c r="J339" s="6"/>
      <c r="K339" s="6"/>
      <c r="L339" s="6"/>
      <c r="M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5:25" ht="14.25" hidden="1" customHeight="1">
      <c r="E340" s="6"/>
      <c r="F340" s="6" t="s">
        <v>33</v>
      </c>
      <c r="G340" s="6"/>
      <c r="H340" s="6"/>
      <c r="I340" s="6"/>
      <c r="J340" s="6"/>
      <c r="K340" s="6"/>
      <c r="L340" s="6"/>
      <c r="M340" s="6"/>
      <c r="N340" s="6" t="s">
        <v>11</v>
      </c>
      <c r="O340" s="6" t="s">
        <v>33</v>
      </c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5:25" ht="14.25" hidden="1" customHeight="1">
      <c r="E341" s="6"/>
      <c r="F341" s="6" t="s">
        <v>26</v>
      </c>
      <c r="G341" s="6"/>
      <c r="H341" s="6"/>
      <c r="I341" s="6"/>
      <c r="J341" s="8">
        <f>$J$338*O14</f>
        <v>0</v>
      </c>
      <c r="K341" s="6"/>
      <c r="L341" s="6"/>
      <c r="M341" s="6"/>
      <c r="O341" s="6" t="s">
        <v>26</v>
      </c>
      <c r="P341" s="6"/>
      <c r="Q341" s="6"/>
      <c r="R341" s="6"/>
      <c r="S341" s="6"/>
      <c r="T341" s="8">
        <f>$T$338*O14</f>
        <v>0</v>
      </c>
      <c r="U341" s="6"/>
      <c r="V341" s="6"/>
      <c r="W341" s="6"/>
      <c r="X341" s="6"/>
      <c r="Y341" s="6"/>
    </row>
    <row r="342" spans="5:25" ht="14.25" hidden="1" customHeight="1">
      <c r="E342" s="6"/>
      <c r="F342" s="6" t="s">
        <v>27</v>
      </c>
      <c r="G342" s="6"/>
      <c r="H342" s="6"/>
      <c r="I342" s="6"/>
      <c r="J342" s="8">
        <f>$J$338*O15</f>
        <v>0</v>
      </c>
      <c r="K342" s="6"/>
      <c r="L342" s="6"/>
      <c r="M342" s="6"/>
      <c r="O342" s="6" t="s">
        <v>27</v>
      </c>
      <c r="P342" s="6"/>
      <c r="Q342" s="6"/>
      <c r="R342" s="6"/>
      <c r="S342" s="6"/>
      <c r="T342" s="8">
        <f>$T$338*O15</f>
        <v>0</v>
      </c>
      <c r="U342" s="6"/>
      <c r="V342" s="6"/>
      <c r="W342" s="6"/>
      <c r="X342" s="6"/>
      <c r="Y342" s="6"/>
    </row>
    <row r="343" spans="5:25" ht="14.25" hidden="1" customHeight="1">
      <c r="E343" s="6"/>
      <c r="F343" s="6" t="s">
        <v>28</v>
      </c>
      <c r="G343" s="6"/>
      <c r="H343" s="6"/>
      <c r="I343" s="6"/>
      <c r="J343" s="8">
        <f>$J$338*O16</f>
        <v>0</v>
      </c>
      <c r="K343" s="6"/>
      <c r="L343" s="6"/>
      <c r="M343" s="6"/>
      <c r="O343" s="6" t="s">
        <v>28</v>
      </c>
      <c r="P343" s="6"/>
      <c r="Q343" s="6"/>
      <c r="R343" s="6"/>
      <c r="S343" s="6"/>
      <c r="T343" s="8">
        <f>$T$338*O16</f>
        <v>0</v>
      </c>
      <c r="U343" s="6"/>
      <c r="V343" s="6"/>
      <c r="W343" s="6"/>
      <c r="X343" s="6"/>
      <c r="Y343" s="6"/>
    </row>
    <row r="344" spans="5:25" ht="14.25" hidden="1" customHeight="1">
      <c r="E344" s="6"/>
      <c r="F344" s="6" t="s">
        <v>29</v>
      </c>
      <c r="G344" s="6"/>
      <c r="H344" s="6"/>
      <c r="I344" s="6"/>
      <c r="J344" s="8">
        <f>$J$338*O17</f>
        <v>0</v>
      </c>
      <c r="K344" s="6"/>
      <c r="L344" s="6"/>
      <c r="M344" s="6"/>
      <c r="O344" s="6" t="s">
        <v>29</v>
      </c>
      <c r="P344" s="6"/>
      <c r="Q344" s="6"/>
      <c r="R344" s="6"/>
      <c r="S344" s="6"/>
      <c r="T344" s="8">
        <f>$T$338*O17</f>
        <v>0</v>
      </c>
      <c r="U344" s="6"/>
      <c r="V344" s="6"/>
      <c r="W344" s="6"/>
      <c r="X344" s="6"/>
      <c r="Y344" s="6"/>
    </row>
    <row r="345" spans="5:25" ht="14.25" hidden="1" customHeight="1">
      <c r="E345" s="6"/>
      <c r="F345" s="6"/>
      <c r="G345" s="6"/>
      <c r="H345" s="6"/>
      <c r="I345" s="6"/>
      <c r="J345" s="6"/>
      <c r="K345" s="6"/>
      <c r="L345" s="6"/>
      <c r="M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5:25" ht="14.25" hidden="1" customHeight="1">
      <c r="E346" s="6"/>
      <c r="F346" s="6" t="s">
        <v>25</v>
      </c>
      <c r="G346" s="6"/>
      <c r="H346" s="6"/>
      <c r="I346" s="6"/>
      <c r="J346" s="6"/>
      <c r="K346" s="6"/>
      <c r="L346" s="6"/>
      <c r="M346" s="6"/>
      <c r="N346" s="6" t="s">
        <v>12</v>
      </c>
      <c r="O346" s="6" t="s">
        <v>25</v>
      </c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5:25" ht="14.25" hidden="1" customHeight="1">
      <c r="E347" s="6"/>
      <c r="F347" s="6" t="s">
        <v>26</v>
      </c>
      <c r="G347" s="6"/>
      <c r="H347" s="6"/>
      <c r="I347" s="6"/>
      <c r="J347" s="8">
        <f>J341/1000</f>
        <v>0</v>
      </c>
      <c r="K347" s="6"/>
      <c r="L347" s="6"/>
      <c r="M347" s="6"/>
      <c r="O347" s="6" t="s">
        <v>26</v>
      </c>
      <c r="P347" s="6"/>
      <c r="Q347" s="6"/>
      <c r="R347" s="6"/>
      <c r="S347" s="6"/>
      <c r="T347" s="8">
        <f>T341/1000</f>
        <v>0</v>
      </c>
      <c r="U347" s="6"/>
      <c r="V347" s="6"/>
      <c r="W347" s="6"/>
      <c r="X347" s="6"/>
      <c r="Y347" s="6"/>
    </row>
    <row r="348" spans="5:25" ht="14.25" hidden="1" customHeight="1">
      <c r="E348" s="6"/>
      <c r="F348" s="6" t="s">
        <v>27</v>
      </c>
      <c r="G348" s="6"/>
      <c r="H348" s="6"/>
      <c r="I348" s="6"/>
      <c r="J348" s="8">
        <f>J342/1000</f>
        <v>0</v>
      </c>
      <c r="K348" s="6"/>
      <c r="L348" s="6"/>
      <c r="M348" s="6"/>
      <c r="O348" s="6" t="s">
        <v>27</v>
      </c>
      <c r="P348" s="6"/>
      <c r="Q348" s="6"/>
      <c r="R348" s="6"/>
      <c r="S348" s="6"/>
      <c r="T348" s="8">
        <f>T342/1000</f>
        <v>0</v>
      </c>
      <c r="U348" s="6"/>
      <c r="V348" s="6"/>
      <c r="W348" s="6"/>
      <c r="X348" s="6"/>
      <c r="Y348" s="6"/>
    </row>
    <row r="349" spans="5:25" ht="14.25" hidden="1" customHeight="1">
      <c r="E349" s="6"/>
      <c r="F349" s="6" t="s">
        <v>28</v>
      </c>
      <c r="G349" s="6"/>
      <c r="H349" s="6"/>
      <c r="I349" s="6"/>
      <c r="J349" s="8">
        <f>J343/1000</f>
        <v>0</v>
      </c>
      <c r="K349" s="6"/>
      <c r="L349" s="6"/>
      <c r="M349" s="6"/>
      <c r="O349" s="6" t="s">
        <v>28</v>
      </c>
      <c r="P349" s="6"/>
      <c r="Q349" s="6"/>
      <c r="R349" s="6"/>
      <c r="S349" s="6"/>
      <c r="T349" s="8">
        <f>T343/1000</f>
        <v>0</v>
      </c>
      <c r="U349" s="6"/>
      <c r="V349" s="6"/>
      <c r="W349" s="6"/>
      <c r="X349" s="6"/>
      <c r="Y349" s="6"/>
    </row>
    <row r="350" spans="5:25" ht="14.25" hidden="1" customHeight="1">
      <c r="E350" s="6"/>
      <c r="F350" s="6" t="s">
        <v>29</v>
      </c>
      <c r="G350" s="6"/>
      <c r="H350" s="6"/>
      <c r="I350" s="6"/>
      <c r="J350" s="8">
        <f>J344/1000</f>
        <v>0</v>
      </c>
      <c r="K350" s="6"/>
      <c r="L350" s="6"/>
      <c r="M350" s="6"/>
      <c r="O350" s="6" t="s">
        <v>29</v>
      </c>
      <c r="P350" s="6"/>
      <c r="Q350" s="6"/>
      <c r="R350" s="6"/>
      <c r="S350" s="6"/>
      <c r="T350" s="8">
        <f>T344/1000</f>
        <v>0</v>
      </c>
      <c r="U350" s="6"/>
      <c r="V350" s="6"/>
      <c r="W350" s="6"/>
      <c r="X350" s="6"/>
      <c r="Y350" s="6"/>
    </row>
    <row r="351" spans="5:25" ht="14.25" hidden="1" customHeight="1">
      <c r="E351" s="6"/>
      <c r="F351" s="6"/>
      <c r="G351" s="6"/>
      <c r="H351" s="6"/>
      <c r="I351" s="6"/>
      <c r="J351" s="6"/>
      <c r="K351" s="6"/>
      <c r="L351" s="6"/>
      <c r="M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5:25" ht="14.25" hidden="1" customHeight="1">
      <c r="E352" s="6"/>
      <c r="F352" s="6" t="s">
        <v>3</v>
      </c>
      <c r="G352" s="6"/>
      <c r="H352" s="6"/>
      <c r="I352" s="6"/>
      <c r="J352" s="6"/>
      <c r="K352" s="6"/>
      <c r="L352" s="6"/>
      <c r="M352" s="6"/>
      <c r="N352" s="6" t="s">
        <v>13</v>
      </c>
      <c r="O352" s="6" t="s">
        <v>3</v>
      </c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5:25" ht="14.25" hidden="1" customHeight="1">
      <c r="E353" s="6"/>
      <c r="F353" s="6" t="s">
        <v>30</v>
      </c>
      <c r="G353" s="6"/>
      <c r="H353" s="6"/>
      <c r="I353" s="6"/>
      <c r="J353" s="6"/>
      <c r="K353" s="6"/>
      <c r="L353" s="6"/>
      <c r="M353" s="6"/>
      <c r="O353" s="6" t="s">
        <v>30</v>
      </c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5:25" ht="14.25" hidden="1" customHeight="1">
      <c r="E354" s="6"/>
      <c r="F354" s="6" t="s">
        <v>26</v>
      </c>
      <c r="G354" s="6"/>
      <c r="H354" s="6"/>
      <c r="I354" s="6"/>
      <c r="J354" s="8">
        <v>72.130772889417358</v>
      </c>
      <c r="K354" s="6" t="s">
        <v>36</v>
      </c>
      <c r="L354" s="6"/>
      <c r="M354" s="6"/>
      <c r="O354" s="6" t="s">
        <v>26</v>
      </c>
      <c r="P354" s="6"/>
      <c r="Q354" s="6"/>
      <c r="R354" s="6"/>
      <c r="S354" s="6"/>
      <c r="T354" s="8">
        <v>72.130772889417358</v>
      </c>
      <c r="U354" s="6" t="s">
        <v>36</v>
      </c>
      <c r="V354" s="6"/>
      <c r="W354" s="6"/>
      <c r="X354" s="6"/>
      <c r="Y354" s="6"/>
    </row>
    <row r="355" spans="5:25" ht="14.25" hidden="1" customHeight="1">
      <c r="E355" s="6"/>
      <c r="F355" s="6" t="s">
        <v>27</v>
      </c>
      <c r="G355" s="6"/>
      <c r="H355" s="6"/>
      <c r="I355" s="6"/>
      <c r="J355" s="8">
        <v>55.59</v>
      </c>
      <c r="K355" s="6" t="s">
        <v>36</v>
      </c>
      <c r="L355" s="6"/>
      <c r="M355" s="6"/>
      <c r="O355" s="6" t="s">
        <v>27</v>
      </c>
      <c r="P355" s="6"/>
      <c r="Q355" s="6"/>
      <c r="R355" s="6"/>
      <c r="S355" s="6"/>
      <c r="T355" s="8">
        <v>55.59</v>
      </c>
      <c r="U355" s="6" t="s">
        <v>36</v>
      </c>
      <c r="V355" s="6"/>
      <c r="W355" s="6"/>
      <c r="X355" s="6"/>
      <c r="Y355" s="6"/>
    </row>
    <row r="356" spans="5:25" ht="14.25" hidden="1" customHeight="1">
      <c r="E356" s="6"/>
      <c r="F356" s="6" t="s">
        <v>28</v>
      </c>
      <c r="G356" s="6"/>
      <c r="H356" s="6"/>
      <c r="I356" s="6"/>
      <c r="J356" s="8">
        <v>96.748073584125706</v>
      </c>
      <c r="K356" s="6" t="s">
        <v>36</v>
      </c>
      <c r="L356" s="6"/>
      <c r="M356" s="6"/>
      <c r="O356" s="6" t="s">
        <v>28</v>
      </c>
      <c r="P356" s="6"/>
      <c r="Q356" s="6"/>
      <c r="R356" s="6"/>
      <c r="S356" s="6"/>
      <c r="T356" s="8">
        <v>96.748073584125706</v>
      </c>
      <c r="U356" s="6" t="s">
        <v>36</v>
      </c>
      <c r="V356" s="6"/>
      <c r="W356" s="6"/>
      <c r="X356" s="6"/>
      <c r="Y356" s="6"/>
    </row>
    <row r="357" spans="5:25" ht="14.25" hidden="1" customHeight="1">
      <c r="E357" s="6"/>
      <c r="F357" s="6" t="s">
        <v>29</v>
      </c>
      <c r="G357" s="6"/>
      <c r="H357" s="6"/>
      <c r="I357" s="6"/>
      <c r="J357" s="8">
        <v>102.676104415292</v>
      </c>
      <c r="K357" s="6" t="s">
        <v>36</v>
      </c>
      <c r="L357" s="6"/>
      <c r="M357" s="6"/>
      <c r="O357" s="6" t="s">
        <v>29</v>
      </c>
      <c r="P357" s="6"/>
      <c r="Q357" s="6"/>
      <c r="R357" s="6"/>
      <c r="S357" s="6"/>
      <c r="T357" s="8">
        <v>102.676104415292</v>
      </c>
      <c r="U357" s="6" t="s">
        <v>36</v>
      </c>
      <c r="V357" s="6"/>
      <c r="W357" s="6"/>
      <c r="X357" s="6"/>
      <c r="Y357" s="6"/>
    </row>
    <row r="358" spans="5:25" ht="14.25" hidden="1" customHeight="1">
      <c r="E358" s="6"/>
      <c r="F358" s="6"/>
      <c r="G358" s="6"/>
      <c r="H358" s="6"/>
      <c r="I358" s="6"/>
      <c r="J358" s="6"/>
      <c r="K358" s="6"/>
      <c r="L358" s="6"/>
      <c r="M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5:25" ht="14.25" hidden="1" customHeight="1">
      <c r="E359" s="6"/>
      <c r="F359" s="6" t="s">
        <v>31</v>
      </c>
      <c r="G359" s="6"/>
      <c r="H359" s="6"/>
      <c r="I359" s="6"/>
      <c r="J359" s="6"/>
      <c r="K359" s="6"/>
      <c r="L359" s="6"/>
      <c r="M359" s="6"/>
      <c r="O359" s="6" t="s">
        <v>31</v>
      </c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5:25" ht="14.25" hidden="1" customHeight="1">
      <c r="E360" s="6"/>
      <c r="F360" s="6" t="s">
        <v>26</v>
      </c>
      <c r="G360" s="6"/>
      <c r="H360" s="6"/>
      <c r="I360" s="6"/>
      <c r="J360" s="8">
        <f>2.41914387633769/1000</f>
        <v>2.4191438763376898E-3</v>
      </c>
      <c r="K360" s="6" t="s">
        <v>36</v>
      </c>
      <c r="L360" s="6"/>
      <c r="M360" s="6"/>
      <c r="O360" s="6" t="s">
        <v>26</v>
      </c>
      <c r="P360" s="6"/>
      <c r="Q360" s="6"/>
      <c r="R360" s="6"/>
      <c r="S360" s="6"/>
      <c r="T360" s="8">
        <f>2.41914387633769/1000</f>
        <v>2.4191438763376898E-3</v>
      </c>
      <c r="U360" s="6" t="s">
        <v>36</v>
      </c>
      <c r="V360" s="6"/>
      <c r="W360" s="6"/>
      <c r="X360" s="6"/>
      <c r="Y360" s="6"/>
    </row>
    <row r="361" spans="5:25" ht="14.25" hidden="1" customHeight="1">
      <c r="E361" s="6"/>
      <c r="F361" s="6" t="s">
        <v>27</v>
      </c>
      <c r="G361" s="6"/>
      <c r="H361" s="6"/>
      <c r="I361" s="6"/>
      <c r="J361" s="8">
        <f>1/1000</f>
        <v>1E-3</v>
      </c>
      <c r="K361" s="6" t="s">
        <v>36</v>
      </c>
      <c r="L361" s="6"/>
      <c r="M361" s="6"/>
      <c r="O361" s="6" t="s">
        <v>27</v>
      </c>
      <c r="P361" s="6"/>
      <c r="Q361" s="6"/>
      <c r="R361" s="6"/>
      <c r="S361" s="6"/>
      <c r="T361" s="8">
        <f>1/1000</f>
        <v>1E-3</v>
      </c>
      <c r="U361" s="6" t="s">
        <v>36</v>
      </c>
      <c r="V361" s="6"/>
      <c r="W361" s="6"/>
      <c r="X361" s="6"/>
      <c r="Y361" s="6"/>
    </row>
    <row r="362" spans="5:25" ht="14.25" hidden="1" customHeight="1">
      <c r="E362" s="6"/>
      <c r="F362" s="6" t="s">
        <v>28</v>
      </c>
      <c r="G362" s="6"/>
      <c r="H362" s="6"/>
      <c r="I362" s="6"/>
      <c r="J362" s="8">
        <f>30/1000</f>
        <v>0.03</v>
      </c>
      <c r="K362" s="6" t="s">
        <v>36</v>
      </c>
      <c r="L362" s="6"/>
      <c r="M362" s="6"/>
      <c r="O362" s="6" t="s">
        <v>28</v>
      </c>
      <c r="P362" s="6"/>
      <c r="Q362" s="6"/>
      <c r="R362" s="6"/>
      <c r="S362" s="6"/>
      <c r="T362" s="8">
        <f>30/1000</f>
        <v>0.03</v>
      </c>
      <c r="U362" s="6" t="s">
        <v>36</v>
      </c>
      <c r="V362" s="6"/>
      <c r="W362" s="6"/>
      <c r="X362" s="6"/>
      <c r="Y362" s="6"/>
    </row>
    <row r="363" spans="5:25" ht="14.25" hidden="1" customHeight="1">
      <c r="E363" s="6"/>
      <c r="F363" s="6" t="s">
        <v>29</v>
      </c>
      <c r="G363" s="6"/>
      <c r="H363" s="6"/>
      <c r="I363" s="6"/>
      <c r="J363" s="8">
        <f>29.0991441854956/1000</f>
        <v>2.9099144185495598E-2</v>
      </c>
      <c r="K363" s="6" t="s">
        <v>36</v>
      </c>
      <c r="L363" s="6"/>
      <c r="M363" s="6"/>
      <c r="O363" s="6" t="s">
        <v>29</v>
      </c>
      <c r="P363" s="6"/>
      <c r="Q363" s="6"/>
      <c r="R363" s="6"/>
      <c r="S363" s="6"/>
      <c r="T363" s="8">
        <f>29.0991441854956/1000</f>
        <v>2.9099144185495598E-2</v>
      </c>
      <c r="U363" s="6" t="s">
        <v>36</v>
      </c>
      <c r="V363" s="6"/>
      <c r="W363" s="6"/>
      <c r="X363" s="6"/>
      <c r="Y363" s="6"/>
    </row>
    <row r="364" spans="5:25" ht="14.25" hidden="1" customHeight="1">
      <c r="E364" s="6"/>
      <c r="F364" s="6"/>
      <c r="G364" s="6"/>
      <c r="H364" s="6"/>
      <c r="I364" s="6"/>
      <c r="J364" s="6"/>
      <c r="K364" s="6"/>
      <c r="L364" s="6"/>
      <c r="M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5:25" ht="14.25" hidden="1" customHeight="1">
      <c r="E365" s="6"/>
      <c r="F365" s="6" t="s">
        <v>32</v>
      </c>
      <c r="G365" s="6"/>
      <c r="H365" s="6"/>
      <c r="I365" s="6"/>
      <c r="J365" s="6"/>
      <c r="K365" s="6"/>
      <c r="L365" s="6"/>
      <c r="M365" s="6"/>
      <c r="O365" s="6" t="s">
        <v>32</v>
      </c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5:25" ht="14.25" hidden="1" customHeight="1">
      <c r="E366" s="6"/>
      <c r="F366" s="6" t="s">
        <v>26</v>
      </c>
      <c r="G366" s="6"/>
      <c r="H366" s="6"/>
      <c r="I366" s="6"/>
      <c r="J366" s="8">
        <f>0.454785969084423/1000</f>
        <v>4.5478596908442298E-4</v>
      </c>
      <c r="K366" s="6" t="s">
        <v>36</v>
      </c>
      <c r="L366" s="6"/>
      <c r="M366" s="6"/>
      <c r="O366" s="6" t="s">
        <v>26</v>
      </c>
      <c r="P366" s="6"/>
      <c r="Q366" s="6"/>
      <c r="R366" s="6"/>
      <c r="S366" s="6"/>
      <c r="T366" s="8">
        <f>0.454785969084423/1000</f>
        <v>4.5478596908442298E-4</v>
      </c>
      <c r="U366" s="6" t="s">
        <v>36</v>
      </c>
      <c r="V366" s="6"/>
      <c r="W366" s="6"/>
      <c r="X366" s="6"/>
      <c r="Y366" s="6"/>
    </row>
    <row r="367" spans="5:25" ht="14.25" hidden="1" customHeight="1">
      <c r="E367" s="6"/>
      <c r="F367" s="6" t="s">
        <v>27</v>
      </c>
      <c r="G367" s="6"/>
      <c r="H367" s="6"/>
      <c r="I367" s="6"/>
      <c r="J367" s="8">
        <f>0.1/1000</f>
        <v>1E-4</v>
      </c>
      <c r="K367" s="6" t="s">
        <v>36</v>
      </c>
      <c r="L367" s="6"/>
      <c r="M367" s="6"/>
      <c r="O367" s="6" t="s">
        <v>27</v>
      </c>
      <c r="P367" s="6"/>
      <c r="Q367" s="6"/>
      <c r="R367" s="6"/>
      <c r="S367" s="6"/>
      <c r="T367" s="8">
        <f>0.1/1000</f>
        <v>1E-4</v>
      </c>
      <c r="U367" s="6" t="s">
        <v>36</v>
      </c>
      <c r="V367" s="6"/>
      <c r="W367" s="6"/>
      <c r="X367" s="6"/>
      <c r="Y367" s="6"/>
    </row>
    <row r="368" spans="5:25" ht="14.25" hidden="1" customHeight="1">
      <c r="E368" s="6"/>
      <c r="F368" s="6" t="s">
        <v>28</v>
      </c>
      <c r="G368" s="6"/>
      <c r="H368" s="6"/>
      <c r="I368" s="6"/>
      <c r="J368" s="8">
        <f>4/1000</f>
        <v>4.0000000000000001E-3</v>
      </c>
      <c r="K368" s="6" t="s">
        <v>36</v>
      </c>
      <c r="L368" s="6"/>
      <c r="M368" s="6"/>
      <c r="O368" s="6" t="s">
        <v>28</v>
      </c>
      <c r="P368" s="6"/>
      <c r="Q368" s="6"/>
      <c r="R368" s="6"/>
      <c r="S368" s="6"/>
      <c r="T368" s="8">
        <f>4/1000</f>
        <v>4.0000000000000001E-3</v>
      </c>
      <c r="U368" s="6" t="s">
        <v>36</v>
      </c>
      <c r="V368" s="6"/>
      <c r="W368" s="6"/>
      <c r="X368" s="6"/>
      <c r="Y368" s="6"/>
    </row>
    <row r="369" spans="5:25" ht="14.25" hidden="1" customHeight="1">
      <c r="E369" s="6"/>
      <c r="F369" s="6" t="s">
        <v>29</v>
      </c>
      <c r="G369" s="6"/>
      <c r="H369" s="6"/>
      <c r="I369" s="6"/>
      <c r="J369" s="8">
        <f>3.87885042494596/1000</f>
        <v>3.87885042494596E-3</v>
      </c>
      <c r="K369" s="6" t="s">
        <v>36</v>
      </c>
      <c r="L369" s="6"/>
      <c r="M369" s="6"/>
      <c r="O369" s="6" t="s">
        <v>29</v>
      </c>
      <c r="P369" s="6"/>
      <c r="Q369" s="6"/>
      <c r="R369" s="6"/>
      <c r="S369" s="6"/>
      <c r="T369" s="8">
        <f>3.87885042494596/1000</f>
        <v>3.87885042494596E-3</v>
      </c>
      <c r="U369" s="6" t="s">
        <v>36</v>
      </c>
      <c r="V369" s="6"/>
      <c r="W369" s="6"/>
      <c r="X369" s="6"/>
      <c r="Y369" s="6"/>
    </row>
    <row r="370" spans="5:25" ht="14.25" hidden="1" customHeight="1">
      <c r="E370" s="6"/>
      <c r="F370" s="6"/>
      <c r="G370" s="6"/>
      <c r="H370" s="6"/>
      <c r="I370" s="6"/>
      <c r="J370" s="6"/>
      <c r="K370" s="6"/>
      <c r="L370" s="6"/>
      <c r="M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5:25" ht="14.25" hidden="1" customHeight="1">
      <c r="E371" s="6"/>
      <c r="F371" s="6" t="s">
        <v>34</v>
      </c>
      <c r="G371" s="6"/>
      <c r="H371" s="6"/>
      <c r="I371" s="6"/>
      <c r="J371" s="6"/>
      <c r="K371" s="6"/>
      <c r="L371" s="6"/>
      <c r="M371" s="6"/>
      <c r="N371" s="6" t="s">
        <v>14</v>
      </c>
      <c r="O371" s="6" t="s">
        <v>34</v>
      </c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5:25" ht="14.25" hidden="1" customHeight="1">
      <c r="E372" s="6"/>
      <c r="F372" s="6" t="s">
        <v>30</v>
      </c>
      <c r="G372" s="6"/>
      <c r="H372" s="6"/>
      <c r="I372" s="6"/>
      <c r="J372" s="6"/>
      <c r="K372" s="6"/>
      <c r="L372" s="6"/>
      <c r="M372" s="6"/>
      <c r="O372" s="6" t="s">
        <v>30</v>
      </c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5:25" ht="14.25" hidden="1" customHeight="1">
      <c r="E373" s="6"/>
      <c r="F373" s="6" t="s">
        <v>26</v>
      </c>
      <c r="G373" s="6"/>
      <c r="H373" s="6"/>
      <c r="I373" s="6"/>
      <c r="J373" s="8">
        <f>J347*J354</f>
        <v>0</v>
      </c>
      <c r="K373" s="6"/>
      <c r="L373" s="6"/>
      <c r="M373" s="6"/>
      <c r="N373" s="6"/>
      <c r="O373" s="6" t="s">
        <v>26</v>
      </c>
      <c r="P373" s="6"/>
      <c r="Q373" s="6"/>
      <c r="R373" s="6"/>
      <c r="S373" s="6"/>
      <c r="T373" s="8">
        <f>T347*T354</f>
        <v>0</v>
      </c>
      <c r="U373" s="6"/>
      <c r="V373" s="6"/>
      <c r="W373" s="6"/>
      <c r="X373" s="6"/>
      <c r="Y373" s="6"/>
    </row>
    <row r="374" spans="5:25" ht="14.25" hidden="1" customHeight="1">
      <c r="E374" s="6"/>
      <c r="F374" s="6" t="s">
        <v>27</v>
      </c>
      <c r="G374" s="6"/>
      <c r="H374" s="6"/>
      <c r="I374" s="6"/>
      <c r="J374" s="8">
        <f t="shared" ref="J374:J375" si="22">J348*J355</f>
        <v>0</v>
      </c>
      <c r="K374" s="6"/>
      <c r="L374" s="6"/>
      <c r="M374" s="6"/>
      <c r="N374" s="6"/>
      <c r="O374" s="6" t="s">
        <v>27</v>
      </c>
      <c r="P374" s="6"/>
      <c r="Q374" s="6"/>
      <c r="R374" s="6"/>
      <c r="S374" s="6"/>
      <c r="T374" s="8">
        <f t="shared" ref="T374:T375" si="23">T348*T355</f>
        <v>0</v>
      </c>
      <c r="U374" s="6"/>
      <c r="V374" s="6"/>
      <c r="W374" s="6"/>
      <c r="X374" s="6"/>
      <c r="Y374" s="6"/>
    </row>
    <row r="375" spans="5:25" ht="14.25" hidden="1" customHeight="1">
      <c r="E375" s="6"/>
      <c r="F375" s="6" t="s">
        <v>28</v>
      </c>
      <c r="G375" s="6"/>
      <c r="H375" s="6"/>
      <c r="I375" s="6"/>
      <c r="J375" s="8">
        <f t="shared" si="22"/>
        <v>0</v>
      </c>
      <c r="K375" s="6"/>
      <c r="L375" s="6"/>
      <c r="M375" s="6"/>
      <c r="N375" s="6"/>
      <c r="O375" s="6" t="s">
        <v>28</v>
      </c>
      <c r="P375" s="6"/>
      <c r="Q375" s="6"/>
      <c r="R375" s="6"/>
      <c r="S375" s="6"/>
      <c r="T375" s="8">
        <f t="shared" si="23"/>
        <v>0</v>
      </c>
      <c r="U375" s="6"/>
      <c r="V375" s="6"/>
      <c r="W375" s="6"/>
      <c r="X375" s="6"/>
      <c r="Y375" s="6"/>
    </row>
    <row r="376" spans="5:25" ht="14.25" hidden="1" customHeight="1">
      <c r="E376" s="6"/>
      <c r="F376" s="6" t="s">
        <v>29</v>
      </c>
      <c r="G376" s="6"/>
      <c r="H376" s="6"/>
      <c r="I376" s="6"/>
      <c r="J376" s="51" t="s">
        <v>8</v>
      </c>
      <c r="K376" s="6"/>
      <c r="L376" s="6"/>
      <c r="M376" s="6"/>
      <c r="N376" s="6"/>
      <c r="O376" s="6" t="s">
        <v>29</v>
      </c>
      <c r="P376" s="6"/>
      <c r="Q376" s="6"/>
      <c r="R376" s="6"/>
      <c r="S376" s="6"/>
      <c r="T376" s="51" t="s">
        <v>8</v>
      </c>
      <c r="U376" s="6"/>
      <c r="V376" s="6"/>
      <c r="W376" s="6"/>
      <c r="X376" s="6"/>
      <c r="Y376" s="6"/>
    </row>
    <row r="377" spans="5:25" ht="14.25" hidden="1" customHeight="1"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5:25" ht="14.25" hidden="1" customHeight="1">
      <c r="E378" s="6"/>
      <c r="F378" s="6" t="s">
        <v>31</v>
      </c>
      <c r="G378" s="6"/>
      <c r="H378" s="6"/>
      <c r="I378" s="6"/>
      <c r="J378" s="6"/>
      <c r="K378" s="6"/>
      <c r="L378" s="6"/>
      <c r="M378" s="6"/>
      <c r="N378" s="6"/>
      <c r="O378" s="6" t="s">
        <v>31</v>
      </c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5:25" ht="14.25" hidden="1" customHeight="1">
      <c r="E379" s="6"/>
      <c r="F379" s="6" t="s">
        <v>26</v>
      </c>
      <c r="G379" s="6"/>
      <c r="H379" s="6"/>
      <c r="I379" s="6"/>
      <c r="J379" s="8">
        <f>J347*J360</f>
        <v>0</v>
      </c>
      <c r="K379" s="6"/>
      <c r="L379" s="6"/>
      <c r="M379" s="6"/>
      <c r="N379" s="6"/>
      <c r="O379" s="6" t="s">
        <v>26</v>
      </c>
      <c r="P379" s="6"/>
      <c r="Q379" s="6"/>
      <c r="R379" s="6"/>
      <c r="S379" s="6"/>
      <c r="T379" s="8">
        <f>T347*T360</f>
        <v>0</v>
      </c>
      <c r="U379" s="6"/>
      <c r="V379" s="6"/>
      <c r="W379" s="6"/>
      <c r="X379" s="6"/>
      <c r="Y379" s="6"/>
    </row>
    <row r="380" spans="5:25" ht="14.25" hidden="1" customHeight="1">
      <c r="E380" s="6"/>
      <c r="F380" s="6" t="s">
        <v>27</v>
      </c>
      <c r="G380" s="6"/>
      <c r="H380" s="6"/>
      <c r="I380" s="6"/>
      <c r="J380" s="8">
        <f t="shared" ref="J380:J382" si="24">J348*J361</f>
        <v>0</v>
      </c>
      <c r="K380" s="6"/>
      <c r="L380" s="6"/>
      <c r="M380" s="6"/>
      <c r="N380" s="6"/>
      <c r="O380" s="6" t="s">
        <v>27</v>
      </c>
      <c r="P380" s="6"/>
      <c r="Q380" s="6"/>
      <c r="R380" s="6"/>
      <c r="S380" s="6"/>
      <c r="T380" s="8">
        <f t="shared" ref="T380:T382" si="25">T348*T361</f>
        <v>0</v>
      </c>
      <c r="U380" s="6"/>
      <c r="V380" s="6"/>
      <c r="W380" s="6"/>
      <c r="X380" s="6"/>
      <c r="Y380" s="6"/>
    </row>
    <row r="381" spans="5:25" ht="14.25" hidden="1" customHeight="1">
      <c r="E381" s="6"/>
      <c r="F381" s="6" t="s">
        <v>28</v>
      </c>
      <c r="G381" s="6"/>
      <c r="H381" s="6"/>
      <c r="I381" s="6"/>
      <c r="J381" s="8">
        <f t="shared" si="24"/>
        <v>0</v>
      </c>
      <c r="K381" s="6"/>
      <c r="L381" s="6"/>
      <c r="M381" s="6"/>
      <c r="N381" s="6"/>
      <c r="O381" s="6" t="s">
        <v>28</v>
      </c>
      <c r="P381" s="6"/>
      <c r="Q381" s="6"/>
      <c r="R381" s="6"/>
      <c r="S381" s="6"/>
      <c r="T381" s="8">
        <f t="shared" si="25"/>
        <v>0</v>
      </c>
      <c r="U381" s="6"/>
      <c r="V381" s="6"/>
      <c r="W381" s="6"/>
      <c r="X381" s="6"/>
      <c r="Y381" s="6"/>
    </row>
    <row r="382" spans="5:25" ht="14.25" hidden="1" customHeight="1">
      <c r="E382" s="6"/>
      <c r="F382" s="6" t="s">
        <v>29</v>
      </c>
      <c r="G382" s="6"/>
      <c r="H382" s="6"/>
      <c r="I382" s="6"/>
      <c r="J382" s="8">
        <f t="shared" si="24"/>
        <v>0</v>
      </c>
      <c r="K382" s="6"/>
      <c r="L382" s="6"/>
      <c r="M382" s="6"/>
      <c r="N382" s="6"/>
      <c r="O382" s="6" t="s">
        <v>29</v>
      </c>
      <c r="P382" s="6"/>
      <c r="Q382" s="6"/>
      <c r="R382" s="6"/>
      <c r="S382" s="6"/>
      <c r="T382" s="8">
        <f t="shared" si="25"/>
        <v>0</v>
      </c>
      <c r="U382" s="6"/>
      <c r="V382" s="6"/>
      <c r="W382" s="6"/>
      <c r="X382" s="6"/>
      <c r="Y382" s="6"/>
    </row>
    <row r="383" spans="5:25" ht="14.25" hidden="1" customHeight="1"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5:25" ht="14.25" hidden="1" customHeight="1">
      <c r="E384" s="6"/>
      <c r="F384" s="6" t="s">
        <v>32</v>
      </c>
      <c r="G384" s="6"/>
      <c r="H384" s="6"/>
      <c r="I384" s="6"/>
      <c r="J384" s="6"/>
      <c r="K384" s="6"/>
      <c r="L384" s="6"/>
      <c r="M384" s="6"/>
      <c r="N384" s="6"/>
      <c r="O384" s="6" t="s">
        <v>32</v>
      </c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5:25" ht="14.25" hidden="1" customHeight="1">
      <c r="E385" s="6"/>
      <c r="F385" s="6" t="s">
        <v>26</v>
      </c>
      <c r="G385" s="6"/>
      <c r="H385" s="6"/>
      <c r="I385" s="6"/>
      <c r="J385" s="8">
        <f>J347*J366</f>
        <v>0</v>
      </c>
      <c r="K385" s="6"/>
      <c r="L385" s="6"/>
      <c r="M385" s="6"/>
      <c r="N385" s="6"/>
      <c r="O385" s="6" t="s">
        <v>26</v>
      </c>
      <c r="P385" s="6"/>
      <c r="Q385" s="6"/>
      <c r="R385" s="6"/>
      <c r="S385" s="6"/>
      <c r="T385" s="8">
        <f>T347*T366</f>
        <v>0</v>
      </c>
      <c r="U385" s="6"/>
      <c r="V385" s="6"/>
      <c r="W385" s="6"/>
      <c r="X385" s="6"/>
      <c r="Y385" s="6"/>
    </row>
    <row r="386" spans="5:25" ht="14.25" hidden="1" customHeight="1">
      <c r="E386" s="6"/>
      <c r="F386" s="6" t="s">
        <v>27</v>
      </c>
      <c r="G386" s="6"/>
      <c r="H386" s="6"/>
      <c r="I386" s="6"/>
      <c r="J386" s="8">
        <f t="shared" ref="J386:J388" si="26">J348*J367</f>
        <v>0</v>
      </c>
      <c r="K386" s="6"/>
      <c r="L386" s="6"/>
      <c r="M386" s="6"/>
      <c r="N386" s="6"/>
      <c r="O386" s="6" t="s">
        <v>27</v>
      </c>
      <c r="P386" s="6"/>
      <c r="Q386" s="6"/>
      <c r="R386" s="6"/>
      <c r="S386" s="6"/>
      <c r="T386" s="8">
        <f t="shared" ref="T386:T388" si="27">T348*T367</f>
        <v>0</v>
      </c>
      <c r="U386" s="6"/>
      <c r="V386" s="6"/>
      <c r="W386" s="6"/>
      <c r="X386" s="6"/>
      <c r="Y386" s="6"/>
    </row>
    <row r="387" spans="5:25" ht="14.25" hidden="1" customHeight="1">
      <c r="E387" s="6"/>
      <c r="F387" s="6" t="s">
        <v>28</v>
      </c>
      <c r="G387" s="6"/>
      <c r="H387" s="6"/>
      <c r="I387" s="6"/>
      <c r="J387" s="8">
        <f t="shared" si="26"/>
        <v>0</v>
      </c>
      <c r="K387" s="6"/>
      <c r="L387" s="6"/>
      <c r="M387" s="6"/>
      <c r="N387" s="6"/>
      <c r="O387" s="6" t="s">
        <v>28</v>
      </c>
      <c r="P387" s="6"/>
      <c r="Q387" s="6"/>
      <c r="R387" s="6"/>
      <c r="S387" s="6"/>
      <c r="T387" s="8">
        <f t="shared" si="27"/>
        <v>0</v>
      </c>
      <c r="U387" s="6"/>
      <c r="V387" s="6"/>
      <c r="W387" s="6"/>
      <c r="X387" s="6"/>
      <c r="Y387" s="6"/>
    </row>
    <row r="388" spans="5:25" ht="14.25" hidden="1" customHeight="1">
      <c r="E388" s="6"/>
      <c r="F388" s="6" t="s">
        <v>29</v>
      </c>
      <c r="G388" s="6"/>
      <c r="H388" s="6"/>
      <c r="I388" s="6"/>
      <c r="J388" s="8">
        <f t="shared" si="26"/>
        <v>0</v>
      </c>
      <c r="K388" s="6"/>
      <c r="L388" s="6"/>
      <c r="M388" s="6"/>
      <c r="N388" s="6"/>
      <c r="O388" s="6" t="s">
        <v>29</v>
      </c>
      <c r="P388" s="6"/>
      <c r="Q388" s="6"/>
      <c r="R388" s="6"/>
      <c r="S388" s="6"/>
      <c r="T388" s="8">
        <f t="shared" si="27"/>
        <v>0</v>
      </c>
      <c r="U388" s="6"/>
      <c r="V388" s="6"/>
      <c r="W388" s="6"/>
      <c r="X388" s="6"/>
      <c r="Y388" s="6"/>
    </row>
    <row r="389" spans="5:25" ht="14.25" hidden="1" customHeight="1"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5:25" ht="14.25" hidden="1" customHeight="1">
      <c r="E390" s="6"/>
      <c r="F390" s="6" t="s">
        <v>35</v>
      </c>
      <c r="G390" s="6"/>
      <c r="H390" s="6"/>
      <c r="I390" s="6"/>
      <c r="J390" s="6"/>
      <c r="K390" s="6"/>
      <c r="L390" s="6"/>
      <c r="M390" s="6"/>
      <c r="N390" s="6" t="s">
        <v>15</v>
      </c>
      <c r="O390" s="6" t="s">
        <v>35</v>
      </c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5:25" ht="14.25" hidden="1" customHeight="1">
      <c r="E391" s="6"/>
      <c r="F391" s="6" t="s">
        <v>30</v>
      </c>
      <c r="G391" s="6"/>
      <c r="H391" s="6"/>
      <c r="I391" s="6"/>
      <c r="J391" s="8">
        <v>1</v>
      </c>
      <c r="K391" s="6"/>
      <c r="L391" s="6"/>
      <c r="M391" s="6"/>
      <c r="O391" s="6" t="s">
        <v>30</v>
      </c>
      <c r="P391" s="6"/>
      <c r="Q391" s="6"/>
      <c r="R391" s="6"/>
      <c r="S391" s="6"/>
      <c r="T391" s="8">
        <v>1</v>
      </c>
      <c r="U391" s="6"/>
      <c r="V391" s="6"/>
      <c r="W391" s="6"/>
      <c r="X391" s="6"/>
      <c r="Y391" s="6"/>
    </row>
    <row r="392" spans="5:25" ht="14.25" hidden="1" customHeight="1">
      <c r="E392" s="6"/>
      <c r="F392" s="6" t="s">
        <v>31</v>
      </c>
      <c r="G392" s="6"/>
      <c r="H392" s="6"/>
      <c r="I392" s="6"/>
      <c r="J392" s="8">
        <v>28</v>
      </c>
      <c r="K392" s="6"/>
      <c r="L392" s="6"/>
      <c r="M392" s="6"/>
      <c r="N392" s="6"/>
      <c r="O392" s="6" t="s">
        <v>31</v>
      </c>
      <c r="P392" s="6"/>
      <c r="Q392" s="6"/>
      <c r="R392" s="6"/>
      <c r="S392" s="6"/>
      <c r="T392" s="8">
        <v>28</v>
      </c>
      <c r="U392" s="6"/>
      <c r="V392" s="6"/>
      <c r="W392" s="6"/>
      <c r="X392" s="6"/>
      <c r="Y392" s="6"/>
    </row>
    <row r="393" spans="5:25" ht="14.25" hidden="1" customHeight="1">
      <c r="E393" s="6"/>
      <c r="F393" s="6" t="s">
        <v>32</v>
      </c>
      <c r="G393" s="6"/>
      <c r="H393" s="6"/>
      <c r="I393" s="6"/>
      <c r="J393" s="8">
        <v>265</v>
      </c>
      <c r="K393" s="6"/>
      <c r="L393" s="6"/>
      <c r="M393" s="6"/>
      <c r="N393" s="6"/>
      <c r="O393" s="6" t="s">
        <v>32</v>
      </c>
      <c r="P393" s="6"/>
      <c r="Q393" s="6"/>
      <c r="R393" s="6"/>
      <c r="S393" s="6"/>
      <c r="T393" s="8">
        <v>265</v>
      </c>
      <c r="U393" s="6"/>
      <c r="V393" s="6"/>
      <c r="W393" s="6"/>
      <c r="X393" s="6"/>
      <c r="Y393" s="6"/>
    </row>
    <row r="394" spans="5:25" ht="14.25" hidden="1" customHeight="1"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5:25" ht="14.25" hidden="1" customHeight="1">
      <c r="E395" s="6"/>
      <c r="F395" s="6" t="s">
        <v>38</v>
      </c>
      <c r="G395" s="6"/>
      <c r="H395" s="6"/>
      <c r="I395" s="6"/>
      <c r="J395" s="6"/>
      <c r="K395" s="6"/>
      <c r="L395" s="6"/>
      <c r="M395" s="6"/>
      <c r="N395" s="6" t="s">
        <v>16</v>
      </c>
      <c r="O395" s="6" t="s">
        <v>39</v>
      </c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5:25" ht="14.25" hidden="1" customHeight="1">
      <c r="E396" s="6"/>
      <c r="F396" s="6" t="s">
        <v>30</v>
      </c>
      <c r="G396" s="6"/>
      <c r="H396" s="6"/>
      <c r="I396" s="6"/>
      <c r="J396" s="8">
        <f>J373+J374+J375</f>
        <v>0</v>
      </c>
      <c r="K396" s="6"/>
      <c r="L396" s="6"/>
      <c r="M396" s="6"/>
      <c r="N396" s="6"/>
      <c r="O396" s="6" t="s">
        <v>30</v>
      </c>
      <c r="P396" s="6"/>
      <c r="Q396" s="6"/>
      <c r="R396" s="6"/>
      <c r="S396" s="6"/>
      <c r="T396" s="8">
        <f>T373+T374+T375</f>
        <v>0</v>
      </c>
      <c r="U396" s="6"/>
      <c r="V396" s="6"/>
      <c r="W396" s="6"/>
      <c r="X396" s="6"/>
      <c r="Y396" s="6"/>
    </row>
    <row r="397" spans="5:25" ht="14.25" hidden="1" customHeight="1">
      <c r="E397" s="6"/>
      <c r="F397" s="6" t="s">
        <v>31</v>
      </c>
      <c r="G397" s="6"/>
      <c r="H397" s="6"/>
      <c r="I397" s="6"/>
      <c r="J397" s="8">
        <f>(J379+J380+J381+J382)*J392</f>
        <v>0</v>
      </c>
      <c r="K397" s="6"/>
      <c r="L397" s="6"/>
      <c r="M397" s="6"/>
      <c r="O397" s="6" t="s">
        <v>31</v>
      </c>
      <c r="P397" s="6"/>
      <c r="Q397" s="6"/>
      <c r="R397" s="6"/>
      <c r="S397" s="6"/>
      <c r="T397" s="8">
        <f>(T379+T380+T381+T382)*T392</f>
        <v>0</v>
      </c>
      <c r="U397" s="6"/>
      <c r="V397" s="6"/>
      <c r="W397" s="6"/>
      <c r="X397" s="6"/>
      <c r="Y397" s="6"/>
    </row>
    <row r="398" spans="5:25" ht="14.25" hidden="1" customHeight="1">
      <c r="E398" s="6"/>
      <c r="F398" s="6" t="s">
        <v>32</v>
      </c>
      <c r="G398" s="6"/>
      <c r="H398" s="6"/>
      <c r="I398" s="6"/>
      <c r="J398" s="8">
        <f>(J385+J386+J387+J388)*J393</f>
        <v>0</v>
      </c>
      <c r="K398" s="6"/>
      <c r="L398" s="6"/>
      <c r="M398" s="6"/>
      <c r="O398" s="6" t="s">
        <v>32</v>
      </c>
      <c r="P398" s="6"/>
      <c r="Q398" s="6"/>
      <c r="R398" s="6"/>
      <c r="S398" s="6"/>
      <c r="T398" s="8">
        <f>(T385+T386+T387+T388)*T393</f>
        <v>0</v>
      </c>
      <c r="U398" s="6"/>
      <c r="V398" s="6"/>
      <c r="W398" s="6"/>
      <c r="X398" s="6"/>
      <c r="Y398" s="6"/>
    </row>
    <row r="399" spans="5:25" ht="14.25" hidden="1" customHeight="1"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5:25" ht="14.25" hidden="1" customHeight="1">
      <c r="E400" s="6"/>
      <c r="F400" s="6" t="s">
        <v>9</v>
      </c>
      <c r="G400" s="6"/>
      <c r="H400" s="6"/>
      <c r="I400" s="6"/>
      <c r="J400" s="8">
        <f>J396+J397+J398</f>
        <v>0</v>
      </c>
      <c r="K400" s="6"/>
      <c r="L400" s="6"/>
      <c r="M400" s="6"/>
      <c r="N400" s="6" t="s">
        <v>17</v>
      </c>
      <c r="O400" s="6" t="s">
        <v>9</v>
      </c>
      <c r="P400" s="6"/>
      <c r="Q400" s="6"/>
      <c r="R400" s="6"/>
      <c r="S400" s="6"/>
      <c r="T400" s="8">
        <f>T396+T397+T398</f>
        <v>0</v>
      </c>
      <c r="U400" s="6"/>
      <c r="V400" s="6"/>
      <c r="W400" s="6"/>
      <c r="X400" s="6"/>
      <c r="Y400" s="6"/>
    </row>
    <row r="401" spans="5:25" ht="14.25" hidden="1" customHeight="1"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5:25" ht="14.25" hidden="1" customHeight="1">
      <c r="F402" s="6"/>
      <c r="G402" s="6"/>
      <c r="H402" s="6"/>
      <c r="I402" s="6"/>
      <c r="J402" s="6"/>
      <c r="K402" s="6"/>
      <c r="L402" s="6"/>
      <c r="M402" s="6"/>
      <c r="N402" s="6" t="s">
        <v>41</v>
      </c>
      <c r="O402" s="9" t="s">
        <v>5</v>
      </c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5:25" ht="14.25" hidden="1" customHeight="1">
      <c r="F403" s="6"/>
      <c r="G403" s="6"/>
      <c r="H403" s="6"/>
      <c r="I403" s="6"/>
      <c r="J403" s="6"/>
      <c r="K403" s="6"/>
      <c r="L403" s="6"/>
      <c r="M403" s="6"/>
      <c r="N403" s="6"/>
      <c r="O403" s="6" t="s">
        <v>6</v>
      </c>
      <c r="P403" s="6"/>
      <c r="Q403" s="6"/>
      <c r="R403" s="6"/>
      <c r="S403" s="6"/>
      <c r="T403" s="8">
        <f>J400-T400</f>
        <v>0</v>
      </c>
      <c r="U403" s="6"/>
      <c r="V403" s="6"/>
      <c r="W403" s="6"/>
      <c r="X403" s="6"/>
      <c r="Y403" s="6"/>
    </row>
    <row r="404" spans="5:25" ht="14.25" hidden="1" customHeight="1"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5:25" ht="14.25" hidden="1" customHeight="1">
      <c r="E405" s="6"/>
      <c r="F405" s="87">
        <v>2030</v>
      </c>
      <c r="G405" s="6"/>
      <c r="H405" s="6"/>
      <c r="I405" s="6"/>
      <c r="J405" s="6"/>
      <c r="K405" s="6"/>
      <c r="L405" s="6"/>
      <c r="M405" s="6"/>
      <c r="N405" s="6"/>
      <c r="O405" s="87">
        <v>2030</v>
      </c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5:25" ht="14.25" hidden="1" customHeight="1">
      <c r="E406" s="6"/>
      <c r="F406" s="6" t="s">
        <v>71</v>
      </c>
      <c r="G406" s="6"/>
      <c r="H406" s="6"/>
      <c r="I406" s="6"/>
      <c r="J406" s="6"/>
      <c r="K406" s="6"/>
      <c r="L406" s="6"/>
      <c r="M406" s="6"/>
      <c r="N406" s="6" t="s">
        <v>10</v>
      </c>
      <c r="O406" s="6" t="s">
        <v>72</v>
      </c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5:25" ht="14.25" hidden="1" customHeight="1">
      <c r="E407" s="6"/>
      <c r="F407" s="9" t="s">
        <v>1</v>
      </c>
      <c r="G407" s="6"/>
      <c r="H407" s="6"/>
      <c r="I407" s="6"/>
      <c r="J407" s="6"/>
      <c r="K407" s="6"/>
      <c r="L407" s="6"/>
      <c r="M407" s="6"/>
      <c r="O407" s="9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5:25" ht="14.25" hidden="1" customHeight="1">
      <c r="E408" s="6"/>
      <c r="F408" s="6" t="s">
        <v>70</v>
      </c>
      <c r="G408" s="6"/>
      <c r="H408" s="6"/>
      <c r="I408" s="6"/>
      <c r="J408" s="8">
        <f>P11</f>
        <v>0</v>
      </c>
      <c r="K408" s="6"/>
      <c r="L408" s="6"/>
      <c r="M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5:25" ht="14.25" hidden="1" customHeight="1">
      <c r="E409" s="6"/>
      <c r="F409" s="6" t="s">
        <v>2</v>
      </c>
      <c r="G409" s="6"/>
      <c r="H409" s="6"/>
      <c r="I409" s="6"/>
      <c r="J409" s="8">
        <f>J408*P12</f>
        <v>0</v>
      </c>
      <c r="K409" s="6"/>
      <c r="L409" s="6"/>
      <c r="M409" s="6"/>
      <c r="O409" s="6" t="s">
        <v>4</v>
      </c>
      <c r="P409" s="6"/>
      <c r="Q409" s="6"/>
      <c r="R409" s="6"/>
      <c r="S409" s="6"/>
      <c r="T409" s="8">
        <f>J409*(1-P19)</f>
        <v>0</v>
      </c>
      <c r="U409" s="6"/>
      <c r="V409" s="6"/>
      <c r="W409" s="6"/>
      <c r="X409" s="6"/>
      <c r="Y409" s="6"/>
    </row>
    <row r="410" spans="5:25" ht="14.25" hidden="1" customHeight="1">
      <c r="E410" s="6"/>
      <c r="F410" s="6"/>
      <c r="G410" s="6"/>
      <c r="H410" s="6"/>
      <c r="I410" s="6"/>
      <c r="J410" s="6"/>
      <c r="K410" s="6"/>
      <c r="L410" s="6"/>
      <c r="M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5:25" ht="14.25" hidden="1" customHeight="1">
      <c r="E411" s="6"/>
      <c r="F411" s="6" t="s">
        <v>33</v>
      </c>
      <c r="G411" s="6"/>
      <c r="H411" s="6"/>
      <c r="I411" s="6"/>
      <c r="J411" s="6"/>
      <c r="K411" s="6"/>
      <c r="L411" s="6"/>
      <c r="M411" s="6"/>
      <c r="N411" s="6" t="s">
        <v>11</v>
      </c>
      <c r="O411" s="6" t="s">
        <v>33</v>
      </c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5:25" ht="14.25" hidden="1" customHeight="1">
      <c r="E412" s="6"/>
      <c r="F412" s="6" t="s">
        <v>26</v>
      </c>
      <c r="G412" s="6"/>
      <c r="H412" s="6"/>
      <c r="I412" s="6"/>
      <c r="J412" s="8">
        <f>$J$409*P14</f>
        <v>0</v>
      </c>
      <c r="K412" s="6"/>
      <c r="L412" s="6"/>
      <c r="M412" s="6"/>
      <c r="O412" s="6" t="s">
        <v>26</v>
      </c>
      <c r="P412" s="6"/>
      <c r="Q412" s="6"/>
      <c r="R412" s="6"/>
      <c r="S412" s="6"/>
      <c r="T412" s="8">
        <f>$T$409*P14</f>
        <v>0</v>
      </c>
      <c r="U412" s="6"/>
      <c r="V412" s="6"/>
      <c r="W412" s="6"/>
      <c r="X412" s="6"/>
      <c r="Y412" s="6"/>
    </row>
    <row r="413" spans="5:25" ht="14.25" hidden="1" customHeight="1">
      <c r="E413" s="6"/>
      <c r="F413" s="6" t="s">
        <v>27</v>
      </c>
      <c r="G413" s="6"/>
      <c r="H413" s="6"/>
      <c r="I413" s="6"/>
      <c r="J413" s="8">
        <f>$J$409*P15</f>
        <v>0</v>
      </c>
      <c r="K413" s="6"/>
      <c r="L413" s="6"/>
      <c r="M413" s="6"/>
      <c r="O413" s="6" t="s">
        <v>27</v>
      </c>
      <c r="P413" s="6"/>
      <c r="Q413" s="6"/>
      <c r="R413" s="6"/>
      <c r="S413" s="6"/>
      <c r="T413" s="8">
        <f>$T$409*P15</f>
        <v>0</v>
      </c>
      <c r="U413" s="6"/>
      <c r="V413" s="6"/>
      <c r="W413" s="6"/>
      <c r="X413" s="6"/>
      <c r="Y413" s="6"/>
    </row>
    <row r="414" spans="5:25" ht="14.25" hidden="1" customHeight="1">
      <c r="E414" s="6"/>
      <c r="F414" s="6" t="s">
        <v>28</v>
      </c>
      <c r="G414" s="6"/>
      <c r="H414" s="6"/>
      <c r="I414" s="6"/>
      <c r="J414" s="8">
        <f>$J$409*P16</f>
        <v>0</v>
      </c>
      <c r="K414" s="6"/>
      <c r="L414" s="6"/>
      <c r="M414" s="6"/>
      <c r="O414" s="6" t="s">
        <v>28</v>
      </c>
      <c r="P414" s="6"/>
      <c r="Q414" s="6"/>
      <c r="R414" s="6"/>
      <c r="S414" s="6"/>
      <c r="T414" s="8">
        <f>$T$409*P16</f>
        <v>0</v>
      </c>
      <c r="U414" s="6"/>
      <c r="V414" s="6"/>
      <c r="W414" s="6"/>
      <c r="X414" s="6"/>
      <c r="Y414" s="6"/>
    </row>
    <row r="415" spans="5:25" ht="14.25" hidden="1" customHeight="1">
      <c r="E415" s="6"/>
      <c r="F415" s="6" t="s">
        <v>29</v>
      </c>
      <c r="G415" s="6"/>
      <c r="H415" s="6"/>
      <c r="I415" s="6"/>
      <c r="J415" s="8">
        <f>$J$409*P17</f>
        <v>0</v>
      </c>
      <c r="K415" s="6"/>
      <c r="L415" s="6"/>
      <c r="M415" s="6"/>
      <c r="O415" s="6" t="s">
        <v>29</v>
      </c>
      <c r="P415" s="6"/>
      <c r="Q415" s="6"/>
      <c r="R415" s="6"/>
      <c r="S415" s="6"/>
      <c r="T415" s="8">
        <f>$T$409*P17</f>
        <v>0</v>
      </c>
      <c r="U415" s="6"/>
      <c r="V415" s="6"/>
      <c r="W415" s="6"/>
      <c r="X415" s="6"/>
      <c r="Y415" s="6"/>
    </row>
    <row r="416" spans="5:25" ht="14.25" hidden="1" customHeight="1">
      <c r="E416" s="6"/>
      <c r="F416" s="6"/>
      <c r="G416" s="6"/>
      <c r="H416" s="6"/>
      <c r="I416" s="6"/>
      <c r="J416" s="6"/>
      <c r="K416" s="6"/>
      <c r="L416" s="6"/>
      <c r="M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5:25" ht="14.25" hidden="1" customHeight="1">
      <c r="E417" s="6"/>
      <c r="F417" s="6" t="s">
        <v>25</v>
      </c>
      <c r="G417" s="6"/>
      <c r="H417" s="6"/>
      <c r="I417" s="6"/>
      <c r="J417" s="6"/>
      <c r="K417" s="6"/>
      <c r="L417" s="6"/>
      <c r="M417" s="6"/>
      <c r="N417" s="6" t="s">
        <v>12</v>
      </c>
      <c r="O417" s="6" t="s">
        <v>25</v>
      </c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5:25" ht="14.25" hidden="1" customHeight="1">
      <c r="E418" s="6"/>
      <c r="F418" s="6" t="s">
        <v>26</v>
      </c>
      <c r="G418" s="6"/>
      <c r="H418" s="6"/>
      <c r="I418" s="6"/>
      <c r="J418" s="8">
        <f>J412/1000</f>
        <v>0</v>
      </c>
      <c r="K418" s="6"/>
      <c r="L418" s="6"/>
      <c r="M418" s="6"/>
      <c r="O418" s="6" t="s">
        <v>26</v>
      </c>
      <c r="P418" s="6"/>
      <c r="Q418" s="6"/>
      <c r="R418" s="6"/>
      <c r="S418" s="6"/>
      <c r="T418" s="8">
        <f>T412/1000</f>
        <v>0</v>
      </c>
      <c r="U418" s="6"/>
      <c r="V418" s="6"/>
      <c r="W418" s="6"/>
      <c r="X418" s="6"/>
      <c r="Y418" s="6"/>
    </row>
    <row r="419" spans="5:25" ht="14.25" hidden="1" customHeight="1">
      <c r="E419" s="6"/>
      <c r="F419" s="6" t="s">
        <v>27</v>
      </c>
      <c r="G419" s="6"/>
      <c r="H419" s="6"/>
      <c r="I419" s="6"/>
      <c r="J419" s="8">
        <f>J413/1000</f>
        <v>0</v>
      </c>
      <c r="K419" s="6"/>
      <c r="L419" s="6"/>
      <c r="M419" s="6"/>
      <c r="O419" s="6" t="s">
        <v>27</v>
      </c>
      <c r="P419" s="6"/>
      <c r="Q419" s="6"/>
      <c r="R419" s="6"/>
      <c r="S419" s="6"/>
      <c r="T419" s="8">
        <f>T413/1000</f>
        <v>0</v>
      </c>
      <c r="U419" s="6"/>
      <c r="V419" s="6"/>
      <c r="W419" s="6"/>
      <c r="X419" s="6"/>
      <c r="Y419" s="6"/>
    </row>
    <row r="420" spans="5:25" ht="14.25" hidden="1" customHeight="1">
      <c r="E420" s="6"/>
      <c r="F420" s="6" t="s">
        <v>28</v>
      </c>
      <c r="G420" s="6"/>
      <c r="H420" s="6"/>
      <c r="I420" s="6"/>
      <c r="J420" s="8">
        <f>J414/1000</f>
        <v>0</v>
      </c>
      <c r="K420" s="6"/>
      <c r="L420" s="6"/>
      <c r="M420" s="6"/>
      <c r="O420" s="6" t="s">
        <v>28</v>
      </c>
      <c r="P420" s="6"/>
      <c r="Q420" s="6"/>
      <c r="R420" s="6"/>
      <c r="S420" s="6"/>
      <c r="T420" s="8">
        <f>T414/1000</f>
        <v>0</v>
      </c>
      <c r="U420" s="6"/>
      <c r="V420" s="6"/>
      <c r="W420" s="6"/>
      <c r="X420" s="6"/>
      <c r="Y420" s="6"/>
    </row>
    <row r="421" spans="5:25" ht="14.25" hidden="1" customHeight="1">
      <c r="E421" s="6"/>
      <c r="F421" s="6" t="s">
        <v>29</v>
      </c>
      <c r="G421" s="6"/>
      <c r="H421" s="6"/>
      <c r="I421" s="6"/>
      <c r="J421" s="8">
        <f>J415/1000</f>
        <v>0</v>
      </c>
      <c r="K421" s="6"/>
      <c r="L421" s="6"/>
      <c r="M421" s="6"/>
      <c r="O421" s="6" t="s">
        <v>29</v>
      </c>
      <c r="P421" s="6"/>
      <c r="Q421" s="6"/>
      <c r="R421" s="6"/>
      <c r="S421" s="6"/>
      <c r="T421" s="8">
        <f>T415/1000</f>
        <v>0</v>
      </c>
      <c r="U421" s="6"/>
      <c r="V421" s="6"/>
      <c r="W421" s="6"/>
      <c r="X421" s="6"/>
      <c r="Y421" s="6"/>
    </row>
    <row r="422" spans="5:25" ht="14.25" hidden="1" customHeight="1">
      <c r="E422" s="6"/>
      <c r="F422" s="6"/>
      <c r="G422" s="6"/>
      <c r="H422" s="6"/>
      <c r="I422" s="6"/>
      <c r="J422" s="6"/>
      <c r="K422" s="6"/>
      <c r="L422" s="6"/>
      <c r="M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5:25" ht="14.25" hidden="1" customHeight="1">
      <c r="E423" s="6"/>
      <c r="F423" s="6" t="s">
        <v>3</v>
      </c>
      <c r="G423" s="6"/>
      <c r="H423" s="6"/>
      <c r="I423" s="6"/>
      <c r="J423" s="6"/>
      <c r="K423" s="6"/>
      <c r="L423" s="6"/>
      <c r="M423" s="6"/>
      <c r="N423" s="6" t="s">
        <v>13</v>
      </c>
      <c r="O423" s="6" t="s">
        <v>3</v>
      </c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5:25" ht="14.25" hidden="1" customHeight="1">
      <c r="E424" s="6"/>
      <c r="F424" s="6" t="s">
        <v>30</v>
      </c>
      <c r="G424" s="6"/>
      <c r="H424" s="6"/>
      <c r="I424" s="6"/>
      <c r="J424" s="6"/>
      <c r="K424" s="6"/>
      <c r="L424" s="6"/>
      <c r="M424" s="6"/>
      <c r="O424" s="6" t="s">
        <v>30</v>
      </c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5:25" ht="14.25" hidden="1" customHeight="1">
      <c r="E425" s="6"/>
      <c r="F425" s="6" t="s">
        <v>26</v>
      </c>
      <c r="G425" s="6"/>
      <c r="H425" s="6"/>
      <c r="I425" s="6"/>
      <c r="J425" s="8">
        <v>72.130772889417358</v>
      </c>
      <c r="K425" s="6" t="s">
        <v>36</v>
      </c>
      <c r="L425" s="6"/>
      <c r="M425" s="6"/>
      <c r="O425" s="6" t="s">
        <v>26</v>
      </c>
      <c r="P425" s="6"/>
      <c r="Q425" s="6"/>
      <c r="R425" s="6"/>
      <c r="S425" s="6"/>
      <c r="T425" s="8">
        <v>72.130772889417358</v>
      </c>
      <c r="U425" s="6" t="s">
        <v>36</v>
      </c>
      <c r="V425" s="6"/>
      <c r="W425" s="6"/>
      <c r="X425" s="6"/>
      <c r="Y425" s="6"/>
    </row>
    <row r="426" spans="5:25" ht="14.25" hidden="1" customHeight="1">
      <c r="E426" s="6"/>
      <c r="F426" s="6" t="s">
        <v>27</v>
      </c>
      <c r="G426" s="6"/>
      <c r="H426" s="6"/>
      <c r="I426" s="6"/>
      <c r="J426" s="8">
        <v>55.59</v>
      </c>
      <c r="K426" s="6" t="s">
        <v>36</v>
      </c>
      <c r="L426" s="6"/>
      <c r="M426" s="6"/>
      <c r="O426" s="6" t="s">
        <v>27</v>
      </c>
      <c r="P426" s="6"/>
      <c r="Q426" s="6"/>
      <c r="R426" s="6"/>
      <c r="S426" s="6"/>
      <c r="T426" s="8">
        <v>55.59</v>
      </c>
      <c r="U426" s="6" t="s">
        <v>36</v>
      </c>
      <c r="V426" s="6"/>
      <c r="W426" s="6"/>
      <c r="X426" s="6"/>
      <c r="Y426" s="6"/>
    </row>
    <row r="427" spans="5:25" ht="14.25" hidden="1" customHeight="1">
      <c r="E427" s="6"/>
      <c r="F427" s="6" t="s">
        <v>28</v>
      </c>
      <c r="G427" s="6"/>
      <c r="H427" s="6"/>
      <c r="I427" s="6"/>
      <c r="J427" s="8">
        <v>96.748073584125706</v>
      </c>
      <c r="K427" s="6" t="s">
        <v>36</v>
      </c>
      <c r="L427" s="6"/>
      <c r="M427" s="6"/>
      <c r="O427" s="6" t="s">
        <v>28</v>
      </c>
      <c r="P427" s="6"/>
      <c r="Q427" s="6"/>
      <c r="R427" s="6"/>
      <c r="S427" s="6"/>
      <c r="T427" s="8">
        <v>96.748073584125706</v>
      </c>
      <c r="U427" s="6" t="s">
        <v>36</v>
      </c>
      <c r="V427" s="6"/>
      <c r="W427" s="6"/>
      <c r="X427" s="6"/>
      <c r="Y427" s="6"/>
    </row>
    <row r="428" spans="5:25" ht="14.25" hidden="1" customHeight="1">
      <c r="E428" s="6"/>
      <c r="F428" s="6" t="s">
        <v>29</v>
      </c>
      <c r="G428" s="6"/>
      <c r="H428" s="6"/>
      <c r="I428" s="6"/>
      <c r="J428" s="8">
        <v>102.676104415292</v>
      </c>
      <c r="K428" s="6" t="s">
        <v>36</v>
      </c>
      <c r="L428" s="6"/>
      <c r="M428" s="6"/>
      <c r="O428" s="6" t="s">
        <v>29</v>
      </c>
      <c r="P428" s="6"/>
      <c r="Q428" s="6"/>
      <c r="R428" s="6"/>
      <c r="S428" s="6"/>
      <c r="T428" s="8">
        <v>102.676104415292</v>
      </c>
      <c r="U428" s="6" t="s">
        <v>36</v>
      </c>
      <c r="V428" s="6"/>
      <c r="W428" s="6"/>
      <c r="X428" s="6"/>
      <c r="Y428" s="6"/>
    </row>
    <row r="429" spans="5:25" ht="14.25" hidden="1" customHeight="1">
      <c r="E429" s="6"/>
      <c r="F429" s="6"/>
      <c r="G429" s="6"/>
      <c r="H429" s="6"/>
      <c r="I429" s="6"/>
      <c r="J429" s="6"/>
      <c r="K429" s="6"/>
      <c r="L429" s="6"/>
      <c r="M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5:25" ht="14.25" hidden="1" customHeight="1">
      <c r="E430" s="6"/>
      <c r="F430" s="6" t="s">
        <v>31</v>
      </c>
      <c r="G430" s="6"/>
      <c r="H430" s="6"/>
      <c r="I430" s="6"/>
      <c r="J430" s="6"/>
      <c r="K430" s="6"/>
      <c r="L430" s="6"/>
      <c r="M430" s="6"/>
      <c r="O430" s="6" t="s">
        <v>31</v>
      </c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5:25" ht="14.25" hidden="1" customHeight="1">
      <c r="E431" s="6"/>
      <c r="F431" s="6" t="s">
        <v>26</v>
      </c>
      <c r="G431" s="6"/>
      <c r="H431" s="6"/>
      <c r="I431" s="6"/>
      <c r="J431" s="8">
        <f>2.41914387633769/1000</f>
        <v>2.4191438763376898E-3</v>
      </c>
      <c r="K431" s="6" t="s">
        <v>36</v>
      </c>
      <c r="L431" s="6"/>
      <c r="M431" s="6"/>
      <c r="O431" s="6" t="s">
        <v>26</v>
      </c>
      <c r="P431" s="6"/>
      <c r="Q431" s="6"/>
      <c r="R431" s="6"/>
      <c r="S431" s="6"/>
      <c r="T431" s="8">
        <f>2.41914387633769/1000</f>
        <v>2.4191438763376898E-3</v>
      </c>
      <c r="U431" s="6" t="s">
        <v>36</v>
      </c>
      <c r="V431" s="6"/>
      <c r="W431" s="6"/>
      <c r="X431" s="6"/>
      <c r="Y431" s="6"/>
    </row>
    <row r="432" spans="5:25" ht="14.25" hidden="1" customHeight="1">
      <c r="E432" s="6"/>
      <c r="F432" s="6" t="s">
        <v>27</v>
      </c>
      <c r="G432" s="6"/>
      <c r="H432" s="6"/>
      <c r="I432" s="6"/>
      <c r="J432" s="8">
        <f>1/1000</f>
        <v>1E-3</v>
      </c>
      <c r="K432" s="6" t="s">
        <v>36</v>
      </c>
      <c r="L432" s="6"/>
      <c r="M432" s="6"/>
      <c r="O432" s="6" t="s">
        <v>27</v>
      </c>
      <c r="P432" s="6"/>
      <c r="Q432" s="6"/>
      <c r="R432" s="6"/>
      <c r="S432" s="6"/>
      <c r="T432" s="8">
        <f>1/1000</f>
        <v>1E-3</v>
      </c>
      <c r="U432" s="6" t="s">
        <v>36</v>
      </c>
      <c r="V432" s="6"/>
      <c r="W432" s="6"/>
      <c r="X432" s="6"/>
      <c r="Y432" s="6"/>
    </row>
    <row r="433" spans="5:25" ht="14.25" hidden="1" customHeight="1">
      <c r="E433" s="6"/>
      <c r="F433" s="6" t="s">
        <v>28</v>
      </c>
      <c r="G433" s="6"/>
      <c r="H433" s="6"/>
      <c r="I433" s="6"/>
      <c r="J433" s="8">
        <f>30/1000</f>
        <v>0.03</v>
      </c>
      <c r="K433" s="6" t="s">
        <v>36</v>
      </c>
      <c r="L433" s="6"/>
      <c r="M433" s="6"/>
      <c r="O433" s="6" t="s">
        <v>28</v>
      </c>
      <c r="P433" s="6"/>
      <c r="Q433" s="6"/>
      <c r="R433" s="6"/>
      <c r="S433" s="6"/>
      <c r="T433" s="8">
        <f>30/1000</f>
        <v>0.03</v>
      </c>
      <c r="U433" s="6" t="s">
        <v>36</v>
      </c>
      <c r="V433" s="6"/>
      <c r="W433" s="6"/>
      <c r="X433" s="6"/>
      <c r="Y433" s="6"/>
    </row>
    <row r="434" spans="5:25" ht="14.25" hidden="1" customHeight="1">
      <c r="E434" s="6"/>
      <c r="F434" s="6" t="s">
        <v>29</v>
      </c>
      <c r="G434" s="6"/>
      <c r="H434" s="6"/>
      <c r="I434" s="6"/>
      <c r="J434" s="8">
        <f>29.0991441854956/1000</f>
        <v>2.9099144185495598E-2</v>
      </c>
      <c r="K434" s="6" t="s">
        <v>36</v>
      </c>
      <c r="L434" s="6"/>
      <c r="M434" s="6"/>
      <c r="O434" s="6" t="s">
        <v>29</v>
      </c>
      <c r="P434" s="6"/>
      <c r="Q434" s="6"/>
      <c r="R434" s="6"/>
      <c r="S434" s="6"/>
      <c r="T434" s="8">
        <f>29.0991441854956/1000</f>
        <v>2.9099144185495598E-2</v>
      </c>
      <c r="U434" s="6" t="s">
        <v>36</v>
      </c>
      <c r="V434" s="6"/>
      <c r="W434" s="6"/>
      <c r="X434" s="6"/>
      <c r="Y434" s="6"/>
    </row>
    <row r="435" spans="5:25" ht="14.25" hidden="1" customHeight="1">
      <c r="E435" s="6"/>
      <c r="F435" s="6"/>
      <c r="G435" s="6"/>
      <c r="H435" s="6"/>
      <c r="I435" s="6"/>
      <c r="J435" s="6"/>
      <c r="K435" s="6"/>
      <c r="L435" s="6"/>
      <c r="M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5:25" ht="14.25" hidden="1" customHeight="1">
      <c r="E436" s="6"/>
      <c r="F436" s="6" t="s">
        <v>32</v>
      </c>
      <c r="G436" s="6"/>
      <c r="H436" s="6"/>
      <c r="I436" s="6"/>
      <c r="J436" s="6"/>
      <c r="K436" s="6"/>
      <c r="L436" s="6"/>
      <c r="M436" s="6"/>
      <c r="O436" s="6" t="s">
        <v>32</v>
      </c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5:25" ht="14.25" hidden="1" customHeight="1">
      <c r="E437" s="6"/>
      <c r="F437" s="6" t="s">
        <v>26</v>
      </c>
      <c r="G437" s="6"/>
      <c r="H437" s="6"/>
      <c r="I437" s="6"/>
      <c r="J437" s="8">
        <f>0.454785969084423/1000</f>
        <v>4.5478596908442298E-4</v>
      </c>
      <c r="K437" s="6" t="s">
        <v>36</v>
      </c>
      <c r="L437" s="6"/>
      <c r="M437" s="6"/>
      <c r="O437" s="6" t="s">
        <v>26</v>
      </c>
      <c r="P437" s="6"/>
      <c r="Q437" s="6"/>
      <c r="R437" s="6"/>
      <c r="S437" s="6"/>
      <c r="T437" s="8">
        <f>0.454785969084423/1000</f>
        <v>4.5478596908442298E-4</v>
      </c>
      <c r="U437" s="6" t="s">
        <v>36</v>
      </c>
      <c r="V437" s="6"/>
      <c r="W437" s="6"/>
      <c r="X437" s="6"/>
      <c r="Y437" s="6"/>
    </row>
    <row r="438" spans="5:25" ht="14.25" hidden="1" customHeight="1">
      <c r="E438" s="6"/>
      <c r="F438" s="6" t="s">
        <v>27</v>
      </c>
      <c r="G438" s="6"/>
      <c r="H438" s="6"/>
      <c r="I438" s="6"/>
      <c r="J438" s="8">
        <f>0.1/1000</f>
        <v>1E-4</v>
      </c>
      <c r="K438" s="6" t="s">
        <v>36</v>
      </c>
      <c r="L438" s="6"/>
      <c r="M438" s="6"/>
      <c r="O438" s="6" t="s">
        <v>27</v>
      </c>
      <c r="P438" s="6"/>
      <c r="Q438" s="6"/>
      <c r="R438" s="6"/>
      <c r="S438" s="6"/>
      <c r="T438" s="8">
        <f>0.1/1000</f>
        <v>1E-4</v>
      </c>
      <c r="U438" s="6" t="s">
        <v>36</v>
      </c>
      <c r="V438" s="6"/>
      <c r="W438" s="6"/>
      <c r="X438" s="6"/>
      <c r="Y438" s="6"/>
    </row>
    <row r="439" spans="5:25" ht="14.25" hidden="1" customHeight="1">
      <c r="E439" s="6"/>
      <c r="F439" s="6" t="s">
        <v>28</v>
      </c>
      <c r="G439" s="6"/>
      <c r="H439" s="6"/>
      <c r="I439" s="6"/>
      <c r="J439" s="8">
        <f>4/1000</f>
        <v>4.0000000000000001E-3</v>
      </c>
      <c r="K439" s="6" t="s">
        <v>36</v>
      </c>
      <c r="L439" s="6"/>
      <c r="M439" s="6"/>
      <c r="O439" s="6" t="s">
        <v>28</v>
      </c>
      <c r="P439" s="6"/>
      <c r="Q439" s="6"/>
      <c r="R439" s="6"/>
      <c r="S439" s="6"/>
      <c r="T439" s="8">
        <f>4/1000</f>
        <v>4.0000000000000001E-3</v>
      </c>
      <c r="U439" s="6" t="s">
        <v>36</v>
      </c>
      <c r="V439" s="6"/>
      <c r="W439" s="6"/>
      <c r="X439" s="6"/>
      <c r="Y439" s="6"/>
    </row>
    <row r="440" spans="5:25" ht="14.25" hidden="1" customHeight="1">
      <c r="E440" s="6"/>
      <c r="F440" s="6" t="s">
        <v>29</v>
      </c>
      <c r="G440" s="6"/>
      <c r="H440" s="6"/>
      <c r="I440" s="6"/>
      <c r="J440" s="8">
        <f>3.87885042494596/1000</f>
        <v>3.87885042494596E-3</v>
      </c>
      <c r="K440" s="6" t="s">
        <v>36</v>
      </c>
      <c r="L440" s="6"/>
      <c r="M440" s="6"/>
      <c r="O440" s="6" t="s">
        <v>29</v>
      </c>
      <c r="P440" s="6"/>
      <c r="Q440" s="6"/>
      <c r="R440" s="6"/>
      <c r="S440" s="6"/>
      <c r="T440" s="8">
        <f>3.87885042494596/1000</f>
        <v>3.87885042494596E-3</v>
      </c>
      <c r="U440" s="6" t="s">
        <v>36</v>
      </c>
      <c r="V440" s="6"/>
      <c r="W440" s="6"/>
      <c r="X440" s="6"/>
      <c r="Y440" s="6"/>
    </row>
    <row r="441" spans="5:25" ht="14.25" hidden="1" customHeight="1">
      <c r="E441" s="6"/>
      <c r="F441" s="6"/>
      <c r="G441" s="6"/>
      <c r="H441" s="6"/>
      <c r="I441" s="6"/>
      <c r="J441" s="6"/>
      <c r="K441" s="6"/>
      <c r="L441" s="6"/>
      <c r="M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5:25" ht="14.25" hidden="1" customHeight="1">
      <c r="E442" s="6"/>
      <c r="F442" s="6" t="s">
        <v>34</v>
      </c>
      <c r="G442" s="6"/>
      <c r="H442" s="6"/>
      <c r="I442" s="6"/>
      <c r="J442" s="6"/>
      <c r="K442" s="6"/>
      <c r="L442" s="6"/>
      <c r="M442" s="6"/>
      <c r="N442" s="6" t="s">
        <v>14</v>
      </c>
      <c r="O442" s="6" t="s">
        <v>34</v>
      </c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5:25" ht="14.25" hidden="1" customHeight="1">
      <c r="E443" s="6"/>
      <c r="F443" s="6" t="s">
        <v>30</v>
      </c>
      <c r="G443" s="6"/>
      <c r="H443" s="6"/>
      <c r="I443" s="6"/>
      <c r="K443" s="6"/>
      <c r="L443" s="6"/>
      <c r="M443" s="6"/>
      <c r="O443" s="6" t="s">
        <v>30</v>
      </c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5:25" ht="14.25" hidden="1" customHeight="1">
      <c r="E444" s="6"/>
      <c r="F444" s="6" t="s">
        <v>26</v>
      </c>
      <c r="G444" s="6"/>
      <c r="H444" s="6"/>
      <c r="I444" s="6"/>
      <c r="J444" s="8">
        <f>J418*J425</f>
        <v>0</v>
      </c>
      <c r="K444" s="6"/>
      <c r="L444" s="6"/>
      <c r="M444" s="6"/>
      <c r="N444" s="6"/>
      <c r="O444" s="6" t="s">
        <v>26</v>
      </c>
      <c r="P444" s="6"/>
      <c r="Q444" s="6"/>
      <c r="R444" s="6"/>
      <c r="S444" s="6"/>
      <c r="T444" s="8">
        <f>T418*T425</f>
        <v>0</v>
      </c>
      <c r="U444" s="6"/>
      <c r="V444" s="6"/>
      <c r="W444" s="6"/>
      <c r="X444" s="6"/>
      <c r="Y444" s="6"/>
    </row>
    <row r="445" spans="5:25" ht="14.25" hidden="1" customHeight="1">
      <c r="E445" s="6"/>
      <c r="F445" s="6" t="s">
        <v>27</v>
      </c>
      <c r="G445" s="6"/>
      <c r="H445" s="6"/>
      <c r="I445" s="6"/>
      <c r="J445" s="8">
        <f t="shared" ref="J445:J446" si="28">J419*J426</f>
        <v>0</v>
      </c>
      <c r="K445" s="6"/>
      <c r="L445" s="6"/>
      <c r="M445" s="6"/>
      <c r="N445" s="6"/>
      <c r="O445" s="6" t="s">
        <v>27</v>
      </c>
      <c r="P445" s="6"/>
      <c r="Q445" s="6"/>
      <c r="R445" s="6"/>
      <c r="S445" s="6"/>
      <c r="T445" s="8">
        <f t="shared" ref="T445:T446" si="29">T419*T426</f>
        <v>0</v>
      </c>
      <c r="U445" s="6"/>
      <c r="V445" s="6"/>
      <c r="W445" s="6"/>
      <c r="X445" s="6"/>
      <c r="Y445" s="6"/>
    </row>
    <row r="446" spans="5:25" ht="14.25" hidden="1" customHeight="1">
      <c r="E446" s="6"/>
      <c r="F446" s="6" t="s">
        <v>28</v>
      </c>
      <c r="G446" s="6"/>
      <c r="H446" s="6"/>
      <c r="I446" s="6"/>
      <c r="J446" s="8">
        <f t="shared" si="28"/>
        <v>0</v>
      </c>
      <c r="K446" s="6"/>
      <c r="L446" s="6"/>
      <c r="M446" s="6"/>
      <c r="N446" s="6"/>
      <c r="O446" s="6" t="s">
        <v>28</v>
      </c>
      <c r="P446" s="6"/>
      <c r="Q446" s="6"/>
      <c r="R446" s="6"/>
      <c r="S446" s="6"/>
      <c r="T446" s="8">
        <f t="shared" si="29"/>
        <v>0</v>
      </c>
      <c r="U446" s="6"/>
      <c r="V446" s="6"/>
      <c r="W446" s="6"/>
      <c r="X446" s="6"/>
      <c r="Y446" s="6"/>
    </row>
    <row r="447" spans="5:25" ht="14.25" hidden="1" customHeight="1">
      <c r="E447" s="6"/>
      <c r="F447" s="6" t="s">
        <v>29</v>
      </c>
      <c r="G447" s="6"/>
      <c r="H447" s="6"/>
      <c r="I447" s="6"/>
      <c r="J447" s="51" t="s">
        <v>8</v>
      </c>
      <c r="K447" s="6"/>
      <c r="L447" s="6"/>
      <c r="M447" s="6"/>
      <c r="N447" s="6"/>
      <c r="O447" s="6" t="s">
        <v>29</v>
      </c>
      <c r="P447" s="6"/>
      <c r="Q447" s="6"/>
      <c r="R447" s="6"/>
      <c r="S447" s="6"/>
      <c r="T447" s="51" t="s">
        <v>8</v>
      </c>
      <c r="U447" s="6"/>
      <c r="V447" s="6"/>
      <c r="W447" s="6"/>
      <c r="X447" s="6"/>
      <c r="Y447" s="6"/>
    </row>
    <row r="448" spans="5:25" ht="14.25" hidden="1" customHeight="1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5:25" ht="14.25" hidden="1" customHeight="1">
      <c r="E449" s="6"/>
      <c r="F449" s="6" t="s">
        <v>31</v>
      </c>
      <c r="G449" s="6"/>
      <c r="H449" s="6"/>
      <c r="I449" s="6"/>
      <c r="J449" s="6"/>
      <c r="K449" s="6"/>
      <c r="L449" s="6"/>
      <c r="M449" s="6"/>
      <c r="N449" s="6"/>
      <c r="O449" s="6" t="s">
        <v>31</v>
      </c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5:25" ht="14.25" hidden="1" customHeight="1">
      <c r="E450" s="6"/>
      <c r="F450" s="6" t="s">
        <v>26</v>
      </c>
      <c r="G450" s="6"/>
      <c r="H450" s="6"/>
      <c r="I450" s="6"/>
      <c r="J450" s="8">
        <f>J418*J431</f>
        <v>0</v>
      </c>
      <c r="K450" s="6"/>
      <c r="L450" s="6"/>
      <c r="M450" s="6"/>
      <c r="N450" s="6"/>
      <c r="O450" s="6" t="s">
        <v>26</v>
      </c>
      <c r="P450" s="6"/>
      <c r="Q450" s="6"/>
      <c r="R450" s="6"/>
      <c r="S450" s="6"/>
      <c r="T450" s="8">
        <f>T418*T431</f>
        <v>0</v>
      </c>
      <c r="U450" s="6"/>
      <c r="V450" s="6"/>
      <c r="W450" s="6"/>
      <c r="X450" s="6"/>
      <c r="Y450" s="6"/>
    </row>
    <row r="451" spans="5:25" ht="14.25" hidden="1" customHeight="1">
      <c r="E451" s="6"/>
      <c r="F451" s="6" t="s">
        <v>27</v>
      </c>
      <c r="G451" s="6"/>
      <c r="H451" s="6"/>
      <c r="I451" s="6"/>
      <c r="J451" s="8">
        <f t="shared" ref="J451:J453" si="30">J419*J432</f>
        <v>0</v>
      </c>
      <c r="K451" s="6"/>
      <c r="L451" s="6"/>
      <c r="M451" s="6"/>
      <c r="N451" s="6"/>
      <c r="O451" s="6" t="s">
        <v>27</v>
      </c>
      <c r="P451" s="6"/>
      <c r="Q451" s="6"/>
      <c r="R451" s="6"/>
      <c r="S451" s="6"/>
      <c r="T451" s="8">
        <f t="shared" ref="T451:T453" si="31">T419*T432</f>
        <v>0</v>
      </c>
      <c r="U451" s="6"/>
      <c r="V451" s="6"/>
      <c r="W451" s="6"/>
      <c r="X451" s="6"/>
      <c r="Y451" s="6"/>
    </row>
    <row r="452" spans="5:25" ht="14.25" hidden="1" customHeight="1">
      <c r="E452" s="6"/>
      <c r="F452" s="6" t="s">
        <v>28</v>
      </c>
      <c r="G452" s="6"/>
      <c r="H452" s="6"/>
      <c r="I452" s="6"/>
      <c r="J452" s="8">
        <f t="shared" si="30"/>
        <v>0</v>
      </c>
      <c r="K452" s="6"/>
      <c r="L452" s="6"/>
      <c r="M452" s="6"/>
      <c r="N452" s="6"/>
      <c r="O452" s="6" t="s">
        <v>28</v>
      </c>
      <c r="P452" s="6"/>
      <c r="Q452" s="6"/>
      <c r="R452" s="6"/>
      <c r="S452" s="6"/>
      <c r="T452" s="8">
        <f t="shared" si="31"/>
        <v>0</v>
      </c>
      <c r="U452" s="6"/>
      <c r="V452" s="6"/>
      <c r="W452" s="6"/>
      <c r="X452" s="6"/>
      <c r="Y452" s="6"/>
    </row>
    <row r="453" spans="5:25" ht="14.25" hidden="1" customHeight="1">
      <c r="E453" s="6"/>
      <c r="F453" s="6" t="s">
        <v>29</v>
      </c>
      <c r="G453" s="6"/>
      <c r="H453" s="6"/>
      <c r="I453" s="6"/>
      <c r="J453" s="8">
        <f t="shared" si="30"/>
        <v>0</v>
      </c>
      <c r="K453" s="6"/>
      <c r="L453" s="6"/>
      <c r="M453" s="6"/>
      <c r="N453" s="6"/>
      <c r="O453" s="6" t="s">
        <v>29</v>
      </c>
      <c r="P453" s="6"/>
      <c r="Q453" s="6"/>
      <c r="R453" s="6"/>
      <c r="S453" s="6"/>
      <c r="T453" s="8">
        <f t="shared" si="31"/>
        <v>0</v>
      </c>
      <c r="U453" s="6"/>
      <c r="V453" s="6"/>
      <c r="W453" s="6"/>
      <c r="X453" s="6"/>
      <c r="Y453" s="6"/>
    </row>
    <row r="454" spans="5:25" ht="14.25" hidden="1" customHeight="1"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5:25" ht="14.25" hidden="1" customHeight="1">
      <c r="E455" s="6"/>
      <c r="F455" s="6" t="s">
        <v>32</v>
      </c>
      <c r="G455" s="6"/>
      <c r="H455" s="6"/>
      <c r="I455" s="6"/>
      <c r="J455" s="6"/>
      <c r="K455" s="6"/>
      <c r="L455" s="6"/>
      <c r="M455" s="6"/>
      <c r="N455" s="6"/>
      <c r="O455" s="6" t="s">
        <v>32</v>
      </c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5:25" ht="14.25" hidden="1" customHeight="1">
      <c r="E456" s="6"/>
      <c r="F456" s="6" t="s">
        <v>26</v>
      </c>
      <c r="G456" s="6"/>
      <c r="H456" s="6"/>
      <c r="I456" s="6"/>
      <c r="J456" s="8">
        <f>J418*J437</f>
        <v>0</v>
      </c>
      <c r="K456" s="6"/>
      <c r="L456" s="6"/>
      <c r="M456" s="6"/>
      <c r="N456" s="6"/>
      <c r="O456" s="6" t="s">
        <v>26</v>
      </c>
      <c r="P456" s="6"/>
      <c r="Q456" s="6"/>
      <c r="R456" s="6"/>
      <c r="S456" s="6"/>
      <c r="T456" s="8">
        <f>T418*T437</f>
        <v>0</v>
      </c>
      <c r="U456" s="6"/>
      <c r="V456" s="6"/>
      <c r="W456" s="6"/>
      <c r="X456" s="6"/>
      <c r="Y456" s="6"/>
    </row>
    <row r="457" spans="5:25" ht="14.25" hidden="1" customHeight="1">
      <c r="E457" s="6"/>
      <c r="F457" s="6" t="s">
        <v>27</v>
      </c>
      <c r="G457" s="6"/>
      <c r="H457" s="6"/>
      <c r="I457" s="6"/>
      <c r="J457" s="8">
        <f t="shared" ref="J457:J459" si="32">J419*J438</f>
        <v>0</v>
      </c>
      <c r="K457" s="6"/>
      <c r="L457" s="6"/>
      <c r="M457" s="6"/>
      <c r="N457" s="6"/>
      <c r="O457" s="6" t="s">
        <v>27</v>
      </c>
      <c r="P457" s="6"/>
      <c r="Q457" s="6"/>
      <c r="R457" s="6"/>
      <c r="S457" s="6"/>
      <c r="T457" s="8">
        <f t="shared" ref="T457:T459" si="33">T419*T438</f>
        <v>0</v>
      </c>
      <c r="U457" s="6"/>
      <c r="V457" s="6"/>
      <c r="W457" s="6"/>
      <c r="X457" s="6"/>
      <c r="Y457" s="6"/>
    </row>
    <row r="458" spans="5:25" ht="14.25" hidden="1" customHeight="1">
      <c r="E458" s="6"/>
      <c r="F458" s="6" t="s">
        <v>28</v>
      </c>
      <c r="G458" s="6"/>
      <c r="H458" s="6"/>
      <c r="I458" s="6"/>
      <c r="J458" s="8">
        <f t="shared" si="32"/>
        <v>0</v>
      </c>
      <c r="K458" s="6"/>
      <c r="L458" s="6"/>
      <c r="M458" s="6"/>
      <c r="N458" s="6"/>
      <c r="O458" s="6" t="s">
        <v>28</v>
      </c>
      <c r="P458" s="6"/>
      <c r="Q458" s="6"/>
      <c r="R458" s="6"/>
      <c r="S458" s="6"/>
      <c r="T458" s="8">
        <f t="shared" si="33"/>
        <v>0</v>
      </c>
      <c r="U458" s="6"/>
      <c r="V458" s="6"/>
      <c r="W458" s="6"/>
      <c r="X458" s="6"/>
      <c r="Y458" s="6"/>
    </row>
    <row r="459" spans="5:25" ht="14.25" hidden="1" customHeight="1">
      <c r="E459" s="6"/>
      <c r="F459" s="6" t="s">
        <v>29</v>
      </c>
      <c r="G459" s="6"/>
      <c r="H459" s="6"/>
      <c r="I459" s="6"/>
      <c r="J459" s="8">
        <f t="shared" si="32"/>
        <v>0</v>
      </c>
      <c r="K459" s="6"/>
      <c r="L459" s="6"/>
      <c r="M459" s="6"/>
      <c r="N459" s="6"/>
      <c r="O459" s="6" t="s">
        <v>29</v>
      </c>
      <c r="P459" s="6"/>
      <c r="Q459" s="6"/>
      <c r="R459" s="6"/>
      <c r="S459" s="6"/>
      <c r="T459" s="8">
        <f t="shared" si="33"/>
        <v>0</v>
      </c>
      <c r="U459" s="6"/>
      <c r="V459" s="6"/>
      <c r="W459" s="6"/>
      <c r="X459" s="6"/>
      <c r="Y459" s="6"/>
    </row>
    <row r="460" spans="5:25" ht="14.25" hidden="1" customHeight="1"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5:25" ht="14.25" hidden="1" customHeight="1">
      <c r="E461" s="6"/>
      <c r="F461" s="6" t="s">
        <v>35</v>
      </c>
      <c r="G461" s="6"/>
      <c r="H461" s="6"/>
      <c r="I461" s="6"/>
      <c r="J461" s="6"/>
      <c r="K461" s="6"/>
      <c r="L461" s="6"/>
      <c r="M461" s="6"/>
      <c r="N461" s="6" t="s">
        <v>15</v>
      </c>
      <c r="O461" s="6" t="s">
        <v>35</v>
      </c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5:25" ht="14.25" hidden="1" customHeight="1">
      <c r="E462" s="6"/>
      <c r="F462" s="6" t="s">
        <v>30</v>
      </c>
      <c r="G462" s="6"/>
      <c r="H462" s="6"/>
      <c r="I462" s="6"/>
      <c r="J462" s="8">
        <v>1</v>
      </c>
      <c r="K462" s="6"/>
      <c r="L462" s="6"/>
      <c r="M462" s="6"/>
      <c r="O462" s="6" t="s">
        <v>30</v>
      </c>
      <c r="P462" s="6"/>
      <c r="Q462" s="6"/>
      <c r="R462" s="6"/>
      <c r="S462" s="6"/>
      <c r="T462" s="8">
        <v>1</v>
      </c>
      <c r="U462" s="6"/>
      <c r="V462" s="6"/>
      <c r="W462" s="6"/>
      <c r="X462" s="6"/>
      <c r="Y462" s="6"/>
    </row>
    <row r="463" spans="5:25" ht="14.25" hidden="1" customHeight="1">
      <c r="E463" s="6"/>
      <c r="F463" s="6" t="s">
        <v>31</v>
      </c>
      <c r="G463" s="6"/>
      <c r="H463" s="6"/>
      <c r="I463" s="6"/>
      <c r="J463" s="8">
        <v>28</v>
      </c>
      <c r="K463" s="6"/>
      <c r="L463" s="6"/>
      <c r="M463" s="6"/>
      <c r="N463" s="6"/>
      <c r="O463" s="6" t="s">
        <v>31</v>
      </c>
      <c r="P463" s="6"/>
      <c r="Q463" s="6"/>
      <c r="R463" s="6"/>
      <c r="S463" s="6"/>
      <c r="T463" s="8">
        <v>28</v>
      </c>
      <c r="U463" s="6"/>
      <c r="V463" s="6"/>
      <c r="W463" s="6"/>
      <c r="X463" s="6"/>
      <c r="Y463" s="6"/>
    </row>
    <row r="464" spans="5:25" ht="14.25" hidden="1" customHeight="1">
      <c r="E464" s="6"/>
      <c r="F464" s="6" t="s">
        <v>32</v>
      </c>
      <c r="G464" s="6"/>
      <c r="H464" s="6"/>
      <c r="I464" s="6"/>
      <c r="J464" s="8">
        <v>265</v>
      </c>
      <c r="K464" s="6"/>
      <c r="L464" s="6"/>
      <c r="M464" s="6"/>
      <c r="N464" s="6"/>
      <c r="O464" s="6" t="s">
        <v>32</v>
      </c>
      <c r="P464" s="6"/>
      <c r="Q464" s="6"/>
      <c r="R464" s="6"/>
      <c r="S464" s="6"/>
      <c r="T464" s="8">
        <v>265</v>
      </c>
      <c r="U464" s="6"/>
      <c r="V464" s="6"/>
      <c r="W464" s="6"/>
      <c r="X464" s="6"/>
      <c r="Y464" s="6"/>
    </row>
    <row r="465" spans="5:25" ht="14.25" hidden="1" customHeight="1"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5:25" ht="14.25" hidden="1" customHeight="1">
      <c r="E466" s="6"/>
      <c r="F466" s="6" t="s">
        <v>38</v>
      </c>
      <c r="G466" s="6"/>
      <c r="H466" s="6"/>
      <c r="I466" s="6"/>
      <c r="J466" s="6"/>
      <c r="K466" s="6"/>
      <c r="L466" s="6"/>
      <c r="M466" s="6"/>
      <c r="N466" s="6" t="s">
        <v>16</v>
      </c>
      <c r="O466" s="6" t="s">
        <v>39</v>
      </c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5:25" ht="14.25" hidden="1" customHeight="1">
      <c r="E467" s="6"/>
      <c r="F467" s="6" t="s">
        <v>30</v>
      </c>
      <c r="G467" s="6"/>
      <c r="H467" s="6"/>
      <c r="I467" s="6"/>
      <c r="J467" s="8">
        <f>J444+J445+J446</f>
        <v>0</v>
      </c>
      <c r="K467" s="6"/>
      <c r="L467" s="6"/>
      <c r="M467" s="6"/>
      <c r="N467" s="6"/>
      <c r="O467" s="6" t="s">
        <v>30</v>
      </c>
      <c r="P467" s="6"/>
      <c r="Q467" s="6"/>
      <c r="R467" s="6"/>
      <c r="S467" s="6"/>
      <c r="T467" s="8">
        <f>T444+T445+T446</f>
        <v>0</v>
      </c>
      <c r="U467" s="6"/>
      <c r="V467" s="6"/>
      <c r="W467" s="6"/>
      <c r="X467" s="6"/>
      <c r="Y467" s="6"/>
    </row>
    <row r="468" spans="5:25" ht="14.25" hidden="1" customHeight="1">
      <c r="E468" s="6"/>
      <c r="F468" s="6" t="s">
        <v>31</v>
      </c>
      <c r="G468" s="6"/>
      <c r="H468" s="6"/>
      <c r="I468" s="6"/>
      <c r="J468" s="8">
        <f>(J450++J451+J452+J453)*J463</f>
        <v>0</v>
      </c>
      <c r="K468" s="6"/>
      <c r="L468" s="6"/>
      <c r="M468" s="6"/>
      <c r="O468" s="6" t="s">
        <v>31</v>
      </c>
      <c r="P468" s="6"/>
      <c r="Q468" s="6"/>
      <c r="R468" s="6"/>
      <c r="S468" s="6"/>
      <c r="T468" s="8">
        <f>(T450+T451+T452+T453)*T463</f>
        <v>0</v>
      </c>
      <c r="U468" s="6"/>
      <c r="V468" s="6"/>
      <c r="W468" s="6"/>
      <c r="X468" s="6"/>
      <c r="Y468" s="6"/>
    </row>
    <row r="469" spans="5:25" ht="14.25" hidden="1" customHeight="1">
      <c r="E469" s="6"/>
      <c r="F469" s="6" t="s">
        <v>32</v>
      </c>
      <c r="G469" s="6"/>
      <c r="H469" s="6"/>
      <c r="I469" s="6"/>
      <c r="J469" s="8">
        <f>(J456+J457+J458+J459)*J464</f>
        <v>0</v>
      </c>
      <c r="K469" s="6"/>
      <c r="L469" s="6"/>
      <c r="M469" s="6"/>
      <c r="O469" s="6" t="s">
        <v>32</v>
      </c>
      <c r="P469" s="6"/>
      <c r="Q469" s="6"/>
      <c r="R469" s="6"/>
      <c r="S469" s="6"/>
      <c r="T469" s="8">
        <f>(T456+T457+T458+T459)*T464</f>
        <v>0</v>
      </c>
      <c r="U469" s="6"/>
      <c r="V469" s="6"/>
      <c r="W469" s="6"/>
      <c r="X469" s="6"/>
      <c r="Y469" s="6"/>
    </row>
    <row r="470" spans="5:25" ht="14.25" hidden="1" customHeight="1"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5:25" ht="14.25" hidden="1" customHeight="1">
      <c r="E471" s="6"/>
      <c r="F471" s="6" t="s">
        <v>9</v>
      </c>
      <c r="G471" s="6"/>
      <c r="H471" s="6"/>
      <c r="I471" s="6"/>
      <c r="J471" s="8">
        <f>J467+J468+J469</f>
        <v>0</v>
      </c>
      <c r="K471" s="6" t="s">
        <v>40</v>
      </c>
      <c r="L471" s="6"/>
      <c r="M471" s="6"/>
      <c r="N471" s="6" t="s">
        <v>17</v>
      </c>
      <c r="O471" s="6" t="s">
        <v>9</v>
      </c>
      <c r="P471" s="6"/>
      <c r="Q471" s="6"/>
      <c r="R471" s="6"/>
      <c r="S471" s="6"/>
      <c r="T471" s="8">
        <f>T467+T468+T469</f>
        <v>0</v>
      </c>
      <c r="U471" s="6" t="s">
        <v>40</v>
      </c>
      <c r="V471" s="6"/>
      <c r="W471" s="6"/>
      <c r="X471" s="6"/>
      <c r="Y471" s="6"/>
    </row>
    <row r="472" spans="5:25" ht="14.25" hidden="1" customHeight="1"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5:25" ht="14.25" hidden="1" customHeight="1">
      <c r="F473" s="6"/>
      <c r="G473" s="6"/>
      <c r="H473" s="6"/>
      <c r="I473" s="6"/>
      <c r="J473" s="6"/>
      <c r="K473" s="6"/>
      <c r="L473" s="6"/>
      <c r="M473" s="6"/>
      <c r="N473" s="6" t="s">
        <v>41</v>
      </c>
      <c r="O473" s="9" t="s">
        <v>5</v>
      </c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5:25" ht="14.25" hidden="1" customHeight="1">
      <c r="F474" s="6"/>
      <c r="G474" s="6"/>
      <c r="H474" s="6"/>
      <c r="I474" s="6"/>
      <c r="J474" s="6"/>
      <c r="K474" s="6"/>
      <c r="L474" s="6"/>
      <c r="M474" s="6"/>
      <c r="N474" s="6"/>
      <c r="O474" s="6" t="s">
        <v>6</v>
      </c>
      <c r="P474" s="6"/>
      <c r="Q474" s="6"/>
      <c r="R474" s="6"/>
      <c r="S474" s="6"/>
      <c r="T474" s="8">
        <f>J471-T471</f>
        <v>0</v>
      </c>
      <c r="U474" s="6" t="s">
        <v>40</v>
      </c>
      <c r="V474" s="6"/>
      <c r="W474" s="6"/>
      <c r="X474" s="6"/>
      <c r="Y474" s="6"/>
    </row>
    <row r="475" spans="5:25" ht="14.25" hidden="1" customHeight="1"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5:25" ht="14.25" customHeight="1"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5:25"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5:25"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5:25"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5:25">
      <c r="F480" s="6"/>
      <c r="G480" s="6"/>
      <c r="H480" s="6"/>
      <c r="I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6:25"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6:25"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6:25"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6:25"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6:25"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6:25"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6:25"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6:25"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6:25"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6:25"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</sheetData>
  <sheetProtection algorithmName="SHA-512" hashValue="+TaS2T1vnA2PJH2ehSRNxuWIM6MIhhLQTCnTAXBzGnMjhPz7L3xHGevf1yJz8lHb+ABsYn+231PAgjM7cQBF0A==" saltValue="w/BvkUbkeHGUKI0ugIOcFA==" spinCount="100000" sheet="1" objects="1" scenarios="1"/>
  <protectedRanges>
    <protectedRange sqref="K11:P20" name="Diapazonas1"/>
  </protectedRanges>
  <mergeCells count="25">
    <mergeCell ref="Q39:T39"/>
    <mergeCell ref="Q40:T40"/>
    <mergeCell ref="Q41:T41"/>
    <mergeCell ref="Q42:T42"/>
    <mergeCell ref="Q43:T43"/>
    <mergeCell ref="F42:O43"/>
    <mergeCell ref="F21:I21"/>
    <mergeCell ref="F24:I24"/>
    <mergeCell ref="F22:I23"/>
    <mergeCell ref="J21:J24"/>
    <mergeCell ref="L39:O39"/>
    <mergeCell ref="L40:O40"/>
    <mergeCell ref="F39:K40"/>
    <mergeCell ref="K22:P22"/>
    <mergeCell ref="F3:P4"/>
    <mergeCell ref="F6:J7"/>
    <mergeCell ref="F12:I12"/>
    <mergeCell ref="K19:K20"/>
    <mergeCell ref="L19:L20"/>
    <mergeCell ref="M19:M20"/>
    <mergeCell ref="N19:N20"/>
    <mergeCell ref="O19:O20"/>
    <mergeCell ref="P19:P20"/>
    <mergeCell ref="J19:J20"/>
    <mergeCell ref="F19:I20"/>
  </mergeCells>
  <phoneticPr fontId="47" type="noConversion"/>
  <conditionalFormatting sqref="K21:P21 K22 K23:P24">
    <cfRule type="cellIs" dxfId="0" priority="2" operator="lessThan">
      <formula>0</formula>
    </cfRule>
  </conditionalFormatting>
  <dataValidations count="21">
    <dataValidation type="custom" allowBlank="1" showInputMessage="1" showErrorMessage="1" errorTitle="Negalima reikšmė" error="Bendra skirtingų energijos tipų sunaudota energija negali viršyti 100 % ir įvedama reikšmė negali būti neigiama." sqref="P17" xr:uid="{7FEFCBE4-4AC7-463F-8ACA-F73A5A2F159E}">
      <formula1>AND(OR(ISNUMBER(P17), AND(ISTEXT(P17), RIGHT(P17, 1)="%")), P17 &gt;= 0%, P17&lt;=100%, P17 &gt;=0%, P14+P15+P17+P16&lt;=100%)</formula1>
    </dataValidation>
    <dataValidation type="custom" allowBlank="1" showInputMessage="1" showErrorMessage="1" errorTitle="Negalima reikšmė" error="Bendra skirtingų energijos tipų sunaudota energija negali viršyti 100 % ir įvedama reikšmė negali būti neigiama." sqref="L17:O17" xr:uid="{83E0F47C-D17D-4F7A-9BA3-52B8C34DC222}">
      <formula1>AND(OR(ISNUMBER(L17), AND(ISTEXT(L17), RIGHT(L17, 1)="%")), L17&lt;=100%, L17 &gt;=0%, L14+L15+L17+L16&lt;=100%)</formula1>
    </dataValidation>
    <dataValidation type="custom" allowBlank="1" showInputMessage="1" showErrorMessage="1" errorTitle="Negalima reikšmė" error="Bendra skirtingų energijos tipų sunaudota energija negali viršyti 100 % ir įvedama reikšmė negali būti neigiama." sqref="M14:N14" xr:uid="{F8162839-314B-4ED1-A48D-9E7CA881809D}">
      <formula1>AND(OR(ISNUMBER(M14), AND(ISTEXT(M14), RIGHT(M14, 1)="%")), M14&lt;=100%, M14 &gt;=0%, M14+M15+M17+M16&lt;=100%)</formula1>
    </dataValidation>
    <dataValidation type="custom" allowBlank="1" showInputMessage="1" showErrorMessage="1" errorTitle="Negalima reikšmė" error="Bendra skirtingų energijos tipų sunaudota energija negali viršyti 100 % ir įvedama reikšmė negali būti neigiama." sqref="P14" xr:uid="{D32E09EC-96BD-4BA5-B8C2-160F8469F7D4}">
      <formula1>AND(OR(ISNUMBER(P14), AND(ISTEXT(P14), RIGHT(P14, 1)="%")), P14 &gt;= 0%, P14&lt;=100%, P14 &gt;=0%, P14+P15+P17+P16&lt;=100%)</formula1>
    </dataValidation>
    <dataValidation type="custom" allowBlank="1" showInputMessage="1" showErrorMessage="1" errorTitle="Negalima reikšmė" error="Bendra skirtingų energijos tipų sunaudota energija negali viršyti 100 % ir įvedama reikšmė negali būti neigiama." sqref="P16" xr:uid="{4581E4E1-115B-497F-8C76-86AB9D8C33B8}">
      <formula1>AND(OR(ISNUMBER(P16), AND(ISTEXT(P16), RIGHT(P16, 1)="%")), P16 &gt;= 0%, P16&lt;=100%, P16&gt;=0%, P15+P16+P17+P14&lt;=100%)</formula1>
    </dataValidation>
    <dataValidation type="custom" allowBlank="1" showInputMessage="1" showErrorMessage="1" errorTitle="Negalima reikšmė" error="Bendra skirtingų energijos tipų sunaudota energija negali viršyti 100 % ir įvedama reikšmė negali būti neigiama." sqref="O15" xr:uid="{72CA1DD5-EAEC-47E8-99EF-3E93A4D11DC9}">
      <formula1>AND(OR(ISNUMBER(O15), AND(ISTEXT(O15), RIGHT(O15, 1)="%")), O15&lt;=100%, O15&gt;=0%, O14+O15+O17+O16&lt;=100%)</formula1>
    </dataValidation>
    <dataValidation type="custom" allowBlank="1" showInputMessage="1" showErrorMessage="1" errorTitle="Negalima reikšmė" error="Bendra skirtingų energijos tipų sunaudota energija negali viršyti 100 % ir įvedama reikšmė negali būti neigiama." sqref="K17" xr:uid="{AD2A86DF-B28C-4056-BD62-BF8170CE7799}">
      <formula1>AND(OR(ISNUMBER(K17), AND(ISTEXT(K17), RIGHT(K17, 1)="%")), K17&lt;=100%, K17 &gt;= 0%, K14+K15+K16+K17&lt;=100%)</formula1>
    </dataValidation>
    <dataValidation type="custom" allowBlank="1" showInputMessage="1" showErrorMessage="1" errorTitle="Negalima reikšmė" error="Bendra skirtingų energijos tipų sunaudota energija negali viršyti 100 % ir įvedama reikšmė negali būti neigiama." sqref="L14" xr:uid="{CEA54A74-B072-4AA9-B5DE-EA81E86F0299}">
      <formula1>AND(OR(ISNUMBER(L14), AND(ISTEXT(L14), RIGHT(L14, 1)="%")), L14&lt;=100%, L14 &gt;= 0%, L14+L15+L16+L17&lt;=100%)</formula1>
    </dataValidation>
    <dataValidation type="custom" allowBlank="1" showInputMessage="1" showErrorMessage="1" errorTitle="Negalima reikšmė" error="Bendra skirtingų energijos tipų sunaudota energija negali viršyti 100 % ir įvedama reikšmė negali būti neigiama." sqref="N16" xr:uid="{7B036E36-66BB-4E9F-967E-8F75C8D6A7B0}">
      <formula1>AND(OR(ISNUMBER(N16), AND(ISTEXT(N16), RIGHT(N16, 1)="%")), N16&lt;=100%, N16&gt;=0%, N15+N16+N14+N17&lt;=100%)</formula1>
    </dataValidation>
    <dataValidation type="custom" allowBlank="1" showInputMessage="1" showErrorMessage="1" errorTitle="Negalima reikšmė" error="Bendra skirtingų energijos tipų sunaudota energija negali viršyti 100 % ir įvedama reikšmė negali būti neigiama." sqref="P15" xr:uid="{19010865-7164-41D4-A3CE-97662636AECB}">
      <formula1>AND(OR(ISNUMBER(P15), AND(ISTEXT(P15), RIGHT(P15, 1)="%")), P15 &gt;= 0%, P15&lt;=100%, P15 &gt;=0%, P14+P15+P17+P16&lt;=100%)</formula1>
    </dataValidation>
    <dataValidation type="custom" allowBlank="1" showInputMessage="1" showErrorMessage="1" errorTitle="Negalima reikšmė" error="Bendra skirtingų energijos tipų sunaudota energija negali viršyti 100 % ir įvedama reikšmė negali būti neigiama." sqref="N15 K15:L15" xr:uid="{1383A25E-224C-4D28-A9BA-3C71810806FA}">
      <formula1>AND(OR(ISNUMBER(K15), AND(ISTEXT(K15), RIGHT(K15, 1)="%")), K15&lt;=100%, K15 &gt;= 0%, K14+K15+K17+K16&lt;=100%)</formula1>
    </dataValidation>
    <dataValidation type="custom" allowBlank="1" showInputMessage="1" showErrorMessage="1" errorTitle="Negalima reikšmė" error="Bendra skirtingų energijos tipų sunaudota energija negali viršyti 100 % ir įvedama reikšmė negali būti neigiama." sqref="O16 L16:M16" xr:uid="{EC55AC5C-14AF-4184-A569-AB0D694ACE73}">
      <formula1>AND(OR(ISNUMBER(L16), AND(ISTEXT(L16), RIGHT(L16, 1)="%")), L16&lt;=100%, L16 &gt;= 0%, L15+L16+L17+L14&lt;=100%)</formula1>
    </dataValidation>
    <dataValidation type="custom" allowBlank="1" showInputMessage="1" showErrorMessage="1" errorTitle="Negalima reikšmė" error="Bendra skirtingų energijos tipų sunaudota energija negali viršyti 100 % ir įvedama reikšmė negali būti neigiama." sqref="K14" xr:uid="{C1BD7235-271F-4BFF-A5D2-5CB5DFF558A7}">
      <formula1>AND(OR(ISNUMBER(K14), AND(ISTEXT(K14), RIGHT(K14, 1)="%")), K14&lt;=100%, K14 &gt;= 0%, K14+K15+K17+K16&lt;=100%)</formula1>
    </dataValidation>
    <dataValidation type="custom" allowBlank="1" showInputMessage="1" showErrorMessage="1" errorTitle="Negalima reikšmė" error="Bendra skirtingų energijos tipų sunaudota energija negali viršyti 100 % ir įvedama reikšmė negali būti neigiama." sqref="K16" xr:uid="{FF6D3279-A378-48C9-9104-1409337F3C55}">
      <formula1>AND(OR(ISNUMBER(K16), AND(ISTEXT(K16), RIGHT(K16, 1)="%")), K16&lt;=100%, K16 &gt;=0%, K15+K16+K17+K14&lt;=100%)</formula1>
    </dataValidation>
    <dataValidation type="custom" allowBlank="1" showInputMessage="1" showErrorMessage="1" errorTitle="Negalima reikšmė" error="Bendra skirtingų energijos tipų sunaudota energija negali viršyti 100 % ir įvedama reikšmė negali būti neigiama." sqref="M15" xr:uid="{5E46BCBA-4FBB-447B-9439-7989153E65EB}">
      <formula1>AND(OR(ISNUMBER(M15), AND(ISTEXT(M15), RIGHT(M15, 1)="%")), M15&lt;=100%, M15 &gt;=0%, M14+M15+M17+M16&lt;=100%)</formula1>
    </dataValidation>
    <dataValidation type="custom" allowBlank="1" showInputMessage="1" showErrorMessage="1" errorTitle="Negalima reikšmė" error="Bendra skirtingų energijos tipų sunaudota energija negali viršyti 100 % ir įvedama reikšmė negali būti neigiama." sqref="O14" xr:uid="{63FCA46B-8BE0-41C5-91B1-F7F6F9A8F39E}">
      <formula1>AND(OR(ISNUMBER(O14), AND(ISTEXT(O14), RIGHT(O14, 1)="%")), O14&lt;=100%, O14&gt;=0%, O14+O15+O17+O16&lt;=100%)</formula1>
    </dataValidation>
    <dataValidation type="custom" allowBlank="1" showInputMessage="1" showErrorMessage="1" errorTitle="Negalima reikšmė" error="Renovuojamas plotas turi būti teigiamas skaičius." sqref="P11" xr:uid="{B717EAA6-592D-4E17-8672-C61090DDEC6F}">
      <formula1>P11 &gt;0</formula1>
    </dataValidation>
    <dataValidation type="custom" operator="greaterThanOrEqual" allowBlank="1" showInputMessage="1" showErrorMessage="1" errorTitle="Negalima reikšmė" sqref="K12:P12" xr:uid="{70184835-C851-4AE2-9B95-B4B9FC9899CF}">
      <formula1>K12&gt;0</formula1>
    </dataValidation>
    <dataValidation type="custom" allowBlank="1" showInputMessage="1" showErrorMessage="1" errorTitle="Negalima reikšmė" error="Renovuojamas plotas turi būti teigiamas skaičius." sqref="K11:O11" xr:uid="{F1A8DEED-5EDF-4E35-A96D-EAD27D70D91B}">
      <formula1>K11&gt;0</formula1>
    </dataValidation>
    <dataValidation type="whole" operator="greaterThanOrEqual" allowBlank="1" showInputMessage="1" showErrorMessage="1" errorTitle="Negalima reikšmė" error="Senų daugiabučių kiekis turi būti teigiamas ir sveikas skaičius." sqref="K8:P8" xr:uid="{9F2B1655-F3E0-479A-B236-B46B882D8516}">
      <formula1>1</formula1>
    </dataValidation>
    <dataValidation type="decimal" operator="greaterThanOrEqual" allowBlank="1" showInputMessage="1" showErrorMessage="1" errorTitle="Negalima reikšmė" error="Planuojamas elektros suvartojimo kiekio sumažinimas gali būti tik teigiama reikšmė." sqref="K19:P19" xr:uid="{B7947502-FE94-4D66-A9D2-8610DD866316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8155-CC9F-49B9-A671-F64C9FA1BECF}">
  <sheetPr codeName="Sheet4">
    <pageSetUpPr fitToPage="1"/>
  </sheetPr>
  <dimension ref="B3:H42"/>
  <sheetViews>
    <sheetView showGridLines="0" zoomScaleNormal="100" workbookViewId="0">
      <selection activeCell="H18" sqref="H18"/>
    </sheetView>
  </sheetViews>
  <sheetFormatPr defaultColWidth="8.7265625" defaultRowHeight="14.5"/>
  <cols>
    <col min="1" max="1" width="4.54296875" style="1" customWidth="1"/>
    <col min="2" max="4" width="8.7265625" style="1"/>
    <col min="5" max="5" width="9.7265625" style="1" customWidth="1"/>
    <col min="6" max="6" width="26.453125" style="1" customWidth="1"/>
    <col min="7" max="7" width="37.54296875" style="1" customWidth="1"/>
    <col min="8" max="8" width="34.26953125" style="1" customWidth="1"/>
    <col min="9" max="16384" width="8.7265625" style="1"/>
  </cols>
  <sheetData>
    <row r="3" spans="2:8" ht="18.5">
      <c r="E3" s="55"/>
      <c r="F3" s="178" t="s">
        <v>18</v>
      </c>
      <c r="G3" s="178"/>
      <c r="H3" s="179"/>
    </row>
    <row r="4" spans="2:8">
      <c r="E4" s="56"/>
      <c r="F4" s="180"/>
      <c r="G4" s="180"/>
      <c r="H4" s="181"/>
    </row>
    <row r="5" spans="2:8">
      <c r="F5" s="59" t="s">
        <v>19</v>
      </c>
      <c r="G5" s="59" t="s">
        <v>20</v>
      </c>
      <c r="H5" s="59" t="s">
        <v>21</v>
      </c>
    </row>
    <row r="6" spans="2:8">
      <c r="F6" s="60" t="s">
        <v>84</v>
      </c>
      <c r="G6" s="63" t="s">
        <v>22</v>
      </c>
      <c r="H6" s="60" t="s">
        <v>23</v>
      </c>
    </row>
    <row r="7" spans="2:8">
      <c r="F7" s="61" t="s">
        <v>85</v>
      </c>
      <c r="G7" s="122" t="s">
        <v>22</v>
      </c>
      <c r="H7" s="62" t="s">
        <v>86</v>
      </c>
    </row>
    <row r="8" spans="2:8">
      <c r="F8" s="57"/>
      <c r="G8" s="58"/>
      <c r="H8" s="58"/>
    </row>
    <row r="9" spans="2:8" ht="31.5" customHeight="1">
      <c r="B9" s="16"/>
      <c r="C9" s="16"/>
      <c r="D9" s="17"/>
    </row>
    <row r="10" spans="2:8" ht="14.25" customHeight="1">
      <c r="F10" s="84" t="s">
        <v>24</v>
      </c>
    </row>
    <row r="18" spans="2:8" ht="15.5">
      <c r="B18" s="16"/>
      <c r="C18" s="16"/>
      <c r="D18" s="16"/>
    </row>
    <row r="27" spans="2:8">
      <c r="C27" s="21"/>
    </row>
    <row r="30" spans="2:8">
      <c r="F30" s="22"/>
      <c r="G30" s="22"/>
    </row>
    <row r="31" spans="2:8">
      <c r="F31" s="22"/>
      <c r="G31" s="22"/>
      <c r="H31" s="22"/>
    </row>
    <row r="32" spans="2:8">
      <c r="F32" s="22"/>
      <c r="G32" s="22"/>
      <c r="H32" s="22"/>
    </row>
    <row r="33" spans="2:8">
      <c r="E33" s="22"/>
      <c r="F33" s="22"/>
      <c r="G33" s="22"/>
      <c r="H33" s="22"/>
    </row>
    <row r="34" spans="2:8">
      <c r="E34" s="22"/>
      <c r="F34" s="22"/>
      <c r="G34" s="22"/>
      <c r="H34" s="22"/>
    </row>
    <row r="35" spans="2:8">
      <c r="E35" s="22"/>
      <c r="F35" s="22"/>
      <c r="G35" s="22"/>
      <c r="H35" s="22"/>
    </row>
    <row r="36" spans="2:8">
      <c r="E36" s="22"/>
      <c r="F36" s="22"/>
      <c r="G36" s="22"/>
      <c r="H36" s="22"/>
    </row>
    <row r="37" spans="2:8">
      <c r="E37" s="22"/>
      <c r="F37" s="22"/>
      <c r="G37" s="22"/>
      <c r="H37" s="22"/>
    </row>
    <row r="38" spans="2:8">
      <c r="E38" s="22"/>
      <c r="F38" s="22"/>
      <c r="G38" s="22"/>
      <c r="H38" s="22"/>
    </row>
    <row r="39" spans="2:8">
      <c r="E39" s="22"/>
      <c r="F39" s="22"/>
      <c r="G39" s="22"/>
      <c r="H39" s="22"/>
    </row>
    <row r="40" spans="2:8" ht="18.5">
      <c r="B40" s="18"/>
      <c r="E40" s="22"/>
      <c r="F40" s="22"/>
      <c r="G40" s="22"/>
      <c r="H40" s="22"/>
    </row>
    <row r="41" spans="2:8">
      <c r="E41" s="22"/>
      <c r="F41" s="22"/>
      <c r="G41" s="22"/>
      <c r="H41" s="22"/>
    </row>
    <row r="42" spans="2:8">
      <c r="E42" s="22"/>
      <c r="F42" s="22"/>
      <c r="G42" s="22"/>
      <c r="H42" s="22"/>
    </row>
  </sheetData>
  <sheetProtection algorithmName="SHA-512" hashValue="YQUrYetQwYzsY7C8UOjCYAsDS6VZ9TQTP/adXig+TXnCKjFLJdgj9G7w71y90a7tpXos69B1YxVLufDDPhSl3w==" saltValue="YCvYhzu/YUXMRfmuV5Vf6w==" spinCount="100000" sheet="1" objects="1" scenarios="1"/>
  <mergeCells count="1">
    <mergeCell ref="F3:H4"/>
  </mergeCells>
  <pageMargins left="0.70866141732283472" right="0.70866141732283472" top="0.74803149606299213" bottom="0.74803149606299213" header="0.31496062992125984" footer="0.31496062992125984"/>
  <pageSetup paperSize="9" fitToWidth="36" fitToHeight="18" orientation="landscape" r:id="rId1"/>
  <headerFooter>
    <oddHeader>&amp;LTransporto veiklos rodikli&amp;CPuslapių 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0BC5-D3D8-41A5-8B0F-FA754E39DBB1}">
  <sheetPr codeName="Sheet5"/>
  <dimension ref="A1:M17"/>
  <sheetViews>
    <sheetView workbookViewId="0">
      <selection activeCell="M14" sqref="M14"/>
    </sheetView>
  </sheetViews>
  <sheetFormatPr defaultRowHeight="14.5"/>
  <cols>
    <col min="1" max="1" width="7.1796875" customWidth="1"/>
    <col min="2" max="2" width="5.81640625" customWidth="1"/>
  </cols>
  <sheetData>
    <row r="1" spans="1:13">
      <c r="A1" s="36"/>
    </row>
    <row r="2" spans="1:13">
      <c r="A2" s="37" t="s">
        <v>42</v>
      </c>
      <c r="B2" s="37"/>
      <c r="C2" s="36" t="s">
        <v>43</v>
      </c>
    </row>
    <row r="3" spans="1:13">
      <c r="A3" s="37" t="s">
        <v>58</v>
      </c>
    </row>
    <row r="8" spans="1:13">
      <c r="A8" s="37" t="s">
        <v>54</v>
      </c>
    </row>
    <row r="9" spans="1:13">
      <c r="A9" s="47" t="s">
        <v>55</v>
      </c>
      <c r="F9" s="188" t="s">
        <v>48</v>
      </c>
      <c r="G9" s="189"/>
      <c r="H9" s="190"/>
      <c r="J9" s="50" t="s">
        <v>56</v>
      </c>
      <c r="K9" s="45"/>
      <c r="L9" s="42"/>
    </row>
    <row r="10" spans="1:13">
      <c r="F10" s="191" t="s">
        <v>49</v>
      </c>
      <c r="G10" s="191" t="s">
        <v>50</v>
      </c>
      <c r="H10" s="191" t="s">
        <v>51</v>
      </c>
      <c r="J10" s="49" t="s">
        <v>57</v>
      </c>
      <c r="K10" s="45"/>
      <c r="L10" s="42"/>
    </row>
    <row r="11" spans="1:13">
      <c r="F11" s="191"/>
      <c r="G11" s="191"/>
      <c r="H11" s="191"/>
      <c r="J11" s="49" t="s">
        <v>30</v>
      </c>
      <c r="K11" s="182">
        <v>1</v>
      </c>
      <c r="L11" s="183"/>
      <c r="M11" s="36" t="s">
        <v>59</v>
      </c>
    </row>
    <row r="12" spans="1:13">
      <c r="F12" s="46" t="s">
        <v>52</v>
      </c>
      <c r="G12" s="188" t="s">
        <v>53</v>
      </c>
      <c r="H12" s="190"/>
      <c r="J12" s="49" t="s">
        <v>31</v>
      </c>
      <c r="K12" s="184">
        <v>28</v>
      </c>
      <c r="L12" s="185"/>
    </row>
    <row r="13" spans="1:13">
      <c r="A13" s="38" t="s">
        <v>64</v>
      </c>
      <c r="B13" s="39"/>
      <c r="C13" s="39"/>
      <c r="D13" s="39"/>
      <c r="E13" s="39"/>
      <c r="F13" s="48"/>
      <c r="G13" s="45"/>
      <c r="H13" s="42"/>
      <c r="J13" s="49" t="s">
        <v>32</v>
      </c>
      <c r="K13" s="186">
        <v>265</v>
      </c>
      <c r="L13" s="187"/>
    </row>
    <row r="14" spans="1:13">
      <c r="A14" s="41" t="s">
        <v>44</v>
      </c>
      <c r="B14" s="39"/>
      <c r="C14" s="48"/>
      <c r="D14" s="44"/>
      <c r="E14" s="44"/>
      <c r="F14" s="40">
        <v>70.1826333333333</v>
      </c>
      <c r="G14" s="40">
        <v>2.2266666666666701</v>
      </c>
      <c r="H14" s="40">
        <v>0.40666666666667001</v>
      </c>
    </row>
    <row r="15" spans="1:13">
      <c r="A15" s="41" t="s">
        <v>45</v>
      </c>
      <c r="B15" s="39"/>
      <c r="C15" s="48"/>
      <c r="D15" s="45"/>
      <c r="E15" s="45"/>
      <c r="F15" s="40">
        <v>55.337000000000003</v>
      </c>
      <c r="G15" s="40">
        <v>1</v>
      </c>
      <c r="H15" s="40">
        <v>0.1</v>
      </c>
    </row>
    <row r="16" spans="1:13">
      <c r="A16" s="41" t="s">
        <v>46</v>
      </c>
      <c r="B16" s="39"/>
      <c r="C16" s="48"/>
      <c r="D16" s="45"/>
      <c r="E16" s="45"/>
      <c r="F16" s="40">
        <v>121.83875000000002</v>
      </c>
      <c r="G16" s="40">
        <v>30</v>
      </c>
      <c r="H16" s="40">
        <v>4</v>
      </c>
    </row>
    <row r="17" spans="1:8">
      <c r="A17" s="41" t="s">
        <v>47</v>
      </c>
      <c r="B17" s="43"/>
      <c r="C17" s="48"/>
      <c r="D17" s="44"/>
      <c r="E17" s="44"/>
      <c r="F17" s="40">
        <v>100.54154567519859</v>
      </c>
      <c r="G17" s="40">
        <v>28.996966019417481</v>
      </c>
      <c r="H17" s="40">
        <v>3.8651092233009701</v>
      </c>
    </row>
  </sheetData>
  <mergeCells count="8">
    <mergeCell ref="K11:L11"/>
    <mergeCell ref="K12:L12"/>
    <mergeCell ref="K13:L13"/>
    <mergeCell ref="F9:H9"/>
    <mergeCell ref="F10:F11"/>
    <mergeCell ref="G10:G11"/>
    <mergeCell ref="H10:H11"/>
    <mergeCell ref="G12:H12"/>
  </mergeCells>
  <hyperlinks>
    <hyperlink ref="C2" r:id="rId1" display="../../../../../:b:/r/personal/gintare_slavinskiene_gamta_lt/Documents/05_Literat%C5%ABra/guide-quantifying-ghg-reductions-project-level.pdf?csf=1&amp;web=1&amp;e=EBvvrb" xr:uid="{82D1600B-E65D-4150-827C-AE27F9B20672}"/>
    <hyperlink ref="A9" r:id="rId2" display="https://unfccc.int/documents/627650" xr:uid="{E7DCE9ED-9ED8-4AD5-B487-3E21916131E7}"/>
    <hyperlink ref="M11" r:id="rId3" display="https://ghgprotocol.org/sites/default/files/ghgp/Global-Warming-Potential-Values %28Feb 16 2016%29_1.pdf" xr:uid="{DDCB9D24-5AE1-4CE8-B0EF-8D32F46DC9BA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Pradžia</vt:lpstr>
      <vt:lpstr>Naudojimo instrukcija</vt:lpstr>
      <vt:lpstr>Skaičiuoklė</vt:lpstr>
      <vt:lpstr>Atnaujinimas</vt:lpstr>
      <vt:lpstr>Koeficientai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2023-10-09T05:49:08Z</dcterms:created>
  <dcterms:modified xsi:type="dcterms:W3CDTF">2025-10-23T13:20:13Z</dcterms:modified>
</cp:coreProperties>
</file>