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umweltbundesamt.at\Projekte\10000\10933_MRRev\Intern\16 ETS2 Implementation\01 Task 1\03 IR template\"/>
    </mc:Choice>
  </mc:AlternateContent>
  <xr:revisionPtr revIDLastSave="0" documentId="13_ncr:1_{4175C729-A5C2-48FD-9B58-CB29EF470AFF}" xr6:coauthVersionLast="47" xr6:coauthVersionMax="47" xr10:uidLastSave="{00000000-0000-0000-0000-000000000000}"/>
  <workbookProtection lockStructure="1"/>
  <bookViews>
    <workbookView xWindow="-120" yWindow="-120" windowWidth="29040" windowHeight="15720" xr2:uid="{F691F4FF-0142-42DA-9FC7-D5BCF4A30336}"/>
  </bookViews>
  <sheets>
    <sheet name="a_Contents" sheetId="9" r:id="rId1"/>
    <sheet name="b_Guidelines and conditions" sheetId="10" r:id="rId2"/>
    <sheet name="c_AERDataTransfer" sheetId="60" r:id="rId3"/>
    <sheet name="A_EntityID" sheetId="37" r:id="rId4"/>
    <sheet name="B_VerRepNonConformities" sheetId="67" r:id="rId5"/>
    <sheet name="C_VerRepImprovements" sheetId="68" r:id="rId6"/>
    <sheet name="D_FuelStreams" sheetId="50" r:id="rId7"/>
    <sheet name="E_Accounting" sheetId="69" r:id="rId8"/>
    <sheet name="EUwideConstants" sheetId="52" state="hidden" r:id="rId9"/>
    <sheet name="MSParameters" sheetId="57" state="hidden" r:id="rId10"/>
    <sheet name="Translations" sheetId="56" state="hidden" r:id="rId11"/>
    <sheet name="VersionDocumentation" sheetId="54" state="hidden" r:id="rId12"/>
  </sheets>
  <externalReferences>
    <externalReference r:id="rId13"/>
  </externalReferences>
  <definedNames>
    <definedName name="_xlnm._FilterDatabase" localSheetId="6" hidden="1">D_FuelStreams!$A$8:$X$8</definedName>
    <definedName name="_xlnm._FilterDatabase" localSheetId="10" hidden="1">Translations!$A$1:$C$183</definedName>
    <definedName name="ActivityDataTiers">EUwideConstants!$A$96:$A$101</definedName>
    <definedName name="BiomassTiers">EUwideConstants!$A$88:$A$93</definedName>
    <definedName name="CNTR_DefaultScopeFactor">A_EntityID!$J$29</definedName>
    <definedName name="CNTR_FuelStreamsRelevant">D_FuelStreams!$L$8</definedName>
    <definedName name="CNTR_GenImpRelevant">C_VerRepImprovements!$L$6</definedName>
    <definedName name="CNTR_ListRelevantSections">A_EntityID!$J$43:$J$56</definedName>
    <definedName name="CNTR_RECategory">A_EntityID!$J$12</definedName>
    <definedName name="CNTR_REHasImprov">A_EntityID!$J$47</definedName>
    <definedName name="CNTR_REHasImproveFuelStream">A_EntityID!$J$53</definedName>
    <definedName name="CNTR_REHasImproveScopeFactor">A_EntityID!$J$56</definedName>
    <definedName name="CNTR_REHasImprovNonConf">A_EntityID!$J$43</definedName>
    <definedName name="CNTR_ReportingYear">A_EntityID!$J$23</definedName>
    <definedName name="CNTR_SmallEmitter">A_EntityID!$Q$15</definedName>
    <definedName name="CNTR_SourceStreamNames">c_AERDataTransfer!$G$82:$G$131</definedName>
    <definedName name="CNTR_TierList">EUwideConstants!$D$241:$D$248</definedName>
    <definedName name="CNTR_TierListColumn">EUwideConstants!$C$241:$C$248</definedName>
    <definedName name="CNTR_VerRepRelevant">B_VerRepNonConformities!$L$6</definedName>
    <definedName name="_xlnm.Print_Area" localSheetId="0">a_Contents!$B$6:$J$57</definedName>
    <definedName name="_xlnm.Print_Area" localSheetId="3">A_EntityID!$A$5:$N$116</definedName>
    <definedName name="_xlnm.Print_Area" localSheetId="1">'b_Guidelines and conditions'!$B$5:$N$108</definedName>
    <definedName name="_xlnm.Print_Area" localSheetId="4">B_VerRepNonConformities!$B$5:$O$34</definedName>
    <definedName name="_xlnm.Print_Area" localSheetId="5">INDIRECT(C_VerRepImprovements!$T$2)</definedName>
    <definedName name="_xlnm.Print_Area" localSheetId="6">D_FuelStreams!$B$7:$N$46</definedName>
    <definedName name="_xlnm.Print_Area" localSheetId="11">VersionDocumentation!$A$1:$E$91</definedName>
    <definedName name="EFTiers">EUwideConstants!$A$112:$A$117</definedName>
    <definedName name="EFUnits">EUwideConstants!$A$191:$A$195</definedName>
    <definedName name="Euconst_CalcFactors">EUwideConstants!$B$251:$B$257</definedName>
    <definedName name="EUconst_CNTR_ActivityData">EUwideConstants!$B$5</definedName>
    <definedName name="EUconst_CNTR_BiomassContent">EUwideConstants!$B$8</definedName>
    <definedName name="EUconst_CNTR_EF">EUwideConstants!$B$7</definedName>
    <definedName name="EUconst_CNTR_NonSustainableBiomassContent">EUwideConstants!$B$9</definedName>
    <definedName name="EUconst_CNTR_NonSustainableRFNBOContent">EUwideConstants!$B$11</definedName>
    <definedName name="EUconst_CNTR_NonSustainableSLCFContent">EUwideConstants!$B$13</definedName>
    <definedName name="EUconst_CNTR_RFNBOContent">EUwideConstants!$B$10</definedName>
    <definedName name="EUconst_CNTR_ScopeFactor">EUwideConstants!$B$46</definedName>
    <definedName name="EUconst_CNTR_SLCFContent">EUwideConstants!$B$12</definedName>
    <definedName name="EUconst_CNTR_UCF">EUwideConstants!$B$6</definedName>
    <definedName name="EUconst_DefaultSFMessage">EUwideConstants!$B$60</definedName>
    <definedName name="EUconst_DefaultValues">EUwideConstants!$B$23:$C$23</definedName>
    <definedName name="EUconst_DefaultValuesBio">EUwideConstants!$B$24:$C$24</definedName>
    <definedName name="EUconst_DeviationsReasons">EUwideConstants!$B$52:$D$52</definedName>
    <definedName name="EUconst_DeviationsReasonsSF">EUwideConstants!$B$54:$E$54</definedName>
    <definedName name="EUconst_DeviationsReasonsVer">EUwideConstants!$B$53:$F$53</definedName>
    <definedName name="EUconst_ERR_Incomplete">EUwideConstants!$B$34</definedName>
    <definedName name="EUconst_ERR_Inconsistent">EUwideConstants!$B$35</definedName>
    <definedName name="EUconst_FactorRelevant">EUwideConstants!$B$252:$B$255</definedName>
    <definedName name="EUconst_Fuel">EUwideConstants!$B$4</definedName>
    <definedName name="EUconst_FuelStream">EUwideConstants!$B$26</definedName>
    <definedName name="EUconst_FurtherGuidancePoint1">EUwideConstants!$B$27</definedName>
    <definedName name="EUconst_FurtherSectionsRelevant">EUwideConstants!$B$61</definedName>
    <definedName name="EUconst_GJ">EUwideConstants!$B$19</definedName>
    <definedName name="EUconst_GJpkNm3">EUwideConstants!$B$56</definedName>
    <definedName name="EUconst_GJpt">EUwideConstants!$B$55</definedName>
    <definedName name="EUconst_GWhgross">EUwideConstants!$B$21</definedName>
    <definedName name="EUconst_IRMonth">EUwideConstants!$B$45:$F$45</definedName>
    <definedName name="EUconst_klitres">EUwideConstants!$B$18</definedName>
    <definedName name="EUconst_kNm3">EUwideConstants!$B$17</definedName>
    <definedName name="EUconst_ListCRF">EUwideConstants!$B$260:$B$268</definedName>
    <definedName name="EUconst_MsgEnterThisSection">EUwideConstants!$B$37</definedName>
    <definedName name="EUconst_MsgGoOn">EUwideConstants!$B$38</definedName>
    <definedName name="EUconst_MsgNextSheet">EUwideConstants!$B$36</definedName>
    <definedName name="EUconst_MsgSmallEmitters">EUwideConstants!$B$39</definedName>
    <definedName name="EUconst_MSlist">EUwideConstants!$B$43:$AE$43</definedName>
    <definedName name="EUconst_MSlistISOcodes">EUwideConstants!$B$44:$AE$44</definedName>
    <definedName name="EUconst_NA">EUwideConstants!$B$28</definedName>
    <definedName name="EUconst_NextSheet">EUwideConstants!$B$41</definedName>
    <definedName name="EUconst_NotApplicable">EUwideConstants!$B$31</definedName>
    <definedName name="EUconst_NoTier">EUwideConstants!$B$42</definedName>
    <definedName name="EUconst_NotRelevant">EUwideConstants!$B$30</definedName>
    <definedName name="EUconst_PreviousSheet">EUwideConstants!$B$40</definedName>
    <definedName name="EUconst_RECategoryList">EUwideConstants!$B$203:$B$204</definedName>
    <definedName name="EUconst_RECategoryYears">EUwideConstants!$C$203:$C$204</definedName>
    <definedName name="EUconst_Relevant">EUwideConstants!$B$29</definedName>
    <definedName name="EUConst_RelSectionFuelStreams">EUwideConstants!$B$49</definedName>
    <definedName name="EUConst_RelSectionImprov">EUwideConstants!$B$48</definedName>
    <definedName name="EUConst_RelSectionNonConf">EUwideConstants!$B$47</definedName>
    <definedName name="EUConst_RelSectionScopeFactor">EUwideConstants!$B$50</definedName>
    <definedName name="EUconst_ReportingYear">EUwideConstants!$B$3:$R$3</definedName>
    <definedName name="EUconst_t">EUwideConstants!$B$16</definedName>
    <definedName name="EUconst_tCO2">EUwideConstants!$B$22</definedName>
    <definedName name="EUconst_tCO2pkNm3">EUwideConstants!$B$59</definedName>
    <definedName name="EUconst_tCO2pt">EUwideConstants!$B$57</definedName>
    <definedName name="EUconst_tCO2pTJ">EUwideConstants!$B$58</definedName>
    <definedName name="EUConst_TierActivityListNames">EUwideConstants!$Q$210:$Q$213</definedName>
    <definedName name="EUconst_TJ">EUwideConstants!$B$20</definedName>
    <definedName name="EUconst_ToolActualAmounts">EUwideConstants!$B$33</definedName>
    <definedName name="EUconst_ToolBestEstimate">EUwideConstants!$B$32</definedName>
    <definedName name="EUconst_TrueFalse">EUwideConstants!$B$2:$C$2</definedName>
    <definedName name="EUconst_Unit">EUwideConstants!$B$15</definedName>
    <definedName name="EUconst_Value">EUwideConstants!$B$14</definedName>
    <definedName name="EUconst_VarCacFactors">EUwideConstants!$B$252:$B$255</definedName>
    <definedName name="JUMP_a_Content">a_Contents!$B$6</definedName>
    <definedName name="JUMP_Accounting" localSheetId="7">E_Accounting!$B$2</definedName>
    <definedName name="JUMP_Accounting">c_AERDataTransfer!$D$19</definedName>
    <definedName name="JUMP_B_2">A_EntityID!$C$64</definedName>
    <definedName name="JUMP_B_4">A_EntityID!$C$95</definedName>
    <definedName name="JUMP_b_Guidelines_Top">'b_Guidelines and conditions'!$B$6</definedName>
    <definedName name="JUMP_B_Top">A_EntityID!$C$6</definedName>
    <definedName name="JUMP_C_Bottom1">B_VerRepNonConformities!$F$173</definedName>
    <definedName name="JUMP_C_Top1">B_VerRepNonConformities!$C$6</definedName>
    <definedName name="JUMP_D_Bottom">C_VerRepImprovements!$F$187</definedName>
    <definedName name="JUMP_D_Top">C_VerRepImprovements!$C$6</definedName>
    <definedName name="JUMP_E_Top">D_FuelStreams!$C$8</definedName>
    <definedName name="NCVTiers">EUwideConstants!$A$104:$A$109</definedName>
    <definedName name="NonSUSBIOTiers">EUwideConstants!$A$136:$A$141</definedName>
    <definedName name="NonSUSRFNBOTiers">EUwideConstants!$A$152:$A$157</definedName>
    <definedName name="NONSUSSLCFTiers">EUwideConstants!$A$168:$A$173</definedName>
    <definedName name="PctUnits">EUwideConstants!$A$198:$A$199</definedName>
    <definedName name="RFAUnits">EUwideConstants!$A$176:$A$180</definedName>
    <definedName name="RFNBOTiers">EUwideConstants!$A$144:$A$149</definedName>
    <definedName name="ScopeAddress">EUwideConstants!$B$66:$B$68</definedName>
    <definedName name="ScopeFactorTiers">EUwideConstants!$A$120:$A$125</definedName>
    <definedName name="ScopeMethods">EUwideConstants!$C$66:$F$68</definedName>
    <definedName name="ScopeMethodsDetails">EUwideConstants!$A$71:$B$79</definedName>
    <definedName name="ScopeTiers">EUwideConstants!$A$66:$A$68</definedName>
    <definedName name="SLCFTiers">EUwideConstants!$A$160:$A$165</definedName>
    <definedName name="UCFTiers">EUwideConstants!$A$128:$A$133</definedName>
    <definedName name="UCFUnits">EUwideConstants!$A$184:$A$188</definedName>
    <definedName name="ZeroRatingTiers">EUwideConstants!$A$82:$A$85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37" l="1"/>
  <c r="L8" i="50"/>
  <c r="Q15" i="37"/>
  <c r="W23" i="37" s="1"/>
  <c r="W29" i="37" s="1"/>
  <c r="E175" i="68"/>
  <c r="E174" i="68"/>
  <c r="E173" i="68"/>
  <c r="E172" i="68"/>
  <c r="K169" i="68"/>
  <c r="E169" i="68"/>
  <c r="A169" i="68"/>
  <c r="E159" i="68"/>
  <c r="E158" i="68"/>
  <c r="E157" i="68"/>
  <c r="E156" i="68"/>
  <c r="J155" i="68"/>
  <c r="K153" i="68"/>
  <c r="E153" i="68"/>
  <c r="A153" i="68"/>
  <c r="E143" i="68"/>
  <c r="E142" i="68"/>
  <c r="E141" i="68"/>
  <c r="E140" i="68"/>
  <c r="K137" i="68"/>
  <c r="E137" i="68"/>
  <c r="A137" i="68"/>
  <c r="E127" i="68"/>
  <c r="E126" i="68"/>
  <c r="E125" i="68"/>
  <c r="E124" i="68"/>
  <c r="J123" i="68"/>
  <c r="K121" i="68"/>
  <c r="E121" i="68"/>
  <c r="A121" i="68"/>
  <c r="E111" i="68"/>
  <c r="E110" i="68"/>
  <c r="E109" i="68"/>
  <c r="E108" i="68"/>
  <c r="J107" i="68"/>
  <c r="K105" i="68"/>
  <c r="E105" i="68"/>
  <c r="A105" i="68"/>
  <c r="E160" i="67"/>
  <c r="E159" i="67"/>
  <c r="E158" i="67"/>
  <c r="K156" i="67"/>
  <c r="E156" i="67"/>
  <c r="A156" i="67"/>
  <c r="E145" i="67"/>
  <c r="E144" i="67"/>
  <c r="E143" i="67"/>
  <c r="K141" i="67"/>
  <c r="E141" i="67"/>
  <c r="A141" i="67"/>
  <c r="E130" i="67"/>
  <c r="E129" i="67"/>
  <c r="E128" i="67"/>
  <c r="K126" i="67"/>
  <c r="E126" i="67"/>
  <c r="A126" i="67"/>
  <c r="E115" i="67"/>
  <c r="E114" i="67"/>
  <c r="E113" i="67"/>
  <c r="K111" i="67"/>
  <c r="E111" i="67"/>
  <c r="A111" i="67"/>
  <c r="E100" i="67"/>
  <c r="E99" i="67"/>
  <c r="E98" i="67"/>
  <c r="K96" i="67"/>
  <c r="E96" i="67"/>
  <c r="A96" i="67"/>
  <c r="E649" i="50"/>
  <c r="E648" i="50"/>
  <c r="M646" i="50"/>
  <c r="AB645" i="50"/>
  <c r="AC645" i="50" s="1"/>
  <c r="AD645" i="50" s="1"/>
  <c r="AE645" i="50" s="1"/>
  <c r="AF645" i="50" s="1"/>
  <c r="AG645" i="50" s="1"/>
  <c r="AG646" i="50" s="1"/>
  <c r="AA645" i="50"/>
  <c r="Z645" i="50"/>
  <c r="M645" i="50"/>
  <c r="E645" i="50"/>
  <c r="AB643" i="50"/>
  <c r="AC643" i="50" s="1"/>
  <c r="AD643" i="50" s="1"/>
  <c r="Z643" i="50"/>
  <c r="T643" i="50"/>
  <c r="V643" i="50" s="1"/>
  <c r="AB642" i="50"/>
  <c r="AC642" i="50" s="1"/>
  <c r="AD642" i="50" s="1"/>
  <c r="Z642" i="50"/>
  <c r="T642" i="50"/>
  <c r="V642" i="50" s="1"/>
  <c r="AB641" i="50"/>
  <c r="AC641" i="50" s="1"/>
  <c r="AD641" i="50" s="1"/>
  <c r="Z641" i="50"/>
  <c r="T641" i="50"/>
  <c r="V641" i="50" s="1"/>
  <c r="AG640" i="50"/>
  <c r="AF640" i="50"/>
  <c r="AE640" i="50"/>
  <c r="AD640" i="50"/>
  <c r="AC640" i="50"/>
  <c r="L640" i="50"/>
  <c r="K640" i="50"/>
  <c r="J640" i="50"/>
  <c r="I640" i="50"/>
  <c r="G640" i="50"/>
  <c r="E640" i="50"/>
  <c r="E639" i="50"/>
  <c r="E637" i="50"/>
  <c r="R645" i="50" s="1"/>
  <c r="R636" i="50"/>
  <c r="P641" i="50" s="1"/>
  <c r="P650" i="50" s="1"/>
  <c r="P651" i="50" s="1"/>
  <c r="P652" i="50" s="1"/>
  <c r="P653" i="50" s="1"/>
  <c r="P654" i="50" s="1"/>
  <c r="A636" i="50"/>
  <c r="E628" i="50"/>
  <c r="E627" i="50"/>
  <c r="M625" i="50"/>
  <c r="AB624" i="50"/>
  <c r="AC624" i="50" s="1"/>
  <c r="AD624" i="50" s="1"/>
  <c r="AE624" i="50" s="1"/>
  <c r="AF624" i="50" s="1"/>
  <c r="AG624" i="50" s="1"/>
  <c r="AG625" i="50" s="1"/>
  <c r="AA624" i="50"/>
  <c r="Z624" i="50"/>
  <c r="E624" i="50"/>
  <c r="AB622" i="50"/>
  <c r="AC622" i="50" s="1"/>
  <c r="AD622" i="50" s="1"/>
  <c r="Z622" i="50"/>
  <c r="T622" i="50"/>
  <c r="V622" i="50" s="1"/>
  <c r="AB621" i="50"/>
  <c r="AC621" i="50" s="1"/>
  <c r="AD621" i="50" s="1"/>
  <c r="Z621" i="50"/>
  <c r="T621" i="50"/>
  <c r="V621" i="50" s="1"/>
  <c r="AB620" i="50"/>
  <c r="AC620" i="50" s="1"/>
  <c r="AD620" i="50" s="1"/>
  <c r="Z620" i="50"/>
  <c r="T620" i="50"/>
  <c r="V620" i="50" s="1"/>
  <c r="M620" i="50"/>
  <c r="AG619" i="50"/>
  <c r="AF619" i="50"/>
  <c r="AE619" i="50"/>
  <c r="AD619" i="50"/>
  <c r="AC619" i="50"/>
  <c r="L619" i="50"/>
  <c r="K619" i="50"/>
  <c r="J619" i="50"/>
  <c r="I619" i="50"/>
  <c r="G619" i="50"/>
  <c r="E619" i="50"/>
  <c r="E618" i="50"/>
  <c r="E616" i="50"/>
  <c r="R624" i="50" s="1"/>
  <c r="R615" i="50"/>
  <c r="P620" i="50" s="1"/>
  <c r="A615" i="50"/>
  <c r="E607" i="50"/>
  <c r="E606" i="50"/>
  <c r="M604" i="50"/>
  <c r="AB603" i="50"/>
  <c r="AC603" i="50" s="1"/>
  <c r="AD603" i="50" s="1"/>
  <c r="AE603" i="50" s="1"/>
  <c r="AF603" i="50" s="1"/>
  <c r="AG603" i="50" s="1"/>
  <c r="AG604" i="50" s="1"/>
  <c r="AA603" i="50"/>
  <c r="Z603" i="50"/>
  <c r="E603" i="50"/>
  <c r="AB601" i="50"/>
  <c r="AC601" i="50" s="1"/>
  <c r="AD601" i="50" s="1"/>
  <c r="Z601" i="50"/>
  <c r="T601" i="50"/>
  <c r="V601" i="50" s="1"/>
  <c r="AB600" i="50"/>
  <c r="AC600" i="50" s="1"/>
  <c r="AD600" i="50" s="1"/>
  <c r="Z600" i="50"/>
  <c r="T600" i="50"/>
  <c r="V600" i="50" s="1"/>
  <c r="AB599" i="50"/>
  <c r="AC599" i="50" s="1"/>
  <c r="AD599" i="50" s="1"/>
  <c r="Z599" i="50"/>
  <c r="T599" i="50"/>
  <c r="V599" i="50" s="1"/>
  <c r="AG598" i="50"/>
  <c r="AF598" i="50"/>
  <c r="AE598" i="50"/>
  <c r="AD598" i="50"/>
  <c r="AC598" i="50"/>
  <c r="L598" i="50"/>
  <c r="K598" i="50"/>
  <c r="J598" i="50"/>
  <c r="I598" i="50"/>
  <c r="G598" i="50"/>
  <c r="F598" i="50"/>
  <c r="E598" i="50"/>
  <c r="E597" i="50"/>
  <c r="E595" i="50"/>
  <c r="R603" i="50" s="1"/>
  <c r="R594" i="50"/>
  <c r="P599" i="50" s="1"/>
  <c r="A594" i="50"/>
  <c r="E586" i="50"/>
  <c r="E585" i="50"/>
  <c r="M583" i="50"/>
  <c r="AB582" i="50"/>
  <c r="AC582" i="50" s="1"/>
  <c r="AD582" i="50" s="1"/>
  <c r="AE582" i="50" s="1"/>
  <c r="AF582" i="50" s="1"/>
  <c r="AG582" i="50" s="1"/>
  <c r="AG583" i="50" s="1"/>
  <c r="AA582" i="50"/>
  <c r="Z582" i="50"/>
  <c r="E582" i="50"/>
  <c r="AB580" i="50"/>
  <c r="AC580" i="50" s="1"/>
  <c r="AD580" i="50" s="1"/>
  <c r="Z580" i="50"/>
  <c r="T580" i="50"/>
  <c r="V580" i="50" s="1"/>
  <c r="AB579" i="50"/>
  <c r="AC579" i="50" s="1"/>
  <c r="AD579" i="50" s="1"/>
  <c r="Z579" i="50"/>
  <c r="T579" i="50"/>
  <c r="V579" i="50" s="1"/>
  <c r="AB578" i="50"/>
  <c r="AC578" i="50" s="1"/>
  <c r="AD578" i="50" s="1"/>
  <c r="Z578" i="50"/>
  <c r="T578" i="50"/>
  <c r="V578" i="50" s="1"/>
  <c r="AG577" i="50"/>
  <c r="AF577" i="50"/>
  <c r="AE577" i="50"/>
  <c r="AD577" i="50"/>
  <c r="AC577" i="50"/>
  <c r="L577" i="50"/>
  <c r="K577" i="50"/>
  <c r="J577" i="50"/>
  <c r="I577" i="50"/>
  <c r="G577" i="50"/>
  <c r="F577" i="50"/>
  <c r="E577" i="50"/>
  <c r="E576" i="50"/>
  <c r="E574" i="50"/>
  <c r="R582" i="50" s="1"/>
  <c r="R573" i="50"/>
  <c r="P578" i="50" s="1"/>
  <c r="A573" i="50"/>
  <c r="E565" i="50"/>
  <c r="E564" i="50"/>
  <c r="M562" i="50"/>
  <c r="AB561" i="50"/>
  <c r="AC561" i="50" s="1"/>
  <c r="AD561" i="50" s="1"/>
  <c r="AE561" i="50" s="1"/>
  <c r="AF561" i="50" s="1"/>
  <c r="AG561" i="50" s="1"/>
  <c r="AG562" i="50" s="1"/>
  <c r="AA561" i="50"/>
  <c r="Z561" i="50"/>
  <c r="E561" i="50"/>
  <c r="AB559" i="50"/>
  <c r="AC559" i="50" s="1"/>
  <c r="AD559" i="50" s="1"/>
  <c r="Z559" i="50"/>
  <c r="T559" i="50"/>
  <c r="V559" i="50" s="1"/>
  <c r="AB558" i="50"/>
  <c r="AC558" i="50" s="1"/>
  <c r="AD558" i="50" s="1"/>
  <c r="Z558" i="50"/>
  <c r="T558" i="50"/>
  <c r="V558" i="50" s="1"/>
  <c r="AB557" i="50"/>
  <c r="AC557" i="50" s="1"/>
  <c r="AD557" i="50" s="1"/>
  <c r="Z557" i="50"/>
  <c r="T557" i="50"/>
  <c r="V557" i="50" s="1"/>
  <c r="AG556" i="50"/>
  <c r="AF556" i="50"/>
  <c r="AE556" i="50"/>
  <c r="AD556" i="50"/>
  <c r="AC556" i="50"/>
  <c r="L556" i="50"/>
  <c r="K556" i="50"/>
  <c r="J556" i="50"/>
  <c r="I556" i="50"/>
  <c r="G556" i="50"/>
  <c r="E556" i="50"/>
  <c r="E555" i="50"/>
  <c r="E553" i="50"/>
  <c r="R561" i="50" s="1"/>
  <c r="R552" i="50"/>
  <c r="P557" i="50" s="1"/>
  <c r="A552" i="50"/>
  <c r="E544" i="50"/>
  <c r="E543" i="50"/>
  <c r="M541" i="50"/>
  <c r="AB540" i="50"/>
  <c r="AC540" i="50" s="1"/>
  <c r="AD540" i="50" s="1"/>
  <c r="AE540" i="50" s="1"/>
  <c r="AF540" i="50" s="1"/>
  <c r="AG540" i="50" s="1"/>
  <c r="AG541" i="50" s="1"/>
  <c r="AA540" i="50"/>
  <c r="Z540" i="50"/>
  <c r="M540" i="50"/>
  <c r="E540" i="50"/>
  <c r="AB538" i="50"/>
  <c r="AC538" i="50" s="1"/>
  <c r="AD538" i="50" s="1"/>
  <c r="Z538" i="50"/>
  <c r="T538" i="50"/>
  <c r="V538" i="50" s="1"/>
  <c r="AB537" i="50"/>
  <c r="AC537" i="50" s="1"/>
  <c r="AD537" i="50" s="1"/>
  <c r="Z537" i="50"/>
  <c r="T537" i="50"/>
  <c r="V537" i="50" s="1"/>
  <c r="AB536" i="50"/>
  <c r="AC536" i="50" s="1"/>
  <c r="AD536" i="50" s="1"/>
  <c r="Z536" i="50"/>
  <c r="T536" i="50"/>
  <c r="V536" i="50" s="1"/>
  <c r="AG535" i="50"/>
  <c r="AF535" i="50"/>
  <c r="AE535" i="50"/>
  <c r="AD535" i="50"/>
  <c r="AC535" i="50"/>
  <c r="L535" i="50"/>
  <c r="K535" i="50"/>
  <c r="J535" i="50"/>
  <c r="I535" i="50"/>
  <c r="G535" i="50"/>
  <c r="E535" i="50"/>
  <c r="E534" i="50"/>
  <c r="E532" i="50"/>
  <c r="R540" i="50" s="1"/>
  <c r="R531" i="50"/>
  <c r="P536" i="50" s="1"/>
  <c r="A531" i="50"/>
  <c r="E523" i="50"/>
  <c r="E522" i="50"/>
  <c r="M520" i="50"/>
  <c r="AB519" i="50"/>
  <c r="AC519" i="50" s="1"/>
  <c r="AD519" i="50" s="1"/>
  <c r="AE519" i="50" s="1"/>
  <c r="AF519" i="50" s="1"/>
  <c r="AG519" i="50" s="1"/>
  <c r="AG520" i="50" s="1"/>
  <c r="AA519" i="50"/>
  <c r="Z519" i="50"/>
  <c r="E519" i="50"/>
  <c r="AB517" i="50"/>
  <c r="AC517" i="50" s="1"/>
  <c r="AD517" i="50" s="1"/>
  <c r="Z517" i="50"/>
  <c r="T517" i="50"/>
  <c r="V517" i="50" s="1"/>
  <c r="AB516" i="50"/>
  <c r="AC516" i="50" s="1"/>
  <c r="AD516" i="50" s="1"/>
  <c r="Z516" i="50"/>
  <c r="T516" i="50"/>
  <c r="V516" i="50" s="1"/>
  <c r="AB515" i="50"/>
  <c r="AC515" i="50" s="1"/>
  <c r="AD515" i="50" s="1"/>
  <c r="Z515" i="50"/>
  <c r="T515" i="50"/>
  <c r="V515" i="50" s="1"/>
  <c r="M515" i="50"/>
  <c r="AG514" i="50"/>
  <c r="AF514" i="50"/>
  <c r="AE514" i="50"/>
  <c r="AD514" i="50"/>
  <c r="AC514" i="50"/>
  <c r="L514" i="50"/>
  <c r="K514" i="50"/>
  <c r="J514" i="50"/>
  <c r="I514" i="50"/>
  <c r="G514" i="50"/>
  <c r="F514" i="50"/>
  <c r="E514" i="50"/>
  <c r="E513" i="50"/>
  <c r="E511" i="50"/>
  <c r="R519" i="50" s="1"/>
  <c r="R510" i="50"/>
  <c r="P515" i="50" s="1"/>
  <c r="A510" i="50"/>
  <c r="E502" i="50"/>
  <c r="E501" i="50"/>
  <c r="M499" i="50"/>
  <c r="AB498" i="50"/>
  <c r="AC498" i="50" s="1"/>
  <c r="AD498" i="50" s="1"/>
  <c r="AE498" i="50" s="1"/>
  <c r="AF498" i="50" s="1"/>
  <c r="AG498" i="50" s="1"/>
  <c r="AG499" i="50" s="1"/>
  <c r="AA498" i="50"/>
  <c r="Z498" i="50"/>
  <c r="E498" i="50"/>
  <c r="AB496" i="50"/>
  <c r="AC496" i="50" s="1"/>
  <c r="AD496" i="50" s="1"/>
  <c r="Z496" i="50"/>
  <c r="T496" i="50"/>
  <c r="V496" i="50" s="1"/>
  <c r="AB495" i="50"/>
  <c r="AC495" i="50" s="1"/>
  <c r="AD495" i="50" s="1"/>
  <c r="Z495" i="50"/>
  <c r="T495" i="50"/>
  <c r="V495" i="50" s="1"/>
  <c r="M495" i="50"/>
  <c r="AB494" i="50"/>
  <c r="AC494" i="50" s="1"/>
  <c r="AD494" i="50" s="1"/>
  <c r="Z494" i="50"/>
  <c r="T494" i="50"/>
  <c r="V494" i="50" s="1"/>
  <c r="AG493" i="50"/>
  <c r="AF493" i="50"/>
  <c r="AE493" i="50"/>
  <c r="AD493" i="50"/>
  <c r="AC493" i="50"/>
  <c r="L493" i="50"/>
  <c r="K493" i="50"/>
  <c r="J493" i="50"/>
  <c r="I493" i="50"/>
  <c r="G493" i="50"/>
  <c r="F493" i="50"/>
  <c r="E493" i="50"/>
  <c r="E492" i="50"/>
  <c r="E490" i="50"/>
  <c r="R498" i="50" s="1"/>
  <c r="R489" i="50"/>
  <c r="P494" i="50" s="1"/>
  <c r="A489" i="50"/>
  <c r="E481" i="50"/>
  <c r="E480" i="50"/>
  <c r="M478" i="50"/>
  <c r="AB477" i="50"/>
  <c r="AC477" i="50" s="1"/>
  <c r="AD477" i="50" s="1"/>
  <c r="AE477" i="50" s="1"/>
  <c r="AF477" i="50" s="1"/>
  <c r="AG477" i="50" s="1"/>
  <c r="AG478" i="50" s="1"/>
  <c r="AA477" i="50"/>
  <c r="Z477" i="50"/>
  <c r="E477" i="50"/>
  <c r="AB475" i="50"/>
  <c r="AC475" i="50" s="1"/>
  <c r="AD475" i="50" s="1"/>
  <c r="Z475" i="50"/>
  <c r="T475" i="50"/>
  <c r="V475" i="50" s="1"/>
  <c r="M475" i="50"/>
  <c r="AB474" i="50"/>
  <c r="AC474" i="50" s="1"/>
  <c r="AD474" i="50" s="1"/>
  <c r="Z474" i="50"/>
  <c r="T474" i="50"/>
  <c r="V474" i="50" s="1"/>
  <c r="AB473" i="50"/>
  <c r="AC473" i="50" s="1"/>
  <c r="AD473" i="50" s="1"/>
  <c r="Z473" i="50"/>
  <c r="T473" i="50"/>
  <c r="V473" i="50" s="1"/>
  <c r="AG472" i="50"/>
  <c r="AF472" i="50"/>
  <c r="AE472" i="50"/>
  <c r="AD472" i="50"/>
  <c r="AC472" i="50"/>
  <c r="L472" i="50"/>
  <c r="K472" i="50"/>
  <c r="J472" i="50"/>
  <c r="I472" i="50"/>
  <c r="G472" i="50"/>
  <c r="F472" i="50"/>
  <c r="E472" i="50"/>
  <c r="E471" i="50"/>
  <c r="E469" i="50"/>
  <c r="R477" i="50" s="1"/>
  <c r="R468" i="50"/>
  <c r="P473" i="50" s="1"/>
  <c r="A468" i="50"/>
  <c r="E460" i="50"/>
  <c r="E459" i="50"/>
  <c r="M457" i="50"/>
  <c r="AB456" i="50"/>
  <c r="AC456" i="50" s="1"/>
  <c r="AD456" i="50" s="1"/>
  <c r="AE456" i="50" s="1"/>
  <c r="AF456" i="50" s="1"/>
  <c r="AG456" i="50" s="1"/>
  <c r="AG457" i="50" s="1"/>
  <c r="AA456" i="50"/>
  <c r="Z456" i="50"/>
  <c r="M456" i="50"/>
  <c r="E456" i="50"/>
  <c r="AB454" i="50"/>
  <c r="AC454" i="50" s="1"/>
  <c r="AD454" i="50" s="1"/>
  <c r="Z454" i="50"/>
  <c r="T454" i="50"/>
  <c r="V454" i="50" s="1"/>
  <c r="AB453" i="50"/>
  <c r="AC453" i="50" s="1"/>
  <c r="AD453" i="50" s="1"/>
  <c r="Z453" i="50"/>
  <c r="T453" i="50"/>
  <c r="V453" i="50" s="1"/>
  <c r="AB452" i="50"/>
  <c r="AC452" i="50" s="1"/>
  <c r="AD452" i="50" s="1"/>
  <c r="Z452" i="50"/>
  <c r="T452" i="50"/>
  <c r="V452" i="50" s="1"/>
  <c r="AG451" i="50"/>
  <c r="AF451" i="50"/>
  <c r="AE451" i="50"/>
  <c r="AD451" i="50"/>
  <c r="AC451" i="50"/>
  <c r="L451" i="50"/>
  <c r="K451" i="50"/>
  <c r="J451" i="50"/>
  <c r="I451" i="50"/>
  <c r="G451" i="50"/>
  <c r="E451" i="50"/>
  <c r="E450" i="50"/>
  <c r="E448" i="50"/>
  <c r="R456" i="50" s="1"/>
  <c r="R447" i="50"/>
  <c r="P452" i="50" s="1"/>
  <c r="A447" i="50"/>
  <c r="E439" i="50"/>
  <c r="E438" i="50"/>
  <c r="M436" i="50"/>
  <c r="AB435" i="50"/>
  <c r="AC435" i="50" s="1"/>
  <c r="AD435" i="50" s="1"/>
  <c r="AE435" i="50" s="1"/>
  <c r="AF435" i="50" s="1"/>
  <c r="AG435" i="50" s="1"/>
  <c r="AG436" i="50" s="1"/>
  <c r="AA435" i="50"/>
  <c r="Z435" i="50"/>
  <c r="E435" i="50"/>
  <c r="AB433" i="50"/>
  <c r="AC433" i="50" s="1"/>
  <c r="AD433" i="50" s="1"/>
  <c r="Z433" i="50"/>
  <c r="T433" i="50"/>
  <c r="V433" i="50" s="1"/>
  <c r="AB432" i="50"/>
  <c r="AC432" i="50" s="1"/>
  <c r="AD432" i="50" s="1"/>
  <c r="Z432" i="50"/>
  <c r="T432" i="50"/>
  <c r="V432" i="50" s="1"/>
  <c r="AB431" i="50"/>
  <c r="AC431" i="50" s="1"/>
  <c r="AD431" i="50" s="1"/>
  <c r="Z431" i="50"/>
  <c r="T431" i="50"/>
  <c r="V431" i="50" s="1"/>
  <c r="M431" i="50"/>
  <c r="AG430" i="50"/>
  <c r="AF430" i="50"/>
  <c r="AE430" i="50"/>
  <c r="AD430" i="50"/>
  <c r="AC430" i="50"/>
  <c r="L430" i="50"/>
  <c r="K430" i="50"/>
  <c r="J430" i="50"/>
  <c r="I430" i="50"/>
  <c r="G430" i="50"/>
  <c r="E430" i="50"/>
  <c r="E429" i="50"/>
  <c r="E427" i="50"/>
  <c r="R435" i="50" s="1"/>
  <c r="R426" i="50"/>
  <c r="P431" i="50" s="1"/>
  <c r="A426" i="50"/>
  <c r="E418" i="50"/>
  <c r="E417" i="50"/>
  <c r="M415" i="50"/>
  <c r="AB414" i="50"/>
  <c r="AC414" i="50" s="1"/>
  <c r="AD414" i="50" s="1"/>
  <c r="AE414" i="50" s="1"/>
  <c r="AF414" i="50" s="1"/>
  <c r="AG414" i="50" s="1"/>
  <c r="AG415" i="50" s="1"/>
  <c r="AA414" i="50"/>
  <c r="Z414" i="50"/>
  <c r="E414" i="50"/>
  <c r="AB412" i="50"/>
  <c r="AC412" i="50" s="1"/>
  <c r="AD412" i="50" s="1"/>
  <c r="Z412" i="50"/>
  <c r="T412" i="50"/>
  <c r="V412" i="50" s="1"/>
  <c r="AB411" i="50"/>
  <c r="AC411" i="50" s="1"/>
  <c r="AD411" i="50" s="1"/>
  <c r="Z411" i="50"/>
  <c r="T411" i="50"/>
  <c r="V411" i="50" s="1"/>
  <c r="AB410" i="50"/>
  <c r="AC410" i="50" s="1"/>
  <c r="AD410" i="50" s="1"/>
  <c r="Z410" i="50"/>
  <c r="T410" i="50"/>
  <c r="V410" i="50" s="1"/>
  <c r="AG409" i="50"/>
  <c r="AF409" i="50"/>
  <c r="AE409" i="50"/>
  <c r="AD409" i="50"/>
  <c r="AC409" i="50"/>
  <c r="L409" i="50"/>
  <c r="K409" i="50"/>
  <c r="J409" i="50"/>
  <c r="I409" i="50"/>
  <c r="G409" i="50"/>
  <c r="F409" i="50"/>
  <c r="E409" i="50"/>
  <c r="E408" i="50"/>
  <c r="E406" i="50"/>
  <c r="R414" i="50" s="1"/>
  <c r="R405" i="50"/>
  <c r="P410" i="50" s="1"/>
  <c r="A405" i="50"/>
  <c r="E397" i="50"/>
  <c r="E396" i="50"/>
  <c r="M394" i="50"/>
  <c r="AB393" i="50"/>
  <c r="AC393" i="50" s="1"/>
  <c r="AD393" i="50" s="1"/>
  <c r="AE393" i="50" s="1"/>
  <c r="AF393" i="50" s="1"/>
  <c r="AG393" i="50" s="1"/>
  <c r="AG394" i="50" s="1"/>
  <c r="AA393" i="50"/>
  <c r="Z393" i="50"/>
  <c r="E393" i="50"/>
  <c r="AB391" i="50"/>
  <c r="AC391" i="50" s="1"/>
  <c r="AD391" i="50" s="1"/>
  <c r="Z391" i="50"/>
  <c r="T391" i="50"/>
  <c r="V391" i="50" s="1"/>
  <c r="AB390" i="50"/>
  <c r="AC390" i="50" s="1"/>
  <c r="AD390" i="50" s="1"/>
  <c r="Z390" i="50"/>
  <c r="T390" i="50"/>
  <c r="V390" i="50" s="1"/>
  <c r="AB389" i="50"/>
  <c r="AC389" i="50" s="1"/>
  <c r="AD389" i="50" s="1"/>
  <c r="Z389" i="50"/>
  <c r="T389" i="50"/>
  <c r="V389" i="50" s="1"/>
  <c r="AG388" i="50"/>
  <c r="AF388" i="50"/>
  <c r="AE388" i="50"/>
  <c r="AD388" i="50"/>
  <c r="AC388" i="50"/>
  <c r="L388" i="50"/>
  <c r="K388" i="50"/>
  <c r="J388" i="50"/>
  <c r="I388" i="50"/>
  <c r="G388" i="50"/>
  <c r="F388" i="50"/>
  <c r="E388" i="50"/>
  <c r="E387" i="50"/>
  <c r="E385" i="50"/>
  <c r="R393" i="50" s="1"/>
  <c r="R384" i="50"/>
  <c r="P389" i="50" s="1"/>
  <c r="A384" i="50"/>
  <c r="E376" i="50"/>
  <c r="E375" i="50"/>
  <c r="M373" i="50"/>
  <c r="AB372" i="50"/>
  <c r="AC372" i="50" s="1"/>
  <c r="AD372" i="50" s="1"/>
  <c r="AE372" i="50" s="1"/>
  <c r="AF372" i="50" s="1"/>
  <c r="AG372" i="50" s="1"/>
  <c r="AG373" i="50" s="1"/>
  <c r="AA372" i="50"/>
  <c r="Z372" i="50"/>
  <c r="E372" i="50"/>
  <c r="AB370" i="50"/>
  <c r="AC370" i="50" s="1"/>
  <c r="AD370" i="50" s="1"/>
  <c r="Z370" i="50"/>
  <c r="T370" i="50"/>
  <c r="V370" i="50" s="1"/>
  <c r="AB369" i="50"/>
  <c r="AC369" i="50" s="1"/>
  <c r="AD369" i="50" s="1"/>
  <c r="Z369" i="50"/>
  <c r="T369" i="50"/>
  <c r="V369" i="50" s="1"/>
  <c r="AB368" i="50"/>
  <c r="AC368" i="50" s="1"/>
  <c r="AD368" i="50" s="1"/>
  <c r="Z368" i="50"/>
  <c r="T368" i="50"/>
  <c r="V368" i="50" s="1"/>
  <c r="AG367" i="50"/>
  <c r="AF367" i="50"/>
  <c r="AE367" i="50"/>
  <c r="AD367" i="50"/>
  <c r="AC367" i="50"/>
  <c r="L367" i="50"/>
  <c r="K367" i="50"/>
  <c r="J367" i="50"/>
  <c r="I367" i="50"/>
  <c r="G367" i="50"/>
  <c r="F367" i="50"/>
  <c r="E367" i="50"/>
  <c r="E366" i="50"/>
  <c r="E364" i="50"/>
  <c r="R372" i="50" s="1"/>
  <c r="R363" i="50"/>
  <c r="P368" i="50" s="1"/>
  <c r="A363" i="50"/>
  <c r="E355" i="50"/>
  <c r="E354" i="50"/>
  <c r="M352" i="50"/>
  <c r="AB351" i="50"/>
  <c r="AC351" i="50" s="1"/>
  <c r="AD351" i="50" s="1"/>
  <c r="AE351" i="50" s="1"/>
  <c r="AF351" i="50" s="1"/>
  <c r="AG351" i="50" s="1"/>
  <c r="AG352" i="50" s="1"/>
  <c r="AA351" i="50"/>
  <c r="Z351" i="50"/>
  <c r="E351" i="50"/>
  <c r="AB349" i="50"/>
  <c r="AC349" i="50" s="1"/>
  <c r="AD349" i="50" s="1"/>
  <c r="Z349" i="50"/>
  <c r="T349" i="50"/>
  <c r="V349" i="50" s="1"/>
  <c r="AB348" i="50"/>
  <c r="AC348" i="50" s="1"/>
  <c r="AD348" i="50" s="1"/>
  <c r="Z348" i="50"/>
  <c r="T348" i="50"/>
  <c r="V348" i="50" s="1"/>
  <c r="AB347" i="50"/>
  <c r="AC347" i="50" s="1"/>
  <c r="AD347" i="50" s="1"/>
  <c r="Z347" i="50"/>
  <c r="T347" i="50"/>
  <c r="V347" i="50" s="1"/>
  <c r="AG346" i="50"/>
  <c r="AF346" i="50"/>
  <c r="AE346" i="50"/>
  <c r="AD346" i="50"/>
  <c r="AC346" i="50"/>
  <c r="L346" i="50"/>
  <c r="K346" i="50"/>
  <c r="J346" i="50"/>
  <c r="I346" i="50"/>
  <c r="G346" i="50"/>
  <c r="E346" i="50"/>
  <c r="E345" i="50"/>
  <c r="E343" i="50"/>
  <c r="R351" i="50" s="1"/>
  <c r="R342" i="50"/>
  <c r="P347" i="50" s="1"/>
  <c r="P356" i="50" s="1"/>
  <c r="P357" i="50" s="1"/>
  <c r="P358" i="50" s="1"/>
  <c r="P359" i="50" s="1"/>
  <c r="P360" i="50" s="1"/>
  <c r="A342" i="50"/>
  <c r="E334" i="50"/>
  <c r="E333" i="50"/>
  <c r="M331" i="50"/>
  <c r="AB330" i="50"/>
  <c r="AC330" i="50" s="1"/>
  <c r="AD330" i="50" s="1"/>
  <c r="AE330" i="50" s="1"/>
  <c r="AF330" i="50" s="1"/>
  <c r="AG330" i="50" s="1"/>
  <c r="AG331" i="50" s="1"/>
  <c r="AA330" i="50"/>
  <c r="Z330" i="50"/>
  <c r="E330" i="50"/>
  <c r="AB328" i="50"/>
  <c r="AC328" i="50" s="1"/>
  <c r="AD328" i="50" s="1"/>
  <c r="Z328" i="50"/>
  <c r="T328" i="50"/>
  <c r="V328" i="50" s="1"/>
  <c r="AB327" i="50"/>
  <c r="AC327" i="50" s="1"/>
  <c r="AD327" i="50" s="1"/>
  <c r="Z327" i="50"/>
  <c r="T327" i="50"/>
  <c r="V327" i="50" s="1"/>
  <c r="AB326" i="50"/>
  <c r="AC326" i="50" s="1"/>
  <c r="AD326" i="50" s="1"/>
  <c r="Z326" i="50"/>
  <c r="T326" i="50"/>
  <c r="V326" i="50" s="1"/>
  <c r="AG325" i="50"/>
  <c r="AF325" i="50"/>
  <c r="AE325" i="50"/>
  <c r="AD325" i="50"/>
  <c r="AC325" i="50"/>
  <c r="L325" i="50"/>
  <c r="K325" i="50"/>
  <c r="J325" i="50"/>
  <c r="I325" i="50"/>
  <c r="G325" i="50"/>
  <c r="E325" i="50"/>
  <c r="E324" i="50"/>
  <c r="E322" i="50"/>
  <c r="R330" i="50" s="1"/>
  <c r="R321" i="50"/>
  <c r="P326" i="50" s="1"/>
  <c r="A321" i="50"/>
  <c r="E313" i="50"/>
  <c r="E312" i="50"/>
  <c r="M310" i="50"/>
  <c r="AB309" i="50"/>
  <c r="AC309" i="50" s="1"/>
  <c r="AD309" i="50" s="1"/>
  <c r="AE309" i="50" s="1"/>
  <c r="AF309" i="50" s="1"/>
  <c r="AG309" i="50" s="1"/>
  <c r="AG310" i="50" s="1"/>
  <c r="AA309" i="50"/>
  <c r="Z309" i="50"/>
  <c r="E309" i="50"/>
  <c r="AB307" i="50"/>
  <c r="AI314" i="50" s="1"/>
  <c r="AI315" i="50" s="1"/>
  <c r="AI316" i="50" s="1"/>
  <c r="AI317" i="50" s="1"/>
  <c r="AI318" i="50" s="1"/>
  <c r="Z307" i="50"/>
  <c r="T307" i="50"/>
  <c r="V307" i="50" s="1"/>
  <c r="AB306" i="50"/>
  <c r="AC306" i="50" s="1"/>
  <c r="AD306" i="50" s="1"/>
  <c r="Z306" i="50"/>
  <c r="T306" i="50"/>
  <c r="V306" i="50" s="1"/>
  <c r="M306" i="50"/>
  <c r="AB305" i="50"/>
  <c r="AC305" i="50" s="1"/>
  <c r="AD305" i="50" s="1"/>
  <c r="Z305" i="50"/>
  <c r="T305" i="50"/>
  <c r="V305" i="50" s="1"/>
  <c r="AG304" i="50"/>
  <c r="AF304" i="50"/>
  <c r="AE304" i="50"/>
  <c r="AD304" i="50"/>
  <c r="AC304" i="50"/>
  <c r="L304" i="50"/>
  <c r="K304" i="50"/>
  <c r="J304" i="50"/>
  <c r="I304" i="50"/>
  <c r="G304" i="50"/>
  <c r="F304" i="50"/>
  <c r="E304" i="50"/>
  <c r="E303" i="50"/>
  <c r="E301" i="50"/>
  <c r="R309" i="50" s="1"/>
  <c r="R300" i="50"/>
  <c r="P305" i="50" s="1"/>
  <c r="A300" i="50"/>
  <c r="E292" i="50"/>
  <c r="E291" i="50"/>
  <c r="M289" i="50"/>
  <c r="AB288" i="50"/>
  <c r="AC288" i="50" s="1"/>
  <c r="AD288" i="50" s="1"/>
  <c r="AE288" i="50" s="1"/>
  <c r="AF288" i="50" s="1"/>
  <c r="AG288" i="50" s="1"/>
  <c r="AG289" i="50" s="1"/>
  <c r="AA288" i="50"/>
  <c r="Z288" i="50"/>
  <c r="E288" i="50"/>
  <c r="AB286" i="50"/>
  <c r="AI293" i="50" s="1"/>
  <c r="AI294" i="50" s="1"/>
  <c r="AI295" i="50" s="1"/>
  <c r="AI296" i="50" s="1"/>
  <c r="AI297" i="50" s="1"/>
  <c r="Z286" i="50"/>
  <c r="T286" i="50"/>
  <c r="V286" i="50" s="1"/>
  <c r="M286" i="50"/>
  <c r="AB285" i="50"/>
  <c r="AC285" i="50" s="1"/>
  <c r="AD285" i="50" s="1"/>
  <c r="Z285" i="50"/>
  <c r="T285" i="50"/>
  <c r="V285" i="50" s="1"/>
  <c r="AB284" i="50"/>
  <c r="AC284" i="50" s="1"/>
  <c r="AD284" i="50" s="1"/>
  <c r="Z284" i="50"/>
  <c r="T284" i="50"/>
  <c r="V284" i="50" s="1"/>
  <c r="AG283" i="50"/>
  <c r="AF283" i="50"/>
  <c r="AE283" i="50"/>
  <c r="AD283" i="50"/>
  <c r="AC283" i="50"/>
  <c r="L283" i="50"/>
  <c r="K283" i="50"/>
  <c r="J283" i="50"/>
  <c r="I283" i="50"/>
  <c r="G283" i="50"/>
  <c r="F283" i="50"/>
  <c r="E283" i="50"/>
  <c r="E282" i="50"/>
  <c r="E280" i="50"/>
  <c r="R288" i="50" s="1"/>
  <c r="R279" i="50"/>
  <c r="P284" i="50" s="1"/>
  <c r="A279" i="50"/>
  <c r="E271" i="50"/>
  <c r="E270" i="50"/>
  <c r="M268" i="50"/>
  <c r="AB267" i="50"/>
  <c r="AC267" i="50" s="1"/>
  <c r="AD267" i="50" s="1"/>
  <c r="AE267" i="50" s="1"/>
  <c r="AF267" i="50" s="1"/>
  <c r="AG267" i="50" s="1"/>
  <c r="AG268" i="50" s="1"/>
  <c r="AA267" i="50"/>
  <c r="Z267" i="50"/>
  <c r="M267" i="50"/>
  <c r="E267" i="50"/>
  <c r="AB265" i="50"/>
  <c r="AI272" i="50" s="1"/>
  <c r="AI273" i="50" s="1"/>
  <c r="AI274" i="50" s="1"/>
  <c r="AI275" i="50" s="1"/>
  <c r="AI276" i="50" s="1"/>
  <c r="Z265" i="50"/>
  <c r="T265" i="50"/>
  <c r="V265" i="50" s="1"/>
  <c r="AB264" i="50"/>
  <c r="AC264" i="50" s="1"/>
  <c r="AD264" i="50" s="1"/>
  <c r="Z264" i="50"/>
  <c r="T264" i="50"/>
  <c r="V264" i="50" s="1"/>
  <c r="AB263" i="50"/>
  <c r="AC263" i="50" s="1"/>
  <c r="AD263" i="50" s="1"/>
  <c r="Z263" i="50"/>
  <c r="T263" i="50"/>
  <c r="V263" i="50" s="1"/>
  <c r="AG262" i="50"/>
  <c r="AF262" i="50"/>
  <c r="AE262" i="50"/>
  <c r="AD262" i="50"/>
  <c r="AC262" i="50"/>
  <c r="L262" i="50"/>
  <c r="K262" i="50"/>
  <c r="J262" i="50"/>
  <c r="I262" i="50"/>
  <c r="G262" i="50"/>
  <c r="F262" i="50"/>
  <c r="E262" i="50"/>
  <c r="E261" i="50"/>
  <c r="E259" i="50"/>
  <c r="R267" i="50" s="1"/>
  <c r="R258" i="50"/>
  <c r="P263" i="50" s="1"/>
  <c r="A258" i="50"/>
  <c r="E250" i="50"/>
  <c r="E249" i="50"/>
  <c r="M247" i="50"/>
  <c r="AB246" i="50"/>
  <c r="AC246" i="50" s="1"/>
  <c r="AD246" i="50" s="1"/>
  <c r="AE246" i="50" s="1"/>
  <c r="AF246" i="50" s="1"/>
  <c r="AG246" i="50" s="1"/>
  <c r="AG247" i="50" s="1"/>
  <c r="AA246" i="50"/>
  <c r="Z246" i="50"/>
  <c r="E246" i="50"/>
  <c r="AB244" i="50"/>
  <c r="AC244" i="50" s="1"/>
  <c r="AD244" i="50" s="1"/>
  <c r="Z244" i="50"/>
  <c r="T244" i="50"/>
  <c r="V244" i="50" s="1"/>
  <c r="AB243" i="50"/>
  <c r="AC243" i="50" s="1"/>
  <c r="AD243" i="50" s="1"/>
  <c r="Z243" i="50"/>
  <c r="T243" i="50"/>
  <c r="V243" i="50" s="1"/>
  <c r="AB242" i="50"/>
  <c r="AC242" i="50" s="1"/>
  <c r="AD242" i="50" s="1"/>
  <c r="Z242" i="50"/>
  <c r="T242" i="50"/>
  <c r="V242" i="50" s="1"/>
  <c r="M242" i="50"/>
  <c r="AG241" i="50"/>
  <c r="AF241" i="50"/>
  <c r="AE241" i="50"/>
  <c r="AD241" i="50"/>
  <c r="AC241" i="50"/>
  <c r="L241" i="50"/>
  <c r="K241" i="50"/>
  <c r="J241" i="50"/>
  <c r="I241" i="50"/>
  <c r="G241" i="50"/>
  <c r="E241" i="50"/>
  <c r="E240" i="50"/>
  <c r="E238" i="50"/>
  <c r="R246" i="50" s="1"/>
  <c r="R237" i="50"/>
  <c r="P242" i="50" s="1"/>
  <c r="A237" i="50"/>
  <c r="E229" i="50"/>
  <c r="E228" i="50"/>
  <c r="M226" i="50"/>
  <c r="AB225" i="50"/>
  <c r="AC225" i="50" s="1"/>
  <c r="AD225" i="50" s="1"/>
  <c r="AE225" i="50" s="1"/>
  <c r="AF225" i="50" s="1"/>
  <c r="AG225" i="50" s="1"/>
  <c r="AG226" i="50" s="1"/>
  <c r="AA225" i="50"/>
  <c r="Z225" i="50"/>
  <c r="E225" i="50"/>
  <c r="AB223" i="50"/>
  <c r="AC223" i="50" s="1"/>
  <c r="AD223" i="50" s="1"/>
  <c r="Z223" i="50"/>
  <c r="T223" i="50"/>
  <c r="V223" i="50" s="1"/>
  <c r="AB222" i="50"/>
  <c r="AC222" i="50" s="1"/>
  <c r="AD222" i="50" s="1"/>
  <c r="Z222" i="50"/>
  <c r="T222" i="50"/>
  <c r="V222" i="50" s="1"/>
  <c r="M222" i="50"/>
  <c r="AB221" i="50"/>
  <c r="AC221" i="50" s="1"/>
  <c r="AD221" i="50" s="1"/>
  <c r="Z221" i="50"/>
  <c r="T221" i="50"/>
  <c r="V221" i="50" s="1"/>
  <c r="AG220" i="50"/>
  <c r="AF220" i="50"/>
  <c r="AE220" i="50"/>
  <c r="AD220" i="50"/>
  <c r="AC220" i="50"/>
  <c r="L220" i="50"/>
  <c r="K220" i="50"/>
  <c r="J220" i="50"/>
  <c r="I220" i="50"/>
  <c r="G220" i="50"/>
  <c r="E220" i="50"/>
  <c r="E219" i="50"/>
  <c r="E217" i="50"/>
  <c r="R225" i="50" s="1"/>
  <c r="R216" i="50"/>
  <c r="P221" i="50" s="1"/>
  <c r="A216" i="50"/>
  <c r="E208" i="50"/>
  <c r="E207" i="50"/>
  <c r="M205" i="50"/>
  <c r="AB204" i="50"/>
  <c r="AC204" i="50" s="1"/>
  <c r="AD204" i="50" s="1"/>
  <c r="AE204" i="50" s="1"/>
  <c r="AF204" i="50" s="1"/>
  <c r="AG204" i="50" s="1"/>
  <c r="AG205" i="50" s="1"/>
  <c r="AA204" i="50"/>
  <c r="Z204" i="50"/>
  <c r="E204" i="50"/>
  <c r="AB202" i="50"/>
  <c r="AC202" i="50" s="1"/>
  <c r="AD202" i="50" s="1"/>
  <c r="Z202" i="50"/>
  <c r="T202" i="50"/>
  <c r="V202" i="50" s="1"/>
  <c r="AB201" i="50"/>
  <c r="AC201" i="50" s="1"/>
  <c r="AD201" i="50" s="1"/>
  <c r="Z201" i="50"/>
  <c r="T201" i="50"/>
  <c r="V201" i="50" s="1"/>
  <c r="AB200" i="50"/>
  <c r="AC200" i="50" s="1"/>
  <c r="AD200" i="50" s="1"/>
  <c r="Z200" i="50"/>
  <c r="T200" i="50"/>
  <c r="V200" i="50" s="1"/>
  <c r="AG199" i="50"/>
  <c r="AF199" i="50"/>
  <c r="AE199" i="50"/>
  <c r="AD199" i="50"/>
  <c r="AC199" i="50"/>
  <c r="L199" i="50"/>
  <c r="K199" i="50"/>
  <c r="J199" i="50"/>
  <c r="I199" i="50"/>
  <c r="G199" i="50"/>
  <c r="F199" i="50"/>
  <c r="E199" i="50"/>
  <c r="E198" i="50"/>
  <c r="E196" i="50"/>
  <c r="R204" i="50" s="1"/>
  <c r="R195" i="50"/>
  <c r="P200" i="50" s="1"/>
  <c r="A195" i="50"/>
  <c r="E187" i="50"/>
  <c r="E186" i="50"/>
  <c r="M184" i="50"/>
  <c r="AB183" i="50"/>
  <c r="AC183" i="50" s="1"/>
  <c r="AD183" i="50" s="1"/>
  <c r="AE183" i="50" s="1"/>
  <c r="AF183" i="50" s="1"/>
  <c r="AG183" i="50" s="1"/>
  <c r="AG184" i="50" s="1"/>
  <c r="AA183" i="50"/>
  <c r="Z183" i="50"/>
  <c r="E183" i="50"/>
  <c r="AB181" i="50"/>
  <c r="AC181" i="50" s="1"/>
  <c r="AD181" i="50" s="1"/>
  <c r="Z181" i="50"/>
  <c r="T181" i="50"/>
  <c r="V181" i="50" s="1"/>
  <c r="AB180" i="50"/>
  <c r="AC180" i="50" s="1"/>
  <c r="AD180" i="50" s="1"/>
  <c r="Z180" i="50"/>
  <c r="T180" i="50"/>
  <c r="V180" i="50" s="1"/>
  <c r="AB179" i="50"/>
  <c r="AC179" i="50" s="1"/>
  <c r="AD179" i="50" s="1"/>
  <c r="Z179" i="50"/>
  <c r="T179" i="50"/>
  <c r="V179" i="50" s="1"/>
  <c r="AG178" i="50"/>
  <c r="AF178" i="50"/>
  <c r="AE178" i="50"/>
  <c r="AD178" i="50"/>
  <c r="AC178" i="50"/>
  <c r="L178" i="50"/>
  <c r="K178" i="50"/>
  <c r="J178" i="50"/>
  <c r="I178" i="50"/>
  <c r="G178" i="50"/>
  <c r="F178" i="50"/>
  <c r="E178" i="50"/>
  <c r="E177" i="50"/>
  <c r="E175" i="50"/>
  <c r="R183" i="50" s="1"/>
  <c r="R174" i="50"/>
  <c r="P179" i="50" s="1"/>
  <c r="A174" i="50"/>
  <c r="E166" i="50"/>
  <c r="E165" i="50"/>
  <c r="M163" i="50"/>
  <c r="AB162" i="50"/>
  <c r="AC162" i="50" s="1"/>
  <c r="AD162" i="50" s="1"/>
  <c r="AE162" i="50" s="1"/>
  <c r="AF162" i="50" s="1"/>
  <c r="AG162" i="50" s="1"/>
  <c r="AG163" i="50" s="1"/>
  <c r="AA162" i="50"/>
  <c r="Z162" i="50"/>
  <c r="E162" i="50"/>
  <c r="AB160" i="50"/>
  <c r="AC160" i="50" s="1"/>
  <c r="AD160" i="50" s="1"/>
  <c r="Z160" i="50"/>
  <c r="T160" i="50"/>
  <c r="V160" i="50" s="1"/>
  <c r="AB159" i="50"/>
  <c r="AC159" i="50" s="1"/>
  <c r="AD159" i="50" s="1"/>
  <c r="Z159" i="50"/>
  <c r="T159" i="50"/>
  <c r="AB158" i="50"/>
  <c r="AC158" i="50" s="1"/>
  <c r="AD158" i="50" s="1"/>
  <c r="Z158" i="50"/>
  <c r="T158" i="50"/>
  <c r="V158" i="50" s="1"/>
  <c r="M158" i="50"/>
  <c r="AG157" i="50"/>
  <c r="AF157" i="50"/>
  <c r="AE157" i="50"/>
  <c r="AD157" i="50"/>
  <c r="AC157" i="50"/>
  <c r="L157" i="50"/>
  <c r="K157" i="50"/>
  <c r="J157" i="50"/>
  <c r="I157" i="50"/>
  <c r="G157" i="50"/>
  <c r="F157" i="50"/>
  <c r="E157" i="50"/>
  <c r="E156" i="50"/>
  <c r="R153" i="50"/>
  <c r="P158" i="50" s="1"/>
  <c r="A153" i="50"/>
  <c r="E145" i="50"/>
  <c r="E144" i="50"/>
  <c r="M142" i="50"/>
  <c r="AB141" i="50"/>
  <c r="AC141" i="50" s="1"/>
  <c r="AD141" i="50" s="1"/>
  <c r="AE141" i="50" s="1"/>
  <c r="AF141" i="50" s="1"/>
  <c r="AG141" i="50" s="1"/>
  <c r="AG142" i="50" s="1"/>
  <c r="AA141" i="50"/>
  <c r="Z141" i="50"/>
  <c r="E141" i="50"/>
  <c r="AB139" i="50"/>
  <c r="AC139" i="50" s="1"/>
  <c r="AD139" i="50" s="1"/>
  <c r="Z139" i="50"/>
  <c r="T139" i="50"/>
  <c r="V139" i="50" s="1"/>
  <c r="AB138" i="50"/>
  <c r="AC138" i="50" s="1"/>
  <c r="AD138" i="50" s="1"/>
  <c r="Z138" i="50"/>
  <c r="T138" i="50"/>
  <c r="V138" i="50" s="1"/>
  <c r="AB137" i="50"/>
  <c r="AC137" i="50" s="1"/>
  <c r="AD137" i="50" s="1"/>
  <c r="Z137" i="50"/>
  <c r="T137" i="50"/>
  <c r="V137" i="50" s="1"/>
  <c r="AG136" i="50"/>
  <c r="AF136" i="50"/>
  <c r="AE136" i="50"/>
  <c r="AD136" i="50"/>
  <c r="AC136" i="50"/>
  <c r="L136" i="50"/>
  <c r="K136" i="50"/>
  <c r="J136" i="50"/>
  <c r="I136" i="50"/>
  <c r="G136" i="50"/>
  <c r="E136" i="50"/>
  <c r="E135" i="50"/>
  <c r="E133" i="50"/>
  <c r="R141" i="50" s="1"/>
  <c r="R132" i="50"/>
  <c r="P137" i="50" s="1"/>
  <c r="A132" i="50"/>
  <c r="AE115" i="50"/>
  <c r="B61" i="52"/>
  <c r="D33" i="37"/>
  <c r="B257" i="52"/>
  <c r="B256" i="52"/>
  <c r="B255" i="52"/>
  <c r="B254" i="52"/>
  <c r="B253" i="52"/>
  <c r="B252" i="52"/>
  <c r="B251" i="52"/>
  <c r="J250" i="52"/>
  <c r="B60" i="52"/>
  <c r="B59" i="52"/>
  <c r="B56" i="52"/>
  <c r="E54" i="52"/>
  <c r="D54" i="52"/>
  <c r="C54" i="52"/>
  <c r="B54" i="52"/>
  <c r="F53" i="52"/>
  <c r="E53" i="52"/>
  <c r="D53" i="52"/>
  <c r="C53" i="52"/>
  <c r="B53" i="52"/>
  <c r="D52" i="52"/>
  <c r="C52" i="52"/>
  <c r="B52" i="52"/>
  <c r="K51" i="52"/>
  <c r="G51" i="52"/>
  <c r="F51" i="52"/>
  <c r="E51" i="52"/>
  <c r="D51" i="52"/>
  <c r="C51" i="52"/>
  <c r="B51" i="52"/>
  <c r="B50" i="52"/>
  <c r="B49" i="52"/>
  <c r="B48" i="52"/>
  <c r="B47" i="52"/>
  <c r="F45" i="52"/>
  <c r="E45" i="52"/>
  <c r="D45" i="52"/>
  <c r="C45" i="52"/>
  <c r="B45" i="52"/>
  <c r="G43" i="52"/>
  <c r="B42" i="52"/>
  <c r="M351" i="50" s="1"/>
  <c r="B41" i="52"/>
  <c r="B40" i="52"/>
  <c r="B39" i="52"/>
  <c r="B38" i="52"/>
  <c r="B37" i="52"/>
  <c r="B36" i="52"/>
  <c r="B35" i="52"/>
  <c r="B34" i="52"/>
  <c r="B33" i="52"/>
  <c r="B32" i="52"/>
  <c r="B31" i="52"/>
  <c r="B30" i="52"/>
  <c r="B27" i="52"/>
  <c r="B26" i="52"/>
  <c r="B25" i="52"/>
  <c r="C24" i="52"/>
  <c r="C23" i="52"/>
  <c r="B23" i="52"/>
  <c r="B21" i="52"/>
  <c r="B18" i="52"/>
  <c r="B15" i="52"/>
  <c r="B14" i="52"/>
  <c r="B4" i="52"/>
  <c r="AG36" i="69"/>
  <c r="AE36" i="69"/>
  <c r="AD36" i="69"/>
  <c r="AC36" i="69"/>
  <c r="AB36" i="69"/>
  <c r="AA36" i="69"/>
  <c r="Z36" i="69"/>
  <c r="Y36" i="69"/>
  <c r="X36" i="69"/>
  <c r="W36" i="69"/>
  <c r="V36" i="69"/>
  <c r="U36" i="69"/>
  <c r="T36" i="69"/>
  <c r="S36" i="69"/>
  <c r="R36" i="69"/>
  <c r="Q36" i="69"/>
  <c r="P36" i="69"/>
  <c r="O36" i="69"/>
  <c r="N36" i="69"/>
  <c r="M36" i="69"/>
  <c r="L36" i="69"/>
  <c r="K36" i="69"/>
  <c r="J36" i="69"/>
  <c r="I36" i="69"/>
  <c r="H36" i="69"/>
  <c r="G36" i="69"/>
  <c r="F36" i="69"/>
  <c r="E36" i="69"/>
  <c r="D36" i="69"/>
  <c r="C36" i="69"/>
  <c r="AA35" i="69"/>
  <c r="H22" i="69"/>
  <c r="G22" i="69"/>
  <c r="F22" i="69"/>
  <c r="E22" i="69"/>
  <c r="D22" i="69"/>
  <c r="C22" i="69"/>
  <c r="B21" i="69"/>
  <c r="G8" i="69"/>
  <c r="F8" i="69"/>
  <c r="E8" i="69"/>
  <c r="D8" i="69"/>
  <c r="C8" i="69"/>
  <c r="B7" i="69"/>
  <c r="S3" i="69"/>
  <c r="R3" i="69"/>
  <c r="P3" i="69"/>
  <c r="O3" i="69"/>
  <c r="N3" i="69"/>
  <c r="M3" i="69"/>
  <c r="L3" i="69"/>
  <c r="K3" i="69"/>
  <c r="J3" i="69"/>
  <c r="I3" i="69"/>
  <c r="H3" i="69"/>
  <c r="G3" i="69"/>
  <c r="F3" i="69"/>
  <c r="E3" i="69"/>
  <c r="D3" i="69"/>
  <c r="C3" i="69"/>
  <c r="B2" i="69"/>
  <c r="E124" i="50"/>
  <c r="E123" i="50"/>
  <c r="E120" i="50"/>
  <c r="AG115" i="50"/>
  <c r="AF115" i="50"/>
  <c r="AD115" i="50"/>
  <c r="AC115" i="50"/>
  <c r="L115" i="50"/>
  <c r="K115" i="50"/>
  <c r="J115" i="50"/>
  <c r="I115" i="50"/>
  <c r="G115" i="50"/>
  <c r="E115" i="50"/>
  <c r="E103" i="50"/>
  <c r="E102" i="50"/>
  <c r="E99" i="50"/>
  <c r="AG94" i="50"/>
  <c r="AF94" i="50"/>
  <c r="AE94" i="50"/>
  <c r="AD94" i="50"/>
  <c r="AC94" i="50"/>
  <c r="L94" i="50"/>
  <c r="K94" i="50"/>
  <c r="J94" i="50"/>
  <c r="I94" i="50"/>
  <c r="G94" i="50"/>
  <c r="F94" i="50"/>
  <c r="E94" i="50"/>
  <c r="E82" i="50"/>
  <c r="E81" i="50"/>
  <c r="E78" i="50"/>
  <c r="AG73" i="50"/>
  <c r="AF73" i="50"/>
  <c r="AE73" i="50"/>
  <c r="AD73" i="50"/>
  <c r="AC73" i="50"/>
  <c r="L73" i="50"/>
  <c r="K73" i="50"/>
  <c r="J73" i="50"/>
  <c r="I73" i="50"/>
  <c r="G73" i="50"/>
  <c r="F73" i="50"/>
  <c r="E73" i="50"/>
  <c r="E61" i="50"/>
  <c r="E60" i="50"/>
  <c r="E57" i="50"/>
  <c r="AG52" i="50"/>
  <c r="AF52" i="50"/>
  <c r="AE52" i="50"/>
  <c r="AD52" i="50"/>
  <c r="AC52" i="50"/>
  <c r="L52" i="50"/>
  <c r="K52" i="50"/>
  <c r="J52" i="50"/>
  <c r="I52" i="50"/>
  <c r="G52" i="50"/>
  <c r="F52" i="50"/>
  <c r="E52" i="50"/>
  <c r="E40" i="50"/>
  <c r="E39" i="50"/>
  <c r="E36" i="50"/>
  <c r="AG31" i="50"/>
  <c r="AF31" i="50"/>
  <c r="AE31" i="50"/>
  <c r="AD31" i="50"/>
  <c r="AC31" i="50"/>
  <c r="L31" i="50"/>
  <c r="K31" i="50"/>
  <c r="J31" i="50"/>
  <c r="I31" i="50"/>
  <c r="G31" i="50"/>
  <c r="F31" i="50"/>
  <c r="F24" i="50"/>
  <c r="E24" i="50"/>
  <c r="F23" i="50"/>
  <c r="E23" i="50"/>
  <c r="F22" i="50"/>
  <c r="E22" i="50"/>
  <c r="F21" i="50"/>
  <c r="E21" i="50"/>
  <c r="F20" i="50"/>
  <c r="E20" i="50"/>
  <c r="F19" i="50"/>
  <c r="E19" i="50"/>
  <c r="E18" i="50"/>
  <c r="E16" i="50"/>
  <c r="E15" i="50"/>
  <c r="E14" i="50"/>
  <c r="C8" i="50"/>
  <c r="G2" i="50"/>
  <c r="E2" i="50"/>
  <c r="B2" i="50"/>
  <c r="E185" i="68"/>
  <c r="E95" i="68"/>
  <c r="E94" i="68"/>
  <c r="E93" i="68"/>
  <c r="E92" i="68"/>
  <c r="K89" i="68"/>
  <c r="E89" i="68"/>
  <c r="E79" i="68"/>
  <c r="E78" i="68"/>
  <c r="E77" i="68"/>
  <c r="E76" i="68"/>
  <c r="J75" i="68"/>
  <c r="K73" i="68"/>
  <c r="E73" i="68"/>
  <c r="E63" i="68"/>
  <c r="E62" i="68"/>
  <c r="E61" i="68"/>
  <c r="E60" i="68"/>
  <c r="J59" i="68"/>
  <c r="K57" i="68"/>
  <c r="E57" i="68"/>
  <c r="E47" i="68"/>
  <c r="E46" i="68"/>
  <c r="E45" i="68"/>
  <c r="E44" i="68"/>
  <c r="J43" i="68"/>
  <c r="K41" i="68"/>
  <c r="E41" i="68"/>
  <c r="E30" i="68"/>
  <c r="E29" i="68"/>
  <c r="E28" i="68"/>
  <c r="J27" i="68"/>
  <c r="K25" i="68"/>
  <c r="E25" i="68"/>
  <c r="E22" i="68"/>
  <c r="E21" i="68"/>
  <c r="E20" i="68"/>
  <c r="E19" i="68"/>
  <c r="E18" i="68"/>
  <c r="F17" i="68"/>
  <c r="E17" i="68"/>
  <c r="F16" i="68"/>
  <c r="E16" i="68"/>
  <c r="F15" i="68"/>
  <c r="E15" i="68"/>
  <c r="F14" i="68"/>
  <c r="E14" i="68"/>
  <c r="E13" i="68"/>
  <c r="E12" i="68"/>
  <c r="D10" i="68"/>
  <c r="C6" i="68"/>
  <c r="G2" i="68"/>
  <c r="E2" i="68"/>
  <c r="B2" i="68"/>
  <c r="E171" i="67"/>
  <c r="E85" i="67"/>
  <c r="E84" i="67"/>
  <c r="E83" i="67"/>
  <c r="K81" i="67"/>
  <c r="E81" i="67"/>
  <c r="E71" i="67"/>
  <c r="E70" i="67"/>
  <c r="E69" i="67"/>
  <c r="E68" i="67"/>
  <c r="K66" i="67"/>
  <c r="E66" i="67"/>
  <c r="E56" i="67"/>
  <c r="E55" i="67"/>
  <c r="E54" i="67"/>
  <c r="E53" i="67"/>
  <c r="K51" i="67"/>
  <c r="E51" i="67"/>
  <c r="E41" i="67"/>
  <c r="E40" i="67"/>
  <c r="E39" i="67"/>
  <c r="E38" i="67"/>
  <c r="K36" i="67"/>
  <c r="E36" i="67"/>
  <c r="E25" i="67"/>
  <c r="E24" i="67"/>
  <c r="E23" i="67"/>
  <c r="K21" i="67"/>
  <c r="E21" i="67"/>
  <c r="E18" i="67"/>
  <c r="E17" i="67"/>
  <c r="E15" i="67"/>
  <c r="E13" i="67"/>
  <c r="E12" i="67"/>
  <c r="D10" i="67"/>
  <c r="G2" i="67"/>
  <c r="E2" i="67"/>
  <c r="E86" i="37"/>
  <c r="E76" i="37"/>
  <c r="G60" i="37"/>
  <c r="G59" i="37"/>
  <c r="G58" i="37"/>
  <c r="F57" i="37"/>
  <c r="E57" i="37"/>
  <c r="E56" i="37"/>
  <c r="F54" i="37"/>
  <c r="E54" i="37"/>
  <c r="E51" i="37"/>
  <c r="F49" i="37"/>
  <c r="F48" i="37"/>
  <c r="E48" i="37"/>
  <c r="E47" i="37"/>
  <c r="F45" i="37"/>
  <c r="F44" i="37"/>
  <c r="E44" i="37"/>
  <c r="E43" i="37"/>
  <c r="E41" i="37"/>
  <c r="E39" i="37"/>
  <c r="E38" i="37"/>
  <c r="E37" i="37"/>
  <c r="Q35" i="37"/>
  <c r="D35" i="37"/>
  <c r="E30" i="37"/>
  <c r="E29" i="37"/>
  <c r="E27" i="37"/>
  <c r="E26" i="37"/>
  <c r="E24" i="37"/>
  <c r="E23" i="37"/>
  <c r="E21" i="37"/>
  <c r="E19" i="37"/>
  <c r="E16" i="37"/>
  <c r="E15" i="37"/>
  <c r="E13" i="37"/>
  <c r="E11" i="37"/>
  <c r="D9" i="37"/>
  <c r="Q7" i="37"/>
  <c r="D7" i="37"/>
  <c r="G2" i="37"/>
  <c r="E2" i="37"/>
  <c r="B2" i="37"/>
  <c r="AR26" i="60"/>
  <c r="AQ26" i="60"/>
  <c r="AP26" i="60"/>
  <c r="AO26" i="60"/>
  <c r="AL26" i="60"/>
  <c r="AK26" i="60"/>
  <c r="AF26" i="60"/>
  <c r="AE26" i="60"/>
  <c r="AD26" i="60"/>
  <c r="AC26" i="60"/>
  <c r="AB26" i="60"/>
  <c r="AA26" i="60"/>
  <c r="Z26" i="60"/>
  <c r="Y26" i="60"/>
  <c r="X26" i="60"/>
  <c r="V26" i="60"/>
  <c r="U26" i="60"/>
  <c r="T26" i="60"/>
  <c r="S26" i="60"/>
  <c r="R26" i="60"/>
  <c r="Q26" i="60"/>
  <c r="P26" i="60"/>
  <c r="O26" i="60"/>
  <c r="N26" i="60"/>
  <c r="M26" i="60"/>
  <c r="L26" i="60"/>
  <c r="K26" i="60"/>
  <c r="J26" i="60"/>
  <c r="I26" i="60"/>
  <c r="H26" i="60"/>
  <c r="G26" i="60"/>
  <c r="D26" i="60"/>
  <c r="AB25" i="60"/>
  <c r="Z25" i="60"/>
  <c r="X25" i="60"/>
  <c r="V25" i="60"/>
  <c r="S25" i="60"/>
  <c r="P25" i="60"/>
  <c r="M25" i="60"/>
  <c r="I25" i="60"/>
  <c r="Z21" i="60"/>
  <c r="Y21" i="60"/>
  <c r="X21" i="60"/>
  <c r="W21" i="60"/>
  <c r="V21" i="60"/>
  <c r="U21" i="60"/>
  <c r="T21" i="60"/>
  <c r="R21" i="60"/>
  <c r="Q21" i="60"/>
  <c r="P21" i="60"/>
  <c r="O21" i="60"/>
  <c r="N21" i="60"/>
  <c r="M21" i="60"/>
  <c r="L21" i="60"/>
  <c r="K21" i="60"/>
  <c r="J21" i="60"/>
  <c r="I21" i="60"/>
  <c r="H21" i="60"/>
  <c r="G21" i="60"/>
  <c r="F21" i="60"/>
  <c r="E21" i="60"/>
  <c r="D21" i="60"/>
  <c r="T20" i="60"/>
  <c r="C17" i="60"/>
  <c r="E14" i="60"/>
  <c r="E13" i="60"/>
  <c r="D13" i="60"/>
  <c r="E12" i="60"/>
  <c r="E11" i="60"/>
  <c r="D11" i="60"/>
  <c r="E10" i="60"/>
  <c r="D10" i="60"/>
  <c r="E9" i="60"/>
  <c r="E8" i="60"/>
  <c r="D8" i="60"/>
  <c r="E7" i="60"/>
  <c r="D7" i="60"/>
  <c r="E6" i="60"/>
  <c r="D6" i="60"/>
  <c r="D4" i="60"/>
  <c r="D51" i="10"/>
  <c r="D50" i="10"/>
  <c r="D30" i="10"/>
  <c r="D26" i="10"/>
  <c r="D24" i="10"/>
  <c r="D21" i="10"/>
  <c r="D20" i="10"/>
  <c r="D19" i="10"/>
  <c r="E17" i="10"/>
  <c r="E16" i="10"/>
  <c r="D15" i="10"/>
  <c r="D14" i="10"/>
  <c r="M202" i="50" l="1"/>
  <c r="M347" i="50"/>
  <c r="M391" i="50"/>
  <c r="M411" i="50"/>
  <c r="M580" i="50"/>
  <c r="M600" i="50"/>
  <c r="M138" i="50"/>
  <c r="M183" i="50"/>
  <c r="M327" i="50"/>
  <c r="M372" i="50"/>
  <c r="M536" i="50"/>
  <c r="M561" i="50"/>
  <c r="M243" i="50"/>
  <c r="M263" i="50"/>
  <c r="M307" i="50"/>
  <c r="M452" i="50"/>
  <c r="M496" i="50"/>
  <c r="M516" i="50"/>
  <c r="M641" i="50"/>
  <c r="M223" i="50"/>
  <c r="M288" i="50"/>
  <c r="M432" i="50"/>
  <c r="M477" i="50"/>
  <c r="M621" i="50"/>
  <c r="M159" i="50"/>
  <c r="M179" i="50"/>
  <c r="M348" i="50"/>
  <c r="M368" i="50"/>
  <c r="M412" i="50"/>
  <c r="M557" i="50"/>
  <c r="M601" i="50"/>
  <c r="M139" i="50"/>
  <c r="M204" i="50"/>
  <c r="M328" i="50"/>
  <c r="M393" i="50"/>
  <c r="M537" i="50"/>
  <c r="M582" i="50"/>
  <c r="T645" i="50"/>
  <c r="X645" i="50" s="1"/>
  <c r="F645" i="50" s="1"/>
  <c r="Y645" i="50" s="1"/>
  <c r="M244" i="50"/>
  <c r="M264" i="50"/>
  <c r="M284" i="50"/>
  <c r="M453" i="50"/>
  <c r="M473" i="50"/>
  <c r="M517" i="50"/>
  <c r="M642" i="50"/>
  <c r="M309" i="50"/>
  <c r="M433" i="50"/>
  <c r="M498" i="50"/>
  <c r="M622" i="50"/>
  <c r="M160" i="50"/>
  <c r="M180" i="50"/>
  <c r="M200" i="50"/>
  <c r="M225" i="50"/>
  <c r="M349" i="50"/>
  <c r="M369" i="50"/>
  <c r="M389" i="50"/>
  <c r="M558" i="50"/>
  <c r="M578" i="50"/>
  <c r="M414" i="50"/>
  <c r="M538" i="50"/>
  <c r="M603" i="50"/>
  <c r="M141" i="50"/>
  <c r="M265" i="50"/>
  <c r="M285" i="50"/>
  <c r="M305" i="50"/>
  <c r="M330" i="50"/>
  <c r="M454" i="50"/>
  <c r="M474" i="50"/>
  <c r="M494" i="50"/>
  <c r="M643" i="50"/>
  <c r="M221" i="50"/>
  <c r="M246" i="50"/>
  <c r="M519" i="50"/>
  <c r="M181" i="50"/>
  <c r="M201" i="50"/>
  <c r="M370" i="50"/>
  <c r="M390" i="50"/>
  <c r="M410" i="50"/>
  <c r="M435" i="50"/>
  <c r="M559" i="50"/>
  <c r="M579" i="50"/>
  <c r="M599" i="50"/>
  <c r="M624" i="50"/>
  <c r="M137" i="50"/>
  <c r="M162" i="50"/>
  <c r="M326" i="50"/>
  <c r="T603" i="50"/>
  <c r="X603" i="50" s="1"/>
  <c r="F603" i="50" s="1"/>
  <c r="Y603" i="50" s="1"/>
  <c r="AI629" i="50"/>
  <c r="AI630" i="50" s="1"/>
  <c r="AI631" i="50" s="1"/>
  <c r="AI632" i="50" s="1"/>
  <c r="AI633" i="50" s="1"/>
  <c r="AI587" i="50"/>
  <c r="AI588" i="50" s="1"/>
  <c r="AI589" i="50" s="1"/>
  <c r="AI590" i="50" s="1"/>
  <c r="AI591" i="50" s="1"/>
  <c r="AI608" i="50"/>
  <c r="AI609" i="50" s="1"/>
  <c r="AI610" i="50" s="1"/>
  <c r="AI611" i="50" s="1"/>
  <c r="AI612" i="50" s="1"/>
  <c r="T540" i="50"/>
  <c r="X540" i="50" s="1"/>
  <c r="F540" i="50" s="1"/>
  <c r="Y540" i="50" s="1"/>
  <c r="T477" i="50"/>
  <c r="X477" i="50" s="1"/>
  <c r="F477" i="50" s="1"/>
  <c r="Y477" i="50" s="1"/>
  <c r="T624" i="50"/>
  <c r="X624" i="50" s="1"/>
  <c r="F624" i="50" s="1"/>
  <c r="Y624" i="50" s="1"/>
  <c r="T498" i="50"/>
  <c r="X498" i="50" s="1"/>
  <c r="F498" i="50" s="1"/>
  <c r="Y498" i="50" s="1"/>
  <c r="E154" i="50"/>
  <c r="R162" i="50" s="1"/>
  <c r="R158" i="50" s="1"/>
  <c r="R578" i="50"/>
  <c r="AF642" i="50"/>
  <c r="AG642" i="50" s="1"/>
  <c r="AE642" i="50"/>
  <c r="AF578" i="50"/>
  <c r="AG578" i="50" s="1"/>
  <c r="AE578" i="50"/>
  <c r="AF620" i="50"/>
  <c r="AG620" i="50" s="1"/>
  <c r="AE620" i="50"/>
  <c r="AE601" i="50"/>
  <c r="AF601" i="50"/>
  <c r="AG601" i="50" s="1"/>
  <c r="AF643" i="50"/>
  <c r="AG643" i="50" s="1"/>
  <c r="AE643" i="50"/>
  <c r="AE621" i="50"/>
  <c r="AF621" i="50"/>
  <c r="AG621" i="50" s="1"/>
  <c r="AF579" i="50"/>
  <c r="AG579" i="50" s="1"/>
  <c r="AE579" i="50"/>
  <c r="P608" i="50"/>
  <c r="P609" i="50" s="1"/>
  <c r="P610" i="50" s="1"/>
  <c r="P611" i="50" s="1"/>
  <c r="P612" i="50" s="1"/>
  <c r="P603" i="50"/>
  <c r="P604" i="50" s="1"/>
  <c r="P600" i="50"/>
  <c r="P601" i="50" s="1"/>
  <c r="R599" i="50"/>
  <c r="AE599" i="50"/>
  <c r="AF599" i="50"/>
  <c r="AG599" i="50" s="1"/>
  <c r="AE641" i="50"/>
  <c r="AF641" i="50"/>
  <c r="AG641" i="50" s="1"/>
  <c r="AE580" i="50"/>
  <c r="AF580" i="50"/>
  <c r="AG580" i="50" s="1"/>
  <c r="T582" i="50"/>
  <c r="AF622" i="50"/>
  <c r="AG622" i="50" s="1"/>
  <c r="AE622" i="50"/>
  <c r="P587" i="50"/>
  <c r="P588" i="50" s="1"/>
  <c r="P589" i="50" s="1"/>
  <c r="P590" i="50" s="1"/>
  <c r="P591" i="50" s="1"/>
  <c r="P579" i="50"/>
  <c r="P580" i="50" s="1"/>
  <c r="P582" i="50"/>
  <c r="P583" i="50" s="1"/>
  <c r="AF600" i="50"/>
  <c r="AG600" i="50" s="1"/>
  <c r="AE600" i="50"/>
  <c r="P621" i="50"/>
  <c r="P622" i="50" s="1"/>
  <c r="P629" i="50"/>
  <c r="P630" i="50" s="1"/>
  <c r="P631" i="50" s="1"/>
  <c r="P632" i="50" s="1"/>
  <c r="P633" i="50" s="1"/>
  <c r="P624" i="50"/>
  <c r="P625" i="50" s="1"/>
  <c r="P645" i="50"/>
  <c r="P646" i="50" s="1"/>
  <c r="P642" i="50"/>
  <c r="P643" i="50" s="1"/>
  <c r="R641" i="50"/>
  <c r="R620" i="50"/>
  <c r="AI650" i="50"/>
  <c r="AI651" i="50" s="1"/>
  <c r="AI652" i="50" s="1"/>
  <c r="AI653" i="50" s="1"/>
  <c r="AI654" i="50" s="1"/>
  <c r="T561" i="50"/>
  <c r="X561" i="50" s="1"/>
  <c r="F561" i="50" s="1"/>
  <c r="Y561" i="50" s="1"/>
  <c r="T183" i="50"/>
  <c r="X183" i="50" s="1"/>
  <c r="F183" i="50" s="1"/>
  <c r="Y183" i="50" s="1"/>
  <c r="T288" i="50"/>
  <c r="X288" i="50" s="1"/>
  <c r="F288" i="50" s="1"/>
  <c r="Y288" i="50" s="1"/>
  <c r="AE475" i="50"/>
  <c r="AF475" i="50"/>
  <c r="AG475" i="50" s="1"/>
  <c r="P524" i="50"/>
  <c r="P525" i="50" s="1"/>
  <c r="P526" i="50" s="1"/>
  <c r="P527" i="50" s="1"/>
  <c r="P528" i="50" s="1"/>
  <c r="P516" i="50"/>
  <c r="P517" i="50" s="1"/>
  <c r="P519" i="50"/>
  <c r="P520" i="50" s="1"/>
  <c r="AF538" i="50"/>
  <c r="AG538" i="50" s="1"/>
  <c r="AE538" i="50"/>
  <c r="AF558" i="50"/>
  <c r="AG558" i="50" s="1"/>
  <c r="AE558" i="50"/>
  <c r="R515" i="50"/>
  <c r="AF495" i="50"/>
  <c r="AG495" i="50" s="1"/>
  <c r="AE495" i="50"/>
  <c r="AF515" i="50"/>
  <c r="AG515" i="50" s="1"/>
  <c r="AE515" i="50"/>
  <c r="P482" i="50"/>
  <c r="P483" i="50" s="1"/>
  <c r="P484" i="50" s="1"/>
  <c r="P485" i="50" s="1"/>
  <c r="P486" i="50" s="1"/>
  <c r="P474" i="50"/>
  <c r="P475" i="50" s="1"/>
  <c r="P477" i="50"/>
  <c r="P478" i="50" s="1"/>
  <c r="AF559" i="50"/>
  <c r="AG559" i="50" s="1"/>
  <c r="AE559" i="50"/>
  <c r="AE496" i="50"/>
  <c r="AF496" i="50"/>
  <c r="AG496" i="50" s="1"/>
  <c r="P545" i="50"/>
  <c r="P546" i="50" s="1"/>
  <c r="P547" i="50" s="1"/>
  <c r="P548" i="50" s="1"/>
  <c r="P549" i="50" s="1"/>
  <c r="P537" i="50"/>
  <c r="P538" i="50" s="1"/>
  <c r="P540" i="50"/>
  <c r="P541" i="50" s="1"/>
  <c r="R473" i="50"/>
  <c r="AE473" i="50"/>
  <c r="AF473" i="50"/>
  <c r="AG473" i="50" s="1"/>
  <c r="R536" i="50"/>
  <c r="AF536" i="50"/>
  <c r="AG536" i="50" s="1"/>
  <c r="AE536" i="50"/>
  <c r="AF516" i="50"/>
  <c r="AG516" i="50" s="1"/>
  <c r="AE516" i="50"/>
  <c r="P503" i="50"/>
  <c r="P504" i="50" s="1"/>
  <c r="P505" i="50" s="1"/>
  <c r="P506" i="50" s="1"/>
  <c r="P507" i="50" s="1"/>
  <c r="P495" i="50"/>
  <c r="P496" i="50" s="1"/>
  <c r="P498" i="50"/>
  <c r="P499" i="50" s="1"/>
  <c r="P566" i="50"/>
  <c r="P567" i="50" s="1"/>
  <c r="P568" i="50" s="1"/>
  <c r="P569" i="50" s="1"/>
  <c r="P570" i="50" s="1"/>
  <c r="P558" i="50"/>
  <c r="P559" i="50" s="1"/>
  <c r="P561" i="50"/>
  <c r="P562" i="50" s="1"/>
  <c r="R494" i="50"/>
  <c r="AE537" i="50"/>
  <c r="AF537" i="50"/>
  <c r="AG537" i="50" s="1"/>
  <c r="AE557" i="50"/>
  <c r="AF557" i="50"/>
  <c r="AG557" i="50" s="1"/>
  <c r="AF474" i="50"/>
  <c r="AG474" i="50" s="1"/>
  <c r="AE474" i="50"/>
  <c r="AE517" i="50"/>
  <c r="AF517" i="50"/>
  <c r="AG517" i="50" s="1"/>
  <c r="AE494" i="50"/>
  <c r="AF494" i="50"/>
  <c r="AG494" i="50" s="1"/>
  <c r="T519" i="50"/>
  <c r="T435" i="50"/>
  <c r="X435" i="50" s="1"/>
  <c r="F435" i="50" s="1"/>
  <c r="Y435" i="50" s="1"/>
  <c r="T309" i="50"/>
  <c r="X309" i="50" s="1"/>
  <c r="F309" i="50" s="1"/>
  <c r="Y309" i="50" s="1"/>
  <c r="T372" i="50"/>
  <c r="X372" i="50" s="1"/>
  <c r="F372" i="50" s="1"/>
  <c r="Y372" i="50" s="1"/>
  <c r="R557" i="50"/>
  <c r="AI566" i="50"/>
  <c r="AI567" i="50" s="1"/>
  <c r="AI568" i="50" s="1"/>
  <c r="AI569" i="50" s="1"/>
  <c r="AI570" i="50" s="1"/>
  <c r="T330" i="50"/>
  <c r="X330" i="50" s="1"/>
  <c r="F330" i="50" s="1"/>
  <c r="Y330" i="50" s="1"/>
  <c r="AI545" i="50"/>
  <c r="AI546" i="50" s="1"/>
  <c r="AI547" i="50" s="1"/>
  <c r="AI548" i="50" s="1"/>
  <c r="AI549" i="50" s="1"/>
  <c r="T456" i="50"/>
  <c r="X456" i="50" s="1"/>
  <c r="F456" i="50" s="1"/>
  <c r="Y456" i="50" s="1"/>
  <c r="AI482" i="50"/>
  <c r="AI483" i="50" s="1"/>
  <c r="AI484" i="50" s="1"/>
  <c r="AI485" i="50" s="1"/>
  <c r="AI486" i="50" s="1"/>
  <c r="AI503" i="50"/>
  <c r="AI504" i="50" s="1"/>
  <c r="AI505" i="50" s="1"/>
  <c r="AI506" i="50" s="1"/>
  <c r="AI507" i="50" s="1"/>
  <c r="AI524" i="50"/>
  <c r="AI525" i="50" s="1"/>
  <c r="AI526" i="50" s="1"/>
  <c r="AI527" i="50" s="1"/>
  <c r="AI528" i="50" s="1"/>
  <c r="AF433" i="50"/>
  <c r="AG433" i="50" s="1"/>
  <c r="AE433" i="50"/>
  <c r="AF453" i="50"/>
  <c r="AG453" i="50" s="1"/>
  <c r="AE453" i="50"/>
  <c r="R410" i="50"/>
  <c r="P419" i="50"/>
  <c r="P420" i="50" s="1"/>
  <c r="P421" i="50" s="1"/>
  <c r="P422" i="50" s="1"/>
  <c r="P423" i="50" s="1"/>
  <c r="P411" i="50"/>
  <c r="P412" i="50" s="1"/>
  <c r="P414" i="50"/>
  <c r="P415" i="50" s="1"/>
  <c r="AF390" i="50"/>
  <c r="AG390" i="50" s="1"/>
  <c r="AE390" i="50"/>
  <c r="AF410" i="50"/>
  <c r="AG410" i="50" s="1"/>
  <c r="AE410" i="50"/>
  <c r="P377" i="50"/>
  <c r="P378" i="50" s="1"/>
  <c r="P379" i="50" s="1"/>
  <c r="P380" i="50" s="1"/>
  <c r="P381" i="50" s="1"/>
  <c r="P369" i="50"/>
  <c r="P370" i="50" s="1"/>
  <c r="P372" i="50"/>
  <c r="P373" i="50" s="1"/>
  <c r="AF454" i="50"/>
  <c r="AG454" i="50" s="1"/>
  <c r="AE454" i="50"/>
  <c r="R368" i="50"/>
  <c r="P440" i="50"/>
  <c r="P441" i="50" s="1"/>
  <c r="P442" i="50" s="1"/>
  <c r="P443" i="50" s="1"/>
  <c r="P444" i="50" s="1"/>
  <c r="P432" i="50"/>
  <c r="P433" i="50" s="1"/>
  <c r="P435" i="50"/>
  <c r="P436" i="50" s="1"/>
  <c r="AE391" i="50"/>
  <c r="AF391" i="50"/>
  <c r="AG391" i="50" s="1"/>
  <c r="AF431" i="50"/>
  <c r="AG431" i="50" s="1"/>
  <c r="AE431" i="50"/>
  <c r="AE368" i="50"/>
  <c r="AF368" i="50"/>
  <c r="AG368" i="50" s="1"/>
  <c r="T393" i="50"/>
  <c r="X393" i="50" s="1"/>
  <c r="F393" i="50" s="1"/>
  <c r="Y393" i="50" s="1"/>
  <c r="AF411" i="50"/>
  <c r="AG411" i="50" s="1"/>
  <c r="AE411" i="50"/>
  <c r="AE370" i="50"/>
  <c r="AF370" i="50"/>
  <c r="AG370" i="50" s="1"/>
  <c r="P461" i="50"/>
  <c r="P462" i="50" s="1"/>
  <c r="P463" i="50" s="1"/>
  <c r="P464" i="50" s="1"/>
  <c r="P465" i="50" s="1"/>
  <c r="P453" i="50"/>
  <c r="P454" i="50" s="1"/>
  <c r="P456" i="50"/>
  <c r="P457" i="50" s="1"/>
  <c r="AE452" i="50"/>
  <c r="AF452" i="50"/>
  <c r="AG452" i="50" s="1"/>
  <c r="AF369" i="50"/>
  <c r="AG369" i="50" s="1"/>
  <c r="AE369" i="50"/>
  <c r="T414" i="50"/>
  <c r="X414" i="50" s="1"/>
  <c r="F414" i="50" s="1"/>
  <c r="Y414" i="50" s="1"/>
  <c r="P398" i="50"/>
  <c r="P399" i="50" s="1"/>
  <c r="P400" i="50" s="1"/>
  <c r="P401" i="50" s="1"/>
  <c r="P402" i="50" s="1"/>
  <c r="P390" i="50"/>
  <c r="P391" i="50" s="1"/>
  <c r="P393" i="50"/>
  <c r="P394" i="50" s="1"/>
  <c r="AE432" i="50"/>
  <c r="AF432" i="50"/>
  <c r="AG432" i="50" s="1"/>
  <c r="R389" i="50"/>
  <c r="AE412" i="50"/>
  <c r="AF412" i="50"/>
  <c r="AG412" i="50" s="1"/>
  <c r="AE389" i="50"/>
  <c r="AF389" i="50"/>
  <c r="AG389" i="50" s="1"/>
  <c r="AC286" i="50"/>
  <c r="AD286" i="50" s="1"/>
  <c r="AE286" i="50" s="1"/>
  <c r="R452" i="50"/>
  <c r="R431" i="50"/>
  <c r="AI461" i="50"/>
  <c r="AI462" i="50" s="1"/>
  <c r="AI463" i="50" s="1"/>
  <c r="AI464" i="50" s="1"/>
  <c r="AI465" i="50" s="1"/>
  <c r="T351" i="50"/>
  <c r="X351" i="50" s="1"/>
  <c r="F351" i="50" s="1"/>
  <c r="Y351" i="50" s="1"/>
  <c r="AI440" i="50"/>
  <c r="AI441" i="50" s="1"/>
  <c r="AI442" i="50" s="1"/>
  <c r="AI443" i="50" s="1"/>
  <c r="AI444" i="50" s="1"/>
  <c r="AI377" i="50"/>
  <c r="AI378" i="50" s="1"/>
  <c r="AI379" i="50" s="1"/>
  <c r="AI380" i="50" s="1"/>
  <c r="AI381" i="50" s="1"/>
  <c r="AI398" i="50"/>
  <c r="AI399" i="50" s="1"/>
  <c r="AI400" i="50" s="1"/>
  <c r="AI401" i="50" s="1"/>
  <c r="AI402" i="50" s="1"/>
  <c r="AI419" i="50"/>
  <c r="AI420" i="50" s="1"/>
  <c r="AI421" i="50" s="1"/>
  <c r="AI422" i="50" s="1"/>
  <c r="AI423" i="50" s="1"/>
  <c r="P351" i="50"/>
  <c r="P352" i="50" s="1"/>
  <c r="AC307" i="50"/>
  <c r="AD307" i="50" s="1"/>
  <c r="AF307" i="50" s="1"/>
  <c r="AG307" i="50" s="1"/>
  <c r="AC265" i="50"/>
  <c r="AD265" i="50" s="1"/>
  <c r="AE265" i="50" s="1"/>
  <c r="R263" i="50"/>
  <c r="AE305" i="50"/>
  <c r="AF305" i="50"/>
  <c r="AG305" i="50" s="1"/>
  <c r="P335" i="50"/>
  <c r="P336" i="50" s="1"/>
  <c r="P337" i="50" s="1"/>
  <c r="P338" i="50" s="1"/>
  <c r="P339" i="50" s="1"/>
  <c r="P327" i="50"/>
  <c r="P328" i="50" s="1"/>
  <c r="P330" i="50"/>
  <c r="P331" i="50" s="1"/>
  <c r="AF306" i="50"/>
  <c r="AG306" i="50" s="1"/>
  <c r="AE306" i="50"/>
  <c r="AF326" i="50"/>
  <c r="AG326" i="50" s="1"/>
  <c r="AE326" i="50"/>
  <c r="AF349" i="50"/>
  <c r="AG349" i="50" s="1"/>
  <c r="AE349" i="50"/>
  <c r="P293" i="50"/>
  <c r="P294" i="50" s="1"/>
  <c r="P295" i="50" s="1"/>
  <c r="P296" i="50" s="1"/>
  <c r="P297" i="50" s="1"/>
  <c r="P285" i="50"/>
  <c r="P286" i="50" s="1"/>
  <c r="P288" i="50"/>
  <c r="P289" i="50" s="1"/>
  <c r="AF264" i="50"/>
  <c r="AG264" i="50" s="1"/>
  <c r="AE264" i="50"/>
  <c r="R284" i="50"/>
  <c r="AE263" i="50"/>
  <c r="AF263" i="50"/>
  <c r="AG263" i="50" s="1"/>
  <c r="AF348" i="50"/>
  <c r="AG348" i="50" s="1"/>
  <c r="AE348" i="50"/>
  <c r="AE284" i="50"/>
  <c r="AF284" i="50"/>
  <c r="AG284" i="50" s="1"/>
  <c r="AE327" i="50"/>
  <c r="AF327" i="50"/>
  <c r="AG327" i="50" s="1"/>
  <c r="T267" i="50"/>
  <c r="P314" i="50"/>
  <c r="P315" i="50" s="1"/>
  <c r="P316" i="50" s="1"/>
  <c r="P317" i="50" s="1"/>
  <c r="P318" i="50" s="1"/>
  <c r="P306" i="50"/>
  <c r="P307" i="50" s="1"/>
  <c r="P309" i="50"/>
  <c r="P310" i="50" s="1"/>
  <c r="AE347" i="50"/>
  <c r="AF347" i="50"/>
  <c r="AG347" i="50" s="1"/>
  <c r="AF285" i="50"/>
  <c r="AG285" i="50" s="1"/>
  <c r="AE285" i="50"/>
  <c r="R305" i="50"/>
  <c r="AF328" i="50"/>
  <c r="AG328" i="50" s="1"/>
  <c r="AE328" i="50"/>
  <c r="P272" i="50"/>
  <c r="P273" i="50" s="1"/>
  <c r="P274" i="50" s="1"/>
  <c r="P275" i="50" s="1"/>
  <c r="P276" i="50" s="1"/>
  <c r="P264" i="50"/>
  <c r="P265" i="50" s="1"/>
  <c r="P267" i="50"/>
  <c r="P268" i="50" s="1"/>
  <c r="P348" i="50"/>
  <c r="R347" i="50"/>
  <c r="R326" i="50"/>
  <c r="AI356" i="50"/>
  <c r="AI357" i="50" s="1"/>
  <c r="AI358" i="50" s="1"/>
  <c r="AI359" i="50" s="1"/>
  <c r="AI360" i="50" s="1"/>
  <c r="AI335" i="50"/>
  <c r="AI336" i="50" s="1"/>
  <c r="AI337" i="50" s="1"/>
  <c r="AI338" i="50" s="1"/>
  <c r="AI339" i="50" s="1"/>
  <c r="T225" i="50"/>
  <c r="X225" i="50" s="1"/>
  <c r="F225" i="50" s="1"/>
  <c r="Y225" i="50" s="1"/>
  <c r="T246" i="50"/>
  <c r="X246" i="50" s="1"/>
  <c r="F246" i="50" s="1"/>
  <c r="Y246" i="50" s="1"/>
  <c r="P146" i="50"/>
  <c r="P147" i="50" s="1"/>
  <c r="P148" i="50" s="1"/>
  <c r="P149" i="50" s="1"/>
  <c r="P150" i="50" s="1"/>
  <c r="P141" i="50"/>
  <c r="P142" i="50" s="1"/>
  <c r="AE160" i="50"/>
  <c r="AF160" i="50"/>
  <c r="AG160" i="50" s="1"/>
  <c r="P209" i="50"/>
  <c r="P210" i="50" s="1"/>
  <c r="P211" i="50" s="1"/>
  <c r="P212" i="50" s="1"/>
  <c r="P213" i="50" s="1"/>
  <c r="P201" i="50"/>
  <c r="P202" i="50" s="1"/>
  <c r="P204" i="50"/>
  <c r="P205" i="50" s="1"/>
  <c r="AF223" i="50"/>
  <c r="AG223" i="50" s="1"/>
  <c r="AE223" i="50"/>
  <c r="AF243" i="50"/>
  <c r="AG243" i="50" s="1"/>
  <c r="AE243" i="50"/>
  <c r="AF180" i="50"/>
  <c r="AG180" i="50" s="1"/>
  <c r="AE180" i="50"/>
  <c r="P167" i="50"/>
  <c r="P168" i="50" s="1"/>
  <c r="P169" i="50" s="1"/>
  <c r="P170" i="50" s="1"/>
  <c r="P171" i="50" s="1"/>
  <c r="P159" i="50"/>
  <c r="P160" i="50" s="1"/>
  <c r="P162" i="50"/>
  <c r="P163" i="50" s="1"/>
  <c r="AF244" i="50"/>
  <c r="AG244" i="50" s="1"/>
  <c r="AE244" i="50"/>
  <c r="AF200" i="50"/>
  <c r="AG200" i="50" s="1"/>
  <c r="AE200" i="50"/>
  <c r="AE181" i="50"/>
  <c r="AF181" i="50"/>
  <c r="AG181" i="50" s="1"/>
  <c r="P230" i="50"/>
  <c r="P231" i="50" s="1"/>
  <c r="P232" i="50" s="1"/>
  <c r="P233" i="50" s="1"/>
  <c r="P234" i="50" s="1"/>
  <c r="P222" i="50"/>
  <c r="P223" i="50" s="1"/>
  <c r="P225" i="50"/>
  <c r="P226" i="50" s="1"/>
  <c r="AF221" i="50"/>
  <c r="AG221" i="50" s="1"/>
  <c r="AE221" i="50"/>
  <c r="AF158" i="50"/>
  <c r="AG158" i="50" s="1"/>
  <c r="AE158" i="50"/>
  <c r="AF201" i="50"/>
  <c r="AG201" i="50" s="1"/>
  <c r="AE201" i="50"/>
  <c r="R200" i="50"/>
  <c r="AE222" i="50"/>
  <c r="AF222" i="50"/>
  <c r="AG222" i="50" s="1"/>
  <c r="AE202" i="50"/>
  <c r="AF202" i="50"/>
  <c r="AG202" i="50" s="1"/>
  <c r="AE242" i="50"/>
  <c r="AF242" i="50"/>
  <c r="AG242" i="50" s="1"/>
  <c r="P188" i="50"/>
  <c r="P189" i="50" s="1"/>
  <c r="P190" i="50" s="1"/>
  <c r="P191" i="50" s="1"/>
  <c r="P192" i="50" s="1"/>
  <c r="P180" i="50"/>
  <c r="P181" i="50" s="1"/>
  <c r="P183" i="50"/>
  <c r="P184" i="50" s="1"/>
  <c r="R179" i="50"/>
  <c r="AF179" i="50"/>
  <c r="AG179" i="50" s="1"/>
  <c r="AE179" i="50"/>
  <c r="T204" i="50"/>
  <c r="P251" i="50"/>
  <c r="P252" i="50" s="1"/>
  <c r="P253" i="50" s="1"/>
  <c r="P254" i="50" s="1"/>
  <c r="P255" i="50" s="1"/>
  <c r="P243" i="50"/>
  <c r="P244" i="50" s="1"/>
  <c r="P246" i="50"/>
  <c r="P247" i="50" s="1"/>
  <c r="AE159" i="50"/>
  <c r="AF159" i="50"/>
  <c r="AG159" i="50" s="1"/>
  <c r="R242" i="50"/>
  <c r="T141" i="50"/>
  <c r="X141" i="50" s="1"/>
  <c r="F141" i="50" s="1"/>
  <c r="Y141" i="50" s="1"/>
  <c r="R221" i="50"/>
  <c r="AI251" i="50"/>
  <c r="AI252" i="50" s="1"/>
  <c r="AI253" i="50" s="1"/>
  <c r="AI254" i="50" s="1"/>
  <c r="AI255" i="50" s="1"/>
  <c r="AI230" i="50"/>
  <c r="AI231" i="50" s="1"/>
  <c r="AI232" i="50" s="1"/>
  <c r="AI233" i="50" s="1"/>
  <c r="AI234" i="50" s="1"/>
  <c r="AI167" i="50"/>
  <c r="AI168" i="50" s="1"/>
  <c r="AI169" i="50" s="1"/>
  <c r="AI170" i="50" s="1"/>
  <c r="AI171" i="50" s="1"/>
  <c r="AI188" i="50"/>
  <c r="AI189" i="50" s="1"/>
  <c r="AI190" i="50" s="1"/>
  <c r="AI191" i="50" s="1"/>
  <c r="AI192" i="50" s="1"/>
  <c r="AI209" i="50"/>
  <c r="AI210" i="50" s="1"/>
  <c r="AI211" i="50" s="1"/>
  <c r="AI212" i="50" s="1"/>
  <c r="AI213" i="50" s="1"/>
  <c r="AF138" i="50"/>
  <c r="AG138" i="50" s="1"/>
  <c r="AE138" i="50"/>
  <c r="AF139" i="50"/>
  <c r="AG139" i="50" s="1"/>
  <c r="AE139" i="50"/>
  <c r="AE137" i="50"/>
  <c r="AF137" i="50"/>
  <c r="AG137" i="50" s="1"/>
  <c r="P138" i="50"/>
  <c r="R137" i="50"/>
  <c r="AI146" i="50"/>
  <c r="AI147" i="50" s="1"/>
  <c r="AI148" i="50" s="1"/>
  <c r="AI149" i="50" s="1"/>
  <c r="AI150" i="50" s="1"/>
  <c r="G237" i="52"/>
  <c r="G236" i="52"/>
  <c r="G235" i="52"/>
  <c r="G234" i="52"/>
  <c r="P237" i="52"/>
  <c r="P236" i="52"/>
  <c r="P234" i="52"/>
  <c r="A89" i="68"/>
  <c r="A73" i="68"/>
  <c r="AN9" i="69"/>
  <c r="AO23" i="69"/>
  <c r="AO24" i="69" s="1"/>
  <c r="AN23" i="69"/>
  <c r="AN24" i="69" s="1"/>
  <c r="AM23" i="69"/>
  <c r="AM24" i="69" s="1"/>
  <c r="AL23" i="69"/>
  <c r="E23" i="69" s="1" a="1"/>
  <c r="E23" i="69" s="1"/>
  <c r="AK23" i="69"/>
  <c r="D23" i="69" s="1"/>
  <c r="AM9" i="69"/>
  <c r="AM10" i="69" s="1"/>
  <c r="AM11" i="69" s="1"/>
  <c r="AM12" i="69" s="1"/>
  <c r="AM13" i="69" s="1"/>
  <c r="AM14" i="69" s="1"/>
  <c r="AM15" i="69" s="1"/>
  <c r="AM16" i="69" s="1"/>
  <c r="AM17" i="69" s="1"/>
  <c r="AM18" i="69" s="1"/>
  <c r="AL9" i="69"/>
  <c r="E9" i="69" s="1" a="1"/>
  <c r="E9" i="69" s="1"/>
  <c r="AK9" i="69"/>
  <c r="D9" i="69" s="1" a="1"/>
  <c r="D9" i="69" s="1"/>
  <c r="AN76" i="60"/>
  <c r="AM76" i="60"/>
  <c r="AN75" i="60"/>
  <c r="AM75" i="60"/>
  <c r="AN74" i="60"/>
  <c r="AM74" i="60"/>
  <c r="AN73" i="60"/>
  <c r="AM73" i="60"/>
  <c r="AN72" i="60"/>
  <c r="AM72" i="60"/>
  <c r="AN71" i="60"/>
  <c r="AM71" i="60"/>
  <c r="AN70" i="60"/>
  <c r="AM70" i="60"/>
  <c r="AN69" i="60"/>
  <c r="AM69" i="60"/>
  <c r="AN68" i="60"/>
  <c r="AM68" i="60"/>
  <c r="AN67" i="60"/>
  <c r="AM67" i="60"/>
  <c r="AN66" i="60"/>
  <c r="AM66" i="60"/>
  <c r="AN65" i="60"/>
  <c r="AM65" i="60"/>
  <c r="AN64" i="60"/>
  <c r="AM64" i="60"/>
  <c r="AN63" i="60"/>
  <c r="AM63" i="60"/>
  <c r="AN62" i="60"/>
  <c r="AM62" i="60"/>
  <c r="AN61" i="60"/>
  <c r="AM61" i="60"/>
  <c r="AN60" i="60"/>
  <c r="AM60" i="60"/>
  <c r="AN59" i="60"/>
  <c r="AM59" i="60"/>
  <c r="AN58" i="60"/>
  <c r="AM58" i="60"/>
  <c r="AN57" i="60"/>
  <c r="AM57" i="60"/>
  <c r="AN56" i="60"/>
  <c r="AM56" i="60"/>
  <c r="AN55" i="60"/>
  <c r="AM55" i="60"/>
  <c r="AN54" i="60"/>
  <c r="AM54" i="60"/>
  <c r="AN53" i="60"/>
  <c r="AM53" i="60"/>
  <c r="AN52" i="60"/>
  <c r="AM52" i="60"/>
  <c r="AN51" i="60"/>
  <c r="AM51" i="60"/>
  <c r="AN50" i="60"/>
  <c r="AM50" i="60"/>
  <c r="AN49" i="60"/>
  <c r="AM49" i="60"/>
  <c r="AN48" i="60"/>
  <c r="AM48" i="60"/>
  <c r="AN47" i="60"/>
  <c r="AM47" i="60"/>
  <c r="AN46" i="60"/>
  <c r="AM46" i="60"/>
  <c r="AN45" i="60"/>
  <c r="AM45" i="60"/>
  <c r="AN44" i="60"/>
  <c r="AM44" i="60"/>
  <c r="AN43" i="60"/>
  <c r="AM43" i="60"/>
  <c r="AN42" i="60"/>
  <c r="AM42" i="60"/>
  <c r="AN41" i="60"/>
  <c r="AM41" i="60"/>
  <c r="AN40" i="60"/>
  <c r="AM40" i="60"/>
  <c r="AN39" i="60"/>
  <c r="AM39" i="60"/>
  <c r="AN38" i="60"/>
  <c r="AM38" i="60"/>
  <c r="AN37" i="60"/>
  <c r="AM37" i="60"/>
  <c r="AN36" i="60"/>
  <c r="AM36" i="60"/>
  <c r="AN35" i="60"/>
  <c r="AM35" i="60"/>
  <c r="AN34" i="60"/>
  <c r="AM34" i="60"/>
  <c r="AN33" i="60"/>
  <c r="AM33" i="60"/>
  <c r="AN32" i="60"/>
  <c r="AM32" i="60"/>
  <c r="AN31" i="60"/>
  <c r="AM31" i="60"/>
  <c r="AN30" i="60"/>
  <c r="AM30" i="60"/>
  <c r="AN29" i="60"/>
  <c r="AM29" i="60"/>
  <c r="AN28" i="60"/>
  <c r="AM28" i="60"/>
  <c r="AN27" i="60"/>
  <c r="AM27" i="60"/>
  <c r="AJ76" i="60"/>
  <c r="AI76" i="60"/>
  <c r="AH76" i="60"/>
  <c r="AG76" i="60"/>
  <c r="AJ75" i="60"/>
  <c r="AI75" i="60"/>
  <c r="AH75" i="60"/>
  <c r="AG75" i="60"/>
  <c r="AJ74" i="60"/>
  <c r="AI74" i="60"/>
  <c r="AH74" i="60"/>
  <c r="AG74" i="60"/>
  <c r="AJ73" i="60"/>
  <c r="AI73" i="60"/>
  <c r="AH73" i="60"/>
  <c r="AG73" i="60"/>
  <c r="AJ72" i="60"/>
  <c r="AI72" i="60"/>
  <c r="AH72" i="60"/>
  <c r="AG72" i="60"/>
  <c r="AJ71" i="60"/>
  <c r="AI71" i="60"/>
  <c r="AH71" i="60"/>
  <c r="AG71" i="60"/>
  <c r="AJ70" i="60"/>
  <c r="AI70" i="60"/>
  <c r="AH70" i="60"/>
  <c r="AG70" i="60"/>
  <c r="AJ69" i="60"/>
  <c r="AI69" i="60"/>
  <c r="AH69" i="60"/>
  <c r="AG69" i="60"/>
  <c r="AJ68" i="60"/>
  <c r="AI68" i="60"/>
  <c r="AH68" i="60"/>
  <c r="AG68" i="60"/>
  <c r="AJ67" i="60"/>
  <c r="AI67" i="60"/>
  <c r="AH67" i="60"/>
  <c r="AG67" i="60"/>
  <c r="AJ66" i="60"/>
  <c r="AI66" i="60"/>
  <c r="AH66" i="60"/>
  <c r="AG66" i="60"/>
  <c r="AJ65" i="60"/>
  <c r="AI65" i="60"/>
  <c r="AH65" i="60"/>
  <c r="AG65" i="60"/>
  <c r="AJ64" i="60"/>
  <c r="AI64" i="60"/>
  <c r="AH64" i="60"/>
  <c r="AG64" i="60"/>
  <c r="AJ63" i="60"/>
  <c r="AI63" i="60"/>
  <c r="AH63" i="60"/>
  <c r="AG63" i="60"/>
  <c r="AJ62" i="60"/>
  <c r="AI62" i="60"/>
  <c r="AH62" i="60"/>
  <c r="AG62" i="60"/>
  <c r="AJ61" i="60"/>
  <c r="AI61" i="60"/>
  <c r="AH61" i="60"/>
  <c r="AG61" i="60"/>
  <c r="AJ60" i="60"/>
  <c r="AI60" i="60"/>
  <c r="AH60" i="60"/>
  <c r="AG60" i="60"/>
  <c r="AJ59" i="60"/>
  <c r="AI59" i="60"/>
  <c r="AH59" i="60"/>
  <c r="AG59" i="60"/>
  <c r="AJ58" i="60"/>
  <c r="AI58" i="60"/>
  <c r="AH58" i="60"/>
  <c r="AG58" i="60"/>
  <c r="AJ57" i="60"/>
  <c r="AI57" i="60"/>
  <c r="AH57" i="60"/>
  <c r="AG57" i="60"/>
  <c r="AJ56" i="60"/>
  <c r="AI56" i="60"/>
  <c r="AH56" i="60"/>
  <c r="AG56" i="60"/>
  <c r="AJ55" i="60"/>
  <c r="AI55" i="60"/>
  <c r="AH55" i="60"/>
  <c r="AG55" i="60"/>
  <c r="AJ54" i="60"/>
  <c r="AI54" i="60"/>
  <c r="AH54" i="60"/>
  <c r="AG54" i="60"/>
  <c r="AJ53" i="60"/>
  <c r="AI53" i="60"/>
  <c r="AH53" i="60"/>
  <c r="AG53" i="60"/>
  <c r="AJ52" i="60"/>
  <c r="AI52" i="60"/>
  <c r="AH52" i="60"/>
  <c r="AG52" i="60"/>
  <c r="AJ51" i="60"/>
  <c r="AI51" i="60"/>
  <c r="AH51" i="60"/>
  <c r="AG51" i="60"/>
  <c r="AJ50" i="60"/>
  <c r="AI50" i="60"/>
  <c r="AH50" i="60"/>
  <c r="AG50" i="60"/>
  <c r="AJ49" i="60"/>
  <c r="AI49" i="60"/>
  <c r="AH49" i="60"/>
  <c r="AG49" i="60"/>
  <c r="AJ48" i="60"/>
  <c r="AI48" i="60"/>
  <c r="AH48" i="60"/>
  <c r="AG48" i="60"/>
  <c r="AJ47" i="60"/>
  <c r="AI47" i="60"/>
  <c r="AH47" i="60"/>
  <c r="AG47" i="60"/>
  <c r="AJ46" i="60"/>
  <c r="AI46" i="60"/>
  <c r="AH46" i="60"/>
  <c r="AG46" i="60"/>
  <c r="AJ45" i="60"/>
  <c r="AI45" i="60"/>
  <c r="AH45" i="60"/>
  <c r="AG45" i="60"/>
  <c r="AJ44" i="60"/>
  <c r="AI44" i="60"/>
  <c r="AH44" i="60"/>
  <c r="AG44" i="60"/>
  <c r="AJ43" i="60"/>
  <c r="AI43" i="60"/>
  <c r="AH43" i="60"/>
  <c r="AG43" i="60"/>
  <c r="AJ42" i="60"/>
  <c r="AI42" i="60"/>
  <c r="AH42" i="60"/>
  <c r="AG42" i="60"/>
  <c r="AJ41" i="60"/>
  <c r="AI41" i="60"/>
  <c r="AH41" i="60"/>
  <c r="AG41" i="60"/>
  <c r="AJ40" i="60"/>
  <c r="AI40" i="60"/>
  <c r="AH40" i="60"/>
  <c r="AG40" i="60"/>
  <c r="AJ39" i="60"/>
  <c r="AI39" i="60"/>
  <c r="AH39" i="60"/>
  <c r="AG39" i="60"/>
  <c r="AJ38" i="60"/>
  <c r="AI38" i="60"/>
  <c r="AH38" i="60"/>
  <c r="AG38" i="60"/>
  <c r="AJ37" i="60"/>
  <c r="AI37" i="60"/>
  <c r="AH37" i="60"/>
  <c r="AG37" i="60"/>
  <c r="AJ36" i="60"/>
  <c r="AI36" i="60"/>
  <c r="AH36" i="60"/>
  <c r="AG36" i="60"/>
  <c r="AJ35" i="60"/>
  <c r="AI35" i="60"/>
  <c r="AH35" i="60"/>
  <c r="AG35" i="60"/>
  <c r="AJ34" i="60"/>
  <c r="AI34" i="60"/>
  <c r="AH34" i="60"/>
  <c r="AG34" i="60"/>
  <c r="AJ33" i="60"/>
  <c r="AI33" i="60"/>
  <c r="AH33" i="60"/>
  <c r="AG33" i="60"/>
  <c r="AJ32" i="60"/>
  <c r="AI32" i="60"/>
  <c r="AH32" i="60"/>
  <c r="AG32" i="60"/>
  <c r="AJ31" i="60"/>
  <c r="AI31" i="60"/>
  <c r="AH31" i="60"/>
  <c r="AG31" i="60"/>
  <c r="AJ30" i="60"/>
  <c r="AI30" i="60"/>
  <c r="AH30" i="60"/>
  <c r="AG30" i="60"/>
  <c r="AJ29" i="60"/>
  <c r="AI29" i="60"/>
  <c r="AH29" i="60"/>
  <c r="AG29" i="60"/>
  <c r="AJ28" i="60"/>
  <c r="AI28" i="60"/>
  <c r="AH28" i="60"/>
  <c r="AG28" i="60"/>
  <c r="AJ27" i="60"/>
  <c r="AI27" i="60"/>
  <c r="AH27" i="60"/>
  <c r="AG27" i="60"/>
  <c r="AC76" i="60"/>
  <c r="AB76" i="60"/>
  <c r="AA76" i="60"/>
  <c r="Z76" i="60"/>
  <c r="AC75" i="60"/>
  <c r="AB75" i="60"/>
  <c r="AA75" i="60"/>
  <c r="Z75" i="60"/>
  <c r="AC74" i="60"/>
  <c r="AB74" i="60"/>
  <c r="AA74" i="60"/>
  <c r="Z74" i="60"/>
  <c r="AC73" i="60"/>
  <c r="AB73" i="60"/>
  <c r="AA73" i="60"/>
  <c r="Z73" i="60"/>
  <c r="AC72" i="60"/>
  <c r="AB72" i="60"/>
  <c r="AA72" i="60"/>
  <c r="Z72" i="60"/>
  <c r="AC71" i="60"/>
  <c r="AB71" i="60"/>
  <c r="AA71" i="60"/>
  <c r="Z71" i="60"/>
  <c r="AC70" i="60"/>
  <c r="AB70" i="60"/>
  <c r="AA70" i="60"/>
  <c r="Z70" i="60"/>
  <c r="AC69" i="60"/>
  <c r="AB69" i="60"/>
  <c r="AA69" i="60"/>
  <c r="Z69" i="60"/>
  <c r="AC68" i="60"/>
  <c r="AB68" i="60"/>
  <c r="AA68" i="60"/>
  <c r="Z68" i="60"/>
  <c r="AC67" i="60"/>
  <c r="AB67" i="60"/>
  <c r="AA67" i="60"/>
  <c r="Z67" i="60"/>
  <c r="AC66" i="60"/>
  <c r="AB66" i="60"/>
  <c r="AA66" i="60"/>
  <c r="Z66" i="60"/>
  <c r="AC65" i="60"/>
  <c r="AB65" i="60"/>
  <c r="AA65" i="60"/>
  <c r="Z65" i="60"/>
  <c r="AC64" i="60"/>
  <c r="AB64" i="60"/>
  <c r="AA64" i="60"/>
  <c r="Z64" i="60"/>
  <c r="AC63" i="60"/>
  <c r="AB63" i="60"/>
  <c r="AA63" i="60"/>
  <c r="Z63" i="60"/>
  <c r="AC62" i="60"/>
  <c r="AB62" i="60"/>
  <c r="AA62" i="60"/>
  <c r="Z62" i="60"/>
  <c r="AC61" i="60"/>
  <c r="AB61" i="60"/>
  <c r="AA61" i="60"/>
  <c r="Z61" i="60"/>
  <c r="AC60" i="60"/>
  <c r="AB60" i="60"/>
  <c r="AA60" i="60"/>
  <c r="Z60" i="60"/>
  <c r="AC59" i="60"/>
  <c r="AB59" i="60"/>
  <c r="AA59" i="60"/>
  <c r="Z59" i="60"/>
  <c r="AC58" i="60"/>
  <c r="AB58" i="60"/>
  <c r="AA58" i="60"/>
  <c r="Z58" i="60"/>
  <c r="AC57" i="60"/>
  <c r="AB57" i="60"/>
  <c r="AA57" i="60"/>
  <c r="Z57" i="60"/>
  <c r="AC56" i="60"/>
  <c r="AB56" i="60"/>
  <c r="AA56" i="60"/>
  <c r="Z56" i="60"/>
  <c r="AC55" i="60"/>
  <c r="AB55" i="60"/>
  <c r="AA55" i="60"/>
  <c r="Z55" i="60"/>
  <c r="AC54" i="60"/>
  <c r="AB54" i="60"/>
  <c r="AA54" i="60"/>
  <c r="Z54" i="60"/>
  <c r="AC53" i="60"/>
  <c r="AB53" i="60"/>
  <c r="AA53" i="60"/>
  <c r="Z53" i="60"/>
  <c r="AC52" i="60"/>
  <c r="AB52" i="60"/>
  <c r="AA52" i="60"/>
  <c r="Z52" i="60"/>
  <c r="AC51" i="60"/>
  <c r="AB51" i="60"/>
  <c r="AA51" i="60"/>
  <c r="Z51" i="60"/>
  <c r="AC50" i="60"/>
  <c r="AB50" i="60"/>
  <c r="AA50" i="60"/>
  <c r="Z50" i="60"/>
  <c r="AC49" i="60"/>
  <c r="AB49" i="60"/>
  <c r="AA49" i="60"/>
  <c r="Z49" i="60"/>
  <c r="AC48" i="60"/>
  <c r="AB48" i="60"/>
  <c r="AA48" i="60"/>
  <c r="Z48" i="60"/>
  <c r="AC47" i="60"/>
  <c r="AB47" i="60"/>
  <c r="AA47" i="60"/>
  <c r="Z47" i="60"/>
  <c r="AC46" i="60"/>
  <c r="AB46" i="60"/>
  <c r="AA46" i="60"/>
  <c r="Z46" i="60"/>
  <c r="AC45" i="60"/>
  <c r="AB45" i="60"/>
  <c r="AA45" i="60"/>
  <c r="Z45" i="60"/>
  <c r="AC44" i="60"/>
  <c r="AB44" i="60"/>
  <c r="AA44" i="60"/>
  <c r="Z44" i="60"/>
  <c r="AC43" i="60"/>
  <c r="AB43" i="60"/>
  <c r="AA43" i="60"/>
  <c r="Z43" i="60"/>
  <c r="AC42" i="60"/>
  <c r="AB42" i="60"/>
  <c r="AA42" i="60"/>
  <c r="Z42" i="60"/>
  <c r="AC41" i="60"/>
  <c r="AB41" i="60"/>
  <c r="AA41" i="60"/>
  <c r="Z41" i="60"/>
  <c r="AC40" i="60"/>
  <c r="AB40" i="60"/>
  <c r="AA40" i="60"/>
  <c r="Z40" i="60"/>
  <c r="AC39" i="60"/>
  <c r="AB39" i="60"/>
  <c r="AA39" i="60"/>
  <c r="Z39" i="60"/>
  <c r="AC38" i="60"/>
  <c r="AB38" i="60"/>
  <c r="AA38" i="60"/>
  <c r="Z38" i="60"/>
  <c r="AC37" i="60"/>
  <c r="AB37" i="60"/>
  <c r="AA37" i="60"/>
  <c r="Z37" i="60"/>
  <c r="AC36" i="60"/>
  <c r="AB36" i="60"/>
  <c r="AA36" i="60"/>
  <c r="Z36" i="60"/>
  <c r="AC35" i="60"/>
  <c r="AB35" i="60"/>
  <c r="AA35" i="60"/>
  <c r="Z35" i="60"/>
  <c r="AC34" i="60"/>
  <c r="AB34" i="60"/>
  <c r="AA34" i="60"/>
  <c r="Z34" i="60"/>
  <c r="AC33" i="60"/>
  <c r="AB33" i="60"/>
  <c r="AA33" i="60"/>
  <c r="Z33" i="60"/>
  <c r="AC32" i="60"/>
  <c r="AB32" i="60"/>
  <c r="AA32" i="60"/>
  <c r="Z32" i="60"/>
  <c r="AC31" i="60"/>
  <c r="AB31" i="60"/>
  <c r="AA31" i="60"/>
  <c r="Z31" i="60"/>
  <c r="AC30" i="60"/>
  <c r="AB30" i="60"/>
  <c r="AA30" i="60"/>
  <c r="Z30" i="60"/>
  <c r="AC29" i="60"/>
  <c r="AB29" i="60"/>
  <c r="AA29" i="60"/>
  <c r="Z29" i="60"/>
  <c r="AC28" i="60"/>
  <c r="AB28" i="60"/>
  <c r="AA28" i="60"/>
  <c r="Z28" i="60"/>
  <c r="AC27" i="60"/>
  <c r="AB27" i="60"/>
  <c r="AA27" i="60"/>
  <c r="Z27" i="60"/>
  <c r="T162" i="50" l="1"/>
  <c r="X162" i="50" s="1"/>
  <c r="F162" i="50" s="1"/>
  <c r="Y162" i="50" s="1"/>
  <c r="X599" i="50"/>
  <c r="R600" i="50"/>
  <c r="P636" i="50"/>
  <c r="P615" i="50" s="1"/>
  <c r="P594" i="50" s="1"/>
  <c r="P573" i="50" s="1"/>
  <c r="P552" i="50" s="1"/>
  <c r="P531" i="50" s="1"/>
  <c r="P510" i="50" s="1"/>
  <c r="P489" i="50" s="1"/>
  <c r="P468" i="50" s="1"/>
  <c r="P447" i="50" s="1"/>
  <c r="P426" i="50" s="1"/>
  <c r="P405" i="50" s="1"/>
  <c r="P384" i="50" s="1"/>
  <c r="P363" i="50" s="1"/>
  <c r="AF286" i="50"/>
  <c r="AG286" i="50" s="1"/>
  <c r="X620" i="50"/>
  <c r="R621" i="50"/>
  <c r="X578" i="50"/>
  <c r="R579" i="50"/>
  <c r="R642" i="50"/>
  <c r="X641" i="50"/>
  <c r="X582" i="50"/>
  <c r="F582" i="50" s="1"/>
  <c r="Y582" i="50" s="1"/>
  <c r="X473" i="50"/>
  <c r="R474" i="50"/>
  <c r="AE307" i="50"/>
  <c r="X515" i="50"/>
  <c r="R516" i="50"/>
  <c r="X519" i="50"/>
  <c r="F519" i="50" s="1"/>
  <c r="Y519" i="50" s="1"/>
  <c r="AF265" i="50"/>
  <c r="AG265" i="50" s="1"/>
  <c r="X536" i="50"/>
  <c r="R537" i="50"/>
  <c r="X494" i="50"/>
  <c r="R495" i="50"/>
  <c r="X557" i="50"/>
  <c r="R558" i="50"/>
  <c r="X389" i="50"/>
  <c r="R390" i="50"/>
  <c r="X368" i="50"/>
  <c r="R369" i="50"/>
  <c r="X410" i="50"/>
  <c r="R411" i="50"/>
  <c r="X431" i="50"/>
  <c r="R432" i="50"/>
  <c r="X452" i="50"/>
  <c r="R453" i="50"/>
  <c r="X347" i="50"/>
  <c r="R348" i="50"/>
  <c r="P349" i="50"/>
  <c r="X326" i="50"/>
  <c r="R327" i="50"/>
  <c r="X284" i="50"/>
  <c r="R285" i="50"/>
  <c r="X305" i="50"/>
  <c r="R306" i="50"/>
  <c r="X263" i="50"/>
  <c r="R264" i="50"/>
  <c r="X267" i="50"/>
  <c r="F267" i="50" s="1"/>
  <c r="Y267" i="50" s="1"/>
  <c r="X200" i="50"/>
  <c r="R201" i="50"/>
  <c r="X204" i="50"/>
  <c r="F204" i="50" s="1"/>
  <c r="Y204" i="50" s="1"/>
  <c r="X179" i="50"/>
  <c r="R180" i="50"/>
  <c r="X158" i="50"/>
  <c r="R159" i="50"/>
  <c r="X221" i="50"/>
  <c r="R222" i="50"/>
  <c r="X242" i="50"/>
  <c r="R243" i="50"/>
  <c r="X137" i="50"/>
  <c r="R138" i="50"/>
  <c r="P139" i="50"/>
  <c r="AN10" i="69"/>
  <c r="AN11" i="69" s="1"/>
  <c r="AN12" i="69" s="1"/>
  <c r="AN13" i="69" s="1"/>
  <c r="AN14" i="69" s="1"/>
  <c r="AN15" i="69" s="1"/>
  <c r="AN16" i="69" s="1"/>
  <c r="AN17" i="69" s="1"/>
  <c r="AN18" i="69" s="1"/>
  <c r="G9" i="69" a="1"/>
  <c r="G9" i="69" s="1"/>
  <c r="G23" i="69" a="1"/>
  <c r="G23" i="69" s="1"/>
  <c r="AL10" i="69"/>
  <c r="AL11" i="69" s="1"/>
  <c r="AL12" i="69" s="1"/>
  <c r="AL13" i="69" s="1"/>
  <c r="AL14" i="69" s="1"/>
  <c r="AL15" i="69" s="1"/>
  <c r="AL16" i="69" s="1"/>
  <c r="AL17" i="69" s="1"/>
  <c r="AL18" i="69" s="1"/>
  <c r="H24" i="69" a="1"/>
  <c r="H24" i="69" s="1"/>
  <c r="AO25" i="69"/>
  <c r="AM25" i="69"/>
  <c r="F24" i="69" a="1"/>
  <c r="F24" i="69" s="1"/>
  <c r="AN25" i="69"/>
  <c r="G24" i="69" a="1"/>
  <c r="G24" i="69" s="1"/>
  <c r="AK10" i="69"/>
  <c r="AK11" i="69" s="1"/>
  <c r="AK12" i="69" s="1"/>
  <c r="AK13" i="69" s="1"/>
  <c r="AK14" i="69" s="1"/>
  <c r="AK15" i="69" s="1"/>
  <c r="AK16" i="69" s="1"/>
  <c r="AK17" i="69" s="1"/>
  <c r="AK18" i="69" s="1"/>
  <c r="F23" i="69" a="1"/>
  <c r="F23" i="69" s="1"/>
  <c r="H23" i="69" a="1"/>
  <c r="H23" i="69" s="1"/>
  <c r="F9" i="69" a="1"/>
  <c r="F9" i="69" s="1"/>
  <c r="AL24" i="69"/>
  <c r="A111" i="50"/>
  <c r="A90" i="50"/>
  <c r="A69" i="50"/>
  <c r="A48" i="50"/>
  <c r="A27" i="50"/>
  <c r="F200" i="50" l="1"/>
  <c r="Y200" i="50" s="1"/>
  <c r="F473" i="50"/>
  <c r="Y473" i="50" s="1"/>
  <c r="F242" i="50"/>
  <c r="Y242" i="50" s="1"/>
  <c r="F284" i="50"/>
  <c r="Y284" i="50" s="1"/>
  <c r="F515" i="50"/>
  <c r="Y515" i="50" s="1"/>
  <c r="F137" i="50"/>
  <c r="Y137" i="50" s="1"/>
  <c r="F578" i="50"/>
  <c r="Y578" i="50" s="1"/>
  <c r="F431" i="50"/>
  <c r="Y431" i="50" s="1"/>
  <c r="F368" i="50"/>
  <c r="Y368" i="50" s="1"/>
  <c r="F221" i="50"/>
  <c r="Y221" i="50" s="1"/>
  <c r="F263" i="50"/>
  <c r="Y263" i="50" s="1"/>
  <c r="F305" i="50"/>
  <c r="Y305" i="50" s="1"/>
  <c r="F494" i="50"/>
  <c r="Y494" i="50" s="1"/>
  <c r="F389" i="50"/>
  <c r="Y389" i="50" s="1"/>
  <c r="F326" i="50"/>
  <c r="Y326" i="50" s="1"/>
  <c r="F158" i="50"/>
  <c r="Y158" i="50" s="1"/>
  <c r="F410" i="50"/>
  <c r="Y410" i="50" s="1"/>
  <c r="F536" i="50"/>
  <c r="Y536" i="50" s="1"/>
  <c r="F641" i="50"/>
  <c r="Y641" i="50" s="1"/>
  <c r="F557" i="50"/>
  <c r="Y557" i="50" s="1"/>
  <c r="F620" i="50"/>
  <c r="Y620" i="50" s="1"/>
  <c r="F347" i="50"/>
  <c r="Y347" i="50" s="1"/>
  <c r="F179" i="50"/>
  <c r="Y179" i="50" s="1"/>
  <c r="F452" i="50"/>
  <c r="Y452" i="50" s="1"/>
  <c r="F599" i="50"/>
  <c r="Y599" i="50" s="1"/>
  <c r="X621" i="50"/>
  <c r="R622" i="50"/>
  <c r="X622" i="50" s="1"/>
  <c r="X642" i="50"/>
  <c r="R643" i="50"/>
  <c r="X643" i="50" s="1"/>
  <c r="X579" i="50"/>
  <c r="R580" i="50"/>
  <c r="X580" i="50" s="1"/>
  <c r="X600" i="50"/>
  <c r="R601" i="50"/>
  <c r="X601" i="50" s="1"/>
  <c r="X495" i="50"/>
  <c r="R496" i="50"/>
  <c r="X496" i="50" s="1"/>
  <c r="P342" i="50"/>
  <c r="P321" i="50" s="1"/>
  <c r="P300" i="50" s="1"/>
  <c r="P279" i="50" s="1"/>
  <c r="P258" i="50" s="1"/>
  <c r="P237" i="50" s="1"/>
  <c r="P216" i="50" s="1"/>
  <c r="P195" i="50" s="1"/>
  <c r="P174" i="50" s="1"/>
  <c r="P153" i="50" s="1"/>
  <c r="P132" i="50" s="1"/>
  <c r="X558" i="50"/>
  <c r="R559" i="50"/>
  <c r="X559" i="50" s="1"/>
  <c r="X516" i="50"/>
  <c r="R517" i="50"/>
  <c r="X517" i="50" s="1"/>
  <c r="X474" i="50"/>
  <c r="R475" i="50"/>
  <c r="X475" i="50" s="1"/>
  <c r="X537" i="50"/>
  <c r="R538" i="50"/>
  <c r="X538" i="50" s="1"/>
  <c r="X411" i="50"/>
  <c r="R412" i="50"/>
  <c r="X412" i="50" s="1"/>
  <c r="X432" i="50"/>
  <c r="R433" i="50"/>
  <c r="X433" i="50" s="1"/>
  <c r="X369" i="50"/>
  <c r="R370" i="50"/>
  <c r="X370" i="50" s="1"/>
  <c r="X390" i="50"/>
  <c r="R391" i="50"/>
  <c r="X391" i="50" s="1"/>
  <c r="X453" i="50"/>
  <c r="R454" i="50"/>
  <c r="X454" i="50" s="1"/>
  <c r="X264" i="50"/>
  <c r="R265" i="50"/>
  <c r="X265" i="50" s="1"/>
  <c r="X306" i="50"/>
  <c r="R307" i="50"/>
  <c r="X307" i="50" s="1"/>
  <c r="X285" i="50"/>
  <c r="R286" i="50"/>
  <c r="X286" i="50" s="1"/>
  <c r="X327" i="50"/>
  <c r="R328" i="50"/>
  <c r="X328" i="50" s="1"/>
  <c r="X348" i="50"/>
  <c r="R349" i="50"/>
  <c r="X349" i="50" s="1"/>
  <c r="X243" i="50"/>
  <c r="R244" i="50"/>
  <c r="X244" i="50" s="1"/>
  <c r="X201" i="50"/>
  <c r="R202" i="50"/>
  <c r="X202" i="50" s="1"/>
  <c r="X180" i="50"/>
  <c r="R181" i="50"/>
  <c r="X181" i="50" s="1"/>
  <c r="X222" i="50"/>
  <c r="R223" i="50"/>
  <c r="X223" i="50" s="1"/>
  <c r="X159" i="50"/>
  <c r="R160" i="50"/>
  <c r="X160" i="50" s="1"/>
  <c r="X138" i="50"/>
  <c r="R139" i="50"/>
  <c r="X139" i="50" s="1"/>
  <c r="AL25" i="69"/>
  <c r="E24" i="69" a="1"/>
  <c r="E24" i="69" s="1"/>
  <c r="AO26" i="69"/>
  <c r="H25" i="69" a="1"/>
  <c r="H25" i="69" s="1"/>
  <c r="AM26" i="69"/>
  <c r="F25" i="69" a="1"/>
  <c r="F25" i="69" s="1"/>
  <c r="AN26" i="69"/>
  <c r="G25" i="69" a="1"/>
  <c r="G25" i="69" s="1"/>
  <c r="L4" i="69"/>
  <c r="K4" i="69"/>
  <c r="J4" i="69"/>
  <c r="I4" i="69"/>
  <c r="H4" i="69"/>
  <c r="G4" i="69"/>
  <c r="F4" i="69"/>
  <c r="E4" i="69"/>
  <c r="D4" i="69"/>
  <c r="C4" i="69"/>
  <c r="I107" i="37"/>
  <c r="I106" i="37"/>
  <c r="I105" i="37"/>
  <c r="I103" i="37"/>
  <c r="I102" i="37"/>
  <c r="I101" i="37"/>
  <c r="I100" i="37"/>
  <c r="I138" i="37"/>
  <c r="I137" i="37"/>
  <c r="I131" i="37"/>
  <c r="I130" i="37"/>
  <c r="I129" i="37"/>
  <c r="I125" i="37"/>
  <c r="I124" i="37"/>
  <c r="I123" i="37"/>
  <c r="I122" i="37"/>
  <c r="I121" i="37"/>
  <c r="I93" i="37"/>
  <c r="I92" i="37"/>
  <c r="I91" i="37"/>
  <c r="I90" i="37"/>
  <c r="I89" i="37"/>
  <c r="I88" i="37"/>
  <c r="I83" i="37"/>
  <c r="I79" i="37"/>
  <c r="I78" i="37"/>
  <c r="K74" i="37"/>
  <c r="I72" i="37"/>
  <c r="AF76" i="60"/>
  <c r="AE76" i="60"/>
  <c r="AD76" i="60"/>
  <c r="Y76" i="60"/>
  <c r="X76" i="60"/>
  <c r="W76" i="60"/>
  <c r="V76" i="60"/>
  <c r="U76" i="60"/>
  <c r="T76" i="60"/>
  <c r="S76" i="60"/>
  <c r="R76" i="60"/>
  <c r="Q76" i="60"/>
  <c r="P76" i="60"/>
  <c r="O76" i="60"/>
  <c r="N76" i="60"/>
  <c r="M76" i="60"/>
  <c r="L76" i="60"/>
  <c r="K76" i="60"/>
  <c r="J76" i="60"/>
  <c r="I76" i="60"/>
  <c r="H76" i="60"/>
  <c r="G76" i="60"/>
  <c r="F76" i="60"/>
  <c r="E76" i="60"/>
  <c r="D76" i="60"/>
  <c r="AF75" i="60"/>
  <c r="AE75" i="60"/>
  <c r="AD75" i="60"/>
  <c r="Y75" i="60"/>
  <c r="X75" i="60"/>
  <c r="W75" i="60"/>
  <c r="V75" i="60"/>
  <c r="U75" i="60"/>
  <c r="T75" i="60"/>
  <c r="S75" i="60"/>
  <c r="R75" i="60"/>
  <c r="Q75" i="60"/>
  <c r="P75" i="60"/>
  <c r="O75" i="60"/>
  <c r="N75" i="60"/>
  <c r="M75" i="60"/>
  <c r="L75" i="60"/>
  <c r="K75" i="60"/>
  <c r="J75" i="60"/>
  <c r="I75" i="60"/>
  <c r="H75" i="60"/>
  <c r="G75" i="60"/>
  <c r="F75" i="60"/>
  <c r="E75" i="60"/>
  <c r="D75" i="60"/>
  <c r="AF74" i="60"/>
  <c r="AE74" i="60"/>
  <c r="AD74" i="60"/>
  <c r="Y74" i="60"/>
  <c r="X74" i="60"/>
  <c r="W74" i="60"/>
  <c r="V74" i="60"/>
  <c r="U74" i="60"/>
  <c r="T74" i="60"/>
  <c r="S74" i="60"/>
  <c r="R74" i="60"/>
  <c r="Q74" i="60"/>
  <c r="P74" i="60"/>
  <c r="O74" i="60"/>
  <c r="N74" i="60"/>
  <c r="M74" i="60"/>
  <c r="L74" i="60"/>
  <c r="K74" i="60"/>
  <c r="J74" i="60"/>
  <c r="I74" i="60"/>
  <c r="H74" i="60"/>
  <c r="G74" i="60"/>
  <c r="F74" i="60"/>
  <c r="E74" i="60"/>
  <c r="D74" i="60"/>
  <c r="AF73" i="60"/>
  <c r="AE73" i="60"/>
  <c r="AD73" i="60"/>
  <c r="Y73" i="60"/>
  <c r="X73" i="60"/>
  <c r="W73" i="60"/>
  <c r="V73" i="60"/>
  <c r="U73" i="60"/>
  <c r="T73" i="60"/>
  <c r="S73" i="60"/>
  <c r="R73" i="60"/>
  <c r="Q73" i="60"/>
  <c r="P73" i="60"/>
  <c r="O73" i="60"/>
  <c r="N73" i="60"/>
  <c r="M73" i="60"/>
  <c r="L73" i="60"/>
  <c r="K73" i="60"/>
  <c r="J73" i="60"/>
  <c r="I73" i="60"/>
  <c r="H73" i="60"/>
  <c r="G73" i="60"/>
  <c r="F73" i="60"/>
  <c r="E73" i="60"/>
  <c r="D73" i="60"/>
  <c r="AF72" i="60"/>
  <c r="AE72" i="60"/>
  <c r="AD72" i="60"/>
  <c r="Y72" i="60"/>
  <c r="X72" i="60"/>
  <c r="W72" i="60"/>
  <c r="V72" i="60"/>
  <c r="U72" i="60"/>
  <c r="T72" i="60"/>
  <c r="S72" i="60"/>
  <c r="R72" i="60"/>
  <c r="Q72" i="60"/>
  <c r="P72" i="60"/>
  <c r="O72" i="60"/>
  <c r="N72" i="60"/>
  <c r="M72" i="60"/>
  <c r="L72" i="60"/>
  <c r="K72" i="60"/>
  <c r="J72" i="60"/>
  <c r="I72" i="60"/>
  <c r="H72" i="60"/>
  <c r="G72" i="60"/>
  <c r="F72" i="60"/>
  <c r="E72" i="60"/>
  <c r="D72" i="60"/>
  <c r="AF71" i="60"/>
  <c r="AE71" i="60"/>
  <c r="AD71" i="60"/>
  <c r="Y71" i="60"/>
  <c r="X71" i="60"/>
  <c r="W71" i="60"/>
  <c r="V71" i="60"/>
  <c r="U71" i="60"/>
  <c r="T71" i="60"/>
  <c r="S71" i="60"/>
  <c r="R71" i="60"/>
  <c r="Q71" i="60"/>
  <c r="P71" i="60"/>
  <c r="O71" i="60"/>
  <c r="N71" i="60"/>
  <c r="M71" i="60"/>
  <c r="L71" i="60"/>
  <c r="K71" i="60"/>
  <c r="J71" i="60"/>
  <c r="I71" i="60"/>
  <c r="H71" i="60"/>
  <c r="G71" i="60"/>
  <c r="F71" i="60"/>
  <c r="E71" i="60"/>
  <c r="D71" i="60"/>
  <c r="AF70" i="60"/>
  <c r="AE70" i="60"/>
  <c r="AD70" i="60"/>
  <c r="Y70" i="60"/>
  <c r="X70" i="60"/>
  <c r="W70" i="60"/>
  <c r="V70" i="60"/>
  <c r="U70" i="60"/>
  <c r="T70" i="60"/>
  <c r="S70" i="60"/>
  <c r="R70" i="60"/>
  <c r="Q70" i="60"/>
  <c r="P70" i="60"/>
  <c r="O70" i="60"/>
  <c r="N70" i="60"/>
  <c r="M70" i="60"/>
  <c r="L70" i="60"/>
  <c r="K70" i="60"/>
  <c r="J70" i="60"/>
  <c r="I70" i="60"/>
  <c r="H70" i="60"/>
  <c r="G70" i="60"/>
  <c r="F70" i="60"/>
  <c r="E70" i="60"/>
  <c r="D70" i="60"/>
  <c r="AF69" i="60"/>
  <c r="AE69" i="60"/>
  <c r="AD69" i="60"/>
  <c r="Y69" i="60"/>
  <c r="X69" i="60"/>
  <c r="W69" i="60"/>
  <c r="V69" i="60"/>
  <c r="U69" i="60"/>
  <c r="T69" i="60"/>
  <c r="S69" i="60"/>
  <c r="R69" i="60"/>
  <c r="Q69" i="60"/>
  <c r="P69" i="60"/>
  <c r="O69" i="60"/>
  <c r="N69" i="60"/>
  <c r="M69" i="60"/>
  <c r="L69" i="60"/>
  <c r="K69" i="60"/>
  <c r="J69" i="60"/>
  <c r="I69" i="60"/>
  <c r="H69" i="60"/>
  <c r="G69" i="60"/>
  <c r="F69" i="60"/>
  <c r="E69" i="60"/>
  <c r="D69" i="60"/>
  <c r="AF68" i="60"/>
  <c r="AE68" i="60"/>
  <c r="AD68" i="60"/>
  <c r="Y68" i="60"/>
  <c r="X68" i="60"/>
  <c r="W68" i="60"/>
  <c r="V68" i="60"/>
  <c r="U68" i="60"/>
  <c r="T68" i="60"/>
  <c r="S68" i="60"/>
  <c r="R68" i="60"/>
  <c r="Q68" i="60"/>
  <c r="P68" i="60"/>
  <c r="O68" i="60"/>
  <c r="N68" i="60"/>
  <c r="M68" i="60"/>
  <c r="L68" i="60"/>
  <c r="K68" i="60"/>
  <c r="J68" i="60"/>
  <c r="I68" i="60"/>
  <c r="H68" i="60"/>
  <c r="G68" i="60"/>
  <c r="F68" i="60"/>
  <c r="E68" i="60"/>
  <c r="D68" i="60"/>
  <c r="AF67" i="60"/>
  <c r="AE67" i="60"/>
  <c r="AD67" i="60"/>
  <c r="Y67" i="60"/>
  <c r="X67" i="60"/>
  <c r="W67" i="60"/>
  <c r="V67" i="60"/>
  <c r="U67" i="60"/>
  <c r="T67" i="60"/>
  <c r="S67" i="60"/>
  <c r="R67" i="60"/>
  <c r="Q67" i="60"/>
  <c r="P67" i="60"/>
  <c r="O67" i="60"/>
  <c r="N67" i="60"/>
  <c r="M67" i="60"/>
  <c r="L67" i="60"/>
  <c r="K67" i="60"/>
  <c r="J67" i="60"/>
  <c r="I67" i="60"/>
  <c r="H67" i="60"/>
  <c r="G67" i="60"/>
  <c r="F67" i="60"/>
  <c r="E67" i="60"/>
  <c r="D67" i="60"/>
  <c r="AF66" i="60"/>
  <c r="AE66" i="60"/>
  <c r="AD66" i="60"/>
  <c r="Y66" i="60"/>
  <c r="X66" i="60"/>
  <c r="W66" i="60"/>
  <c r="V66" i="60"/>
  <c r="U66" i="60"/>
  <c r="T66" i="60"/>
  <c r="S66" i="60"/>
  <c r="R66" i="60"/>
  <c r="Q66" i="60"/>
  <c r="P66" i="60"/>
  <c r="O66" i="60"/>
  <c r="N66" i="60"/>
  <c r="M66" i="60"/>
  <c r="L66" i="60"/>
  <c r="K66" i="60"/>
  <c r="J66" i="60"/>
  <c r="I66" i="60"/>
  <c r="H66" i="60"/>
  <c r="G66" i="60"/>
  <c r="F66" i="60"/>
  <c r="E66" i="60"/>
  <c r="D66" i="60"/>
  <c r="AF65" i="60"/>
  <c r="AE65" i="60"/>
  <c r="AD65" i="60"/>
  <c r="Y65" i="60"/>
  <c r="X65" i="60"/>
  <c r="W65" i="60"/>
  <c r="V65" i="60"/>
  <c r="U65" i="60"/>
  <c r="T65" i="60"/>
  <c r="S65" i="60"/>
  <c r="R65" i="60"/>
  <c r="Q65" i="60"/>
  <c r="P65" i="60"/>
  <c r="O65" i="60"/>
  <c r="N65" i="60"/>
  <c r="M65" i="60"/>
  <c r="L65" i="60"/>
  <c r="K65" i="60"/>
  <c r="J65" i="60"/>
  <c r="I65" i="60"/>
  <c r="H65" i="60"/>
  <c r="G65" i="60"/>
  <c r="F65" i="60"/>
  <c r="E65" i="60"/>
  <c r="D65" i="60"/>
  <c r="AF64" i="60"/>
  <c r="AE64" i="60"/>
  <c r="AD64" i="60"/>
  <c r="Y64" i="60"/>
  <c r="X64" i="60"/>
  <c r="W64" i="60"/>
  <c r="V64" i="60"/>
  <c r="U64" i="60"/>
  <c r="T64" i="60"/>
  <c r="S64" i="60"/>
  <c r="R64" i="60"/>
  <c r="Q64" i="60"/>
  <c r="P64" i="60"/>
  <c r="O64" i="60"/>
  <c r="N64" i="60"/>
  <c r="M64" i="60"/>
  <c r="L64" i="60"/>
  <c r="K64" i="60"/>
  <c r="J64" i="60"/>
  <c r="I64" i="60"/>
  <c r="H64" i="60"/>
  <c r="G64" i="60"/>
  <c r="F64" i="60"/>
  <c r="E64" i="60"/>
  <c r="D64" i="60"/>
  <c r="AF63" i="60"/>
  <c r="AE63" i="60"/>
  <c r="AD63" i="60"/>
  <c r="Y63" i="60"/>
  <c r="X63" i="60"/>
  <c r="W63" i="60"/>
  <c r="V63" i="60"/>
  <c r="U63" i="60"/>
  <c r="T63" i="60"/>
  <c r="S63" i="60"/>
  <c r="R63" i="60"/>
  <c r="Q63" i="60"/>
  <c r="P63" i="60"/>
  <c r="O63" i="60"/>
  <c r="N63" i="60"/>
  <c r="M63" i="60"/>
  <c r="L63" i="60"/>
  <c r="K63" i="60"/>
  <c r="J63" i="60"/>
  <c r="I63" i="60"/>
  <c r="H63" i="60"/>
  <c r="G63" i="60"/>
  <c r="F63" i="60"/>
  <c r="E63" i="60"/>
  <c r="D63" i="60"/>
  <c r="AF62" i="60"/>
  <c r="AE62" i="60"/>
  <c r="AD62" i="60"/>
  <c r="Y62" i="60"/>
  <c r="X62" i="60"/>
  <c r="W62" i="60"/>
  <c r="V62" i="60"/>
  <c r="U62" i="60"/>
  <c r="T62" i="60"/>
  <c r="S62" i="60"/>
  <c r="R62" i="60"/>
  <c r="Q62" i="60"/>
  <c r="P62" i="60"/>
  <c r="O62" i="60"/>
  <c r="N62" i="60"/>
  <c r="M62" i="60"/>
  <c r="L62" i="60"/>
  <c r="K62" i="60"/>
  <c r="J62" i="60"/>
  <c r="I62" i="60"/>
  <c r="H62" i="60"/>
  <c r="G62" i="60"/>
  <c r="F62" i="60"/>
  <c r="E62" i="60"/>
  <c r="D62" i="60"/>
  <c r="AF61" i="60"/>
  <c r="AE61" i="60"/>
  <c r="AD61" i="60"/>
  <c r="Y61" i="60"/>
  <c r="X61" i="60"/>
  <c r="W61" i="60"/>
  <c r="V61" i="60"/>
  <c r="U61" i="60"/>
  <c r="T61" i="60"/>
  <c r="S61" i="60"/>
  <c r="R61" i="60"/>
  <c r="Q61" i="60"/>
  <c r="P61" i="60"/>
  <c r="O61" i="60"/>
  <c r="N61" i="60"/>
  <c r="M61" i="60"/>
  <c r="L61" i="60"/>
  <c r="K61" i="60"/>
  <c r="J61" i="60"/>
  <c r="I61" i="60"/>
  <c r="H61" i="60"/>
  <c r="G61" i="60"/>
  <c r="F61" i="60"/>
  <c r="E61" i="60"/>
  <c r="D61" i="60"/>
  <c r="AF60" i="60"/>
  <c r="AE60" i="60"/>
  <c r="AD60" i="60"/>
  <c r="Y60" i="60"/>
  <c r="X60" i="60"/>
  <c r="W60" i="60"/>
  <c r="V60" i="60"/>
  <c r="U60" i="60"/>
  <c r="T60" i="60"/>
  <c r="S60" i="60"/>
  <c r="R60" i="60"/>
  <c r="Q60" i="60"/>
  <c r="P60" i="60"/>
  <c r="O60" i="60"/>
  <c r="N60" i="60"/>
  <c r="M60" i="60"/>
  <c r="L60" i="60"/>
  <c r="K60" i="60"/>
  <c r="J60" i="60"/>
  <c r="I60" i="60"/>
  <c r="H60" i="60"/>
  <c r="G60" i="60"/>
  <c r="F60" i="60"/>
  <c r="E60" i="60"/>
  <c r="D60" i="60"/>
  <c r="AF59" i="60"/>
  <c r="AE59" i="60"/>
  <c r="AD59" i="60"/>
  <c r="Y59" i="60"/>
  <c r="X59" i="60"/>
  <c r="W59" i="60"/>
  <c r="V59" i="60"/>
  <c r="U59" i="60"/>
  <c r="T59" i="60"/>
  <c r="S59" i="60"/>
  <c r="R59" i="60"/>
  <c r="Q59" i="60"/>
  <c r="P59" i="60"/>
  <c r="O59" i="60"/>
  <c r="N59" i="60"/>
  <c r="M59" i="60"/>
  <c r="L59" i="60"/>
  <c r="K59" i="60"/>
  <c r="J59" i="60"/>
  <c r="I59" i="60"/>
  <c r="H59" i="60"/>
  <c r="G59" i="60"/>
  <c r="F59" i="60"/>
  <c r="E59" i="60"/>
  <c r="D59" i="60"/>
  <c r="AF58" i="60"/>
  <c r="AE58" i="60"/>
  <c r="AD58" i="60"/>
  <c r="Y58" i="60"/>
  <c r="X58" i="60"/>
  <c r="W58" i="60"/>
  <c r="V58" i="60"/>
  <c r="U58" i="60"/>
  <c r="T58" i="60"/>
  <c r="S58" i="60"/>
  <c r="R58" i="60"/>
  <c r="Q58" i="60"/>
  <c r="P58" i="60"/>
  <c r="O58" i="60"/>
  <c r="N58" i="60"/>
  <c r="M58" i="60"/>
  <c r="L58" i="60"/>
  <c r="K58" i="60"/>
  <c r="J58" i="60"/>
  <c r="I58" i="60"/>
  <c r="H58" i="60"/>
  <c r="G58" i="60"/>
  <c r="F58" i="60"/>
  <c r="E58" i="60"/>
  <c r="D58" i="60"/>
  <c r="AF57" i="60"/>
  <c r="AE57" i="60"/>
  <c r="AD57" i="60"/>
  <c r="Y57" i="60"/>
  <c r="X57" i="60"/>
  <c r="W57" i="60"/>
  <c r="V57" i="60"/>
  <c r="U57" i="60"/>
  <c r="T57" i="60"/>
  <c r="S57" i="60"/>
  <c r="R57" i="60"/>
  <c r="Q57" i="60"/>
  <c r="P57" i="60"/>
  <c r="O57" i="60"/>
  <c r="N57" i="60"/>
  <c r="M57" i="60"/>
  <c r="L57" i="60"/>
  <c r="K57" i="60"/>
  <c r="J57" i="60"/>
  <c r="I57" i="60"/>
  <c r="H57" i="60"/>
  <c r="G57" i="60"/>
  <c r="F57" i="60"/>
  <c r="E57" i="60"/>
  <c r="D57" i="60"/>
  <c r="AF56" i="60"/>
  <c r="AE56" i="60"/>
  <c r="AD56" i="60"/>
  <c r="Y56" i="60"/>
  <c r="X56" i="60"/>
  <c r="W56" i="60"/>
  <c r="V56" i="60"/>
  <c r="U56" i="60"/>
  <c r="T56" i="60"/>
  <c r="S56" i="60"/>
  <c r="R56" i="60"/>
  <c r="Q56" i="60"/>
  <c r="P56" i="60"/>
  <c r="O56" i="60"/>
  <c r="N56" i="60"/>
  <c r="M56" i="60"/>
  <c r="L56" i="60"/>
  <c r="K56" i="60"/>
  <c r="J56" i="60"/>
  <c r="I56" i="60"/>
  <c r="H56" i="60"/>
  <c r="G56" i="60"/>
  <c r="F56" i="60"/>
  <c r="E56" i="60"/>
  <c r="D56" i="60"/>
  <c r="AF55" i="60"/>
  <c r="AE55" i="60"/>
  <c r="AD55" i="60"/>
  <c r="Y55" i="60"/>
  <c r="X55" i="60"/>
  <c r="W55" i="60"/>
  <c r="V55" i="60"/>
  <c r="U55" i="60"/>
  <c r="T55" i="60"/>
  <c r="S55" i="60"/>
  <c r="R55" i="60"/>
  <c r="Q55" i="60"/>
  <c r="P55" i="60"/>
  <c r="O55" i="60"/>
  <c r="N55" i="60"/>
  <c r="M55" i="60"/>
  <c r="L55" i="60"/>
  <c r="K55" i="60"/>
  <c r="J55" i="60"/>
  <c r="I55" i="60"/>
  <c r="H55" i="60"/>
  <c r="G55" i="60"/>
  <c r="F55" i="60"/>
  <c r="E55" i="60"/>
  <c r="D55" i="60"/>
  <c r="AF54" i="60"/>
  <c r="AE54" i="60"/>
  <c r="AD54" i="60"/>
  <c r="Y54" i="60"/>
  <c r="X54" i="60"/>
  <c r="W54" i="60"/>
  <c r="V54" i="60"/>
  <c r="U54" i="60"/>
  <c r="T54" i="60"/>
  <c r="S54" i="60"/>
  <c r="R54" i="60"/>
  <c r="Q54" i="60"/>
  <c r="P54" i="60"/>
  <c r="O54" i="60"/>
  <c r="N54" i="60"/>
  <c r="M54" i="60"/>
  <c r="L54" i="60"/>
  <c r="K54" i="60"/>
  <c r="J54" i="60"/>
  <c r="I54" i="60"/>
  <c r="H54" i="60"/>
  <c r="G54" i="60"/>
  <c r="F54" i="60"/>
  <c r="E54" i="60"/>
  <c r="D54" i="60"/>
  <c r="AF53" i="60"/>
  <c r="AE53" i="60"/>
  <c r="AD53" i="60"/>
  <c r="Y53" i="60"/>
  <c r="X53" i="60"/>
  <c r="W53" i="60"/>
  <c r="V53" i="60"/>
  <c r="U53" i="60"/>
  <c r="T53" i="60"/>
  <c r="S53" i="60"/>
  <c r="R53" i="60"/>
  <c r="Q53" i="60"/>
  <c r="P53" i="60"/>
  <c r="O53" i="60"/>
  <c r="N53" i="60"/>
  <c r="M53" i="60"/>
  <c r="L53" i="60"/>
  <c r="K53" i="60"/>
  <c r="J53" i="60"/>
  <c r="I53" i="60"/>
  <c r="H53" i="60"/>
  <c r="G53" i="60"/>
  <c r="F53" i="60"/>
  <c r="E53" i="60"/>
  <c r="D53" i="60"/>
  <c r="AF52" i="60"/>
  <c r="AE52" i="60"/>
  <c r="AD52" i="60"/>
  <c r="Y52" i="60"/>
  <c r="X52" i="60"/>
  <c r="W52" i="60"/>
  <c r="V52" i="60"/>
  <c r="U52" i="60"/>
  <c r="T52" i="60"/>
  <c r="S52" i="60"/>
  <c r="R52" i="60"/>
  <c r="Q52" i="60"/>
  <c r="P52" i="60"/>
  <c r="O52" i="60"/>
  <c r="N52" i="60"/>
  <c r="M52" i="60"/>
  <c r="L52" i="60"/>
  <c r="K52" i="60"/>
  <c r="J52" i="60"/>
  <c r="I52" i="60"/>
  <c r="H52" i="60"/>
  <c r="G52" i="60"/>
  <c r="F52" i="60"/>
  <c r="E52" i="60"/>
  <c r="D52" i="60"/>
  <c r="AF51" i="60"/>
  <c r="AE51" i="60"/>
  <c r="AD51" i="60"/>
  <c r="Y51" i="60"/>
  <c r="X51" i="60"/>
  <c r="W51" i="60"/>
  <c r="V51" i="60"/>
  <c r="U51" i="60"/>
  <c r="T51" i="60"/>
  <c r="S51" i="60"/>
  <c r="R51" i="60"/>
  <c r="Q51" i="60"/>
  <c r="P51" i="60"/>
  <c r="O51" i="60"/>
  <c r="N51" i="60"/>
  <c r="M51" i="60"/>
  <c r="L51" i="60"/>
  <c r="K51" i="60"/>
  <c r="J51" i="60"/>
  <c r="I51" i="60"/>
  <c r="H51" i="60"/>
  <c r="G51" i="60"/>
  <c r="F51" i="60"/>
  <c r="E51" i="60"/>
  <c r="D51" i="60"/>
  <c r="AF50" i="60"/>
  <c r="AE50" i="60"/>
  <c r="AD50" i="60"/>
  <c r="Y50" i="60"/>
  <c r="X50" i="60"/>
  <c r="W50" i="60"/>
  <c r="V50" i="60"/>
  <c r="U50" i="60"/>
  <c r="T50" i="60"/>
  <c r="S50" i="60"/>
  <c r="R50" i="60"/>
  <c r="Q50" i="60"/>
  <c r="P50" i="60"/>
  <c r="O50" i="60"/>
  <c r="N50" i="60"/>
  <c r="M50" i="60"/>
  <c r="L50" i="60"/>
  <c r="K50" i="60"/>
  <c r="J50" i="60"/>
  <c r="I50" i="60"/>
  <c r="H50" i="60"/>
  <c r="G50" i="60"/>
  <c r="F50" i="60"/>
  <c r="E50" i="60"/>
  <c r="D50" i="60"/>
  <c r="AF49" i="60"/>
  <c r="AE49" i="60"/>
  <c r="AD49" i="60"/>
  <c r="Y49" i="60"/>
  <c r="X49" i="60"/>
  <c r="W49" i="60"/>
  <c r="V49" i="60"/>
  <c r="U49" i="60"/>
  <c r="T49" i="60"/>
  <c r="S49" i="60"/>
  <c r="R49" i="60"/>
  <c r="Q49" i="60"/>
  <c r="P49" i="60"/>
  <c r="O49" i="60"/>
  <c r="N49" i="60"/>
  <c r="M49" i="60"/>
  <c r="L49" i="60"/>
  <c r="K49" i="60"/>
  <c r="J49" i="60"/>
  <c r="I49" i="60"/>
  <c r="H49" i="60"/>
  <c r="G49" i="60"/>
  <c r="F49" i="60"/>
  <c r="E49" i="60"/>
  <c r="D49" i="60"/>
  <c r="AF48" i="60"/>
  <c r="AE48" i="60"/>
  <c r="AD48" i="60"/>
  <c r="Y48" i="60"/>
  <c r="X48" i="60"/>
  <c r="W48" i="60"/>
  <c r="V48" i="60"/>
  <c r="U48" i="60"/>
  <c r="T48" i="60"/>
  <c r="S48" i="60"/>
  <c r="R48" i="60"/>
  <c r="Q48" i="60"/>
  <c r="P48" i="60"/>
  <c r="O48" i="60"/>
  <c r="N48" i="60"/>
  <c r="M48" i="60"/>
  <c r="L48" i="60"/>
  <c r="K48" i="60"/>
  <c r="J48" i="60"/>
  <c r="I48" i="60"/>
  <c r="H48" i="60"/>
  <c r="G48" i="60"/>
  <c r="F48" i="60"/>
  <c r="E48" i="60"/>
  <c r="D48" i="60"/>
  <c r="AF47" i="60"/>
  <c r="AE47" i="60"/>
  <c r="AD47" i="60"/>
  <c r="Y47" i="60"/>
  <c r="X47" i="60"/>
  <c r="W47" i="60"/>
  <c r="V47" i="60"/>
  <c r="U47" i="60"/>
  <c r="T47" i="60"/>
  <c r="S47" i="60"/>
  <c r="R47" i="60"/>
  <c r="Q47" i="60"/>
  <c r="P47" i="60"/>
  <c r="O47" i="60"/>
  <c r="N47" i="60"/>
  <c r="M47" i="60"/>
  <c r="L47" i="60"/>
  <c r="K47" i="60"/>
  <c r="J47" i="60"/>
  <c r="I47" i="60"/>
  <c r="H47" i="60"/>
  <c r="G47" i="60"/>
  <c r="F47" i="60"/>
  <c r="E47" i="60"/>
  <c r="D47" i="60"/>
  <c r="AF46" i="60"/>
  <c r="AE46" i="60"/>
  <c r="AD46" i="60"/>
  <c r="Y46" i="60"/>
  <c r="X46" i="60"/>
  <c r="W46" i="60"/>
  <c r="V46" i="60"/>
  <c r="U46" i="60"/>
  <c r="T46" i="60"/>
  <c r="S46" i="60"/>
  <c r="R46" i="60"/>
  <c r="Q46" i="60"/>
  <c r="P46" i="60"/>
  <c r="O46" i="60"/>
  <c r="N46" i="60"/>
  <c r="M46" i="60"/>
  <c r="L46" i="60"/>
  <c r="K46" i="60"/>
  <c r="J46" i="60"/>
  <c r="I46" i="60"/>
  <c r="H46" i="60"/>
  <c r="G46" i="60"/>
  <c r="F46" i="60"/>
  <c r="E46" i="60"/>
  <c r="D46" i="60"/>
  <c r="AF45" i="60"/>
  <c r="AE45" i="60"/>
  <c r="AD45" i="60"/>
  <c r="Y45" i="60"/>
  <c r="X45" i="60"/>
  <c r="W45" i="60"/>
  <c r="V45" i="60"/>
  <c r="U45" i="60"/>
  <c r="T45" i="60"/>
  <c r="S45" i="60"/>
  <c r="R45" i="60"/>
  <c r="Q45" i="60"/>
  <c r="P45" i="60"/>
  <c r="O45" i="60"/>
  <c r="N45" i="60"/>
  <c r="M45" i="60"/>
  <c r="L45" i="60"/>
  <c r="K45" i="60"/>
  <c r="J45" i="60"/>
  <c r="I45" i="60"/>
  <c r="H45" i="60"/>
  <c r="G45" i="60"/>
  <c r="F45" i="60"/>
  <c r="E45" i="60"/>
  <c r="D45" i="60"/>
  <c r="AF44" i="60"/>
  <c r="AE44" i="60"/>
  <c r="AD44" i="60"/>
  <c r="Y44" i="60"/>
  <c r="X44" i="60"/>
  <c r="W44" i="60"/>
  <c r="V44" i="60"/>
  <c r="U44" i="60"/>
  <c r="T44" i="60"/>
  <c r="S44" i="60"/>
  <c r="R44" i="60"/>
  <c r="Q44" i="60"/>
  <c r="P44" i="60"/>
  <c r="O44" i="60"/>
  <c r="N44" i="60"/>
  <c r="M44" i="60"/>
  <c r="L44" i="60"/>
  <c r="K44" i="60"/>
  <c r="J44" i="60"/>
  <c r="I44" i="60"/>
  <c r="H44" i="60"/>
  <c r="G44" i="60"/>
  <c r="F44" i="60"/>
  <c r="E44" i="60"/>
  <c r="D44" i="60"/>
  <c r="AF43" i="60"/>
  <c r="AE43" i="60"/>
  <c r="AD43" i="60"/>
  <c r="Y43" i="60"/>
  <c r="X43" i="60"/>
  <c r="W43" i="60"/>
  <c r="V43" i="60"/>
  <c r="U43" i="60"/>
  <c r="T43" i="60"/>
  <c r="S43" i="60"/>
  <c r="R43" i="60"/>
  <c r="Q43" i="60"/>
  <c r="P43" i="60"/>
  <c r="O43" i="60"/>
  <c r="N43" i="60"/>
  <c r="M43" i="60"/>
  <c r="L43" i="60"/>
  <c r="K43" i="60"/>
  <c r="J43" i="60"/>
  <c r="I43" i="60"/>
  <c r="H43" i="60"/>
  <c r="G43" i="60"/>
  <c r="F43" i="60"/>
  <c r="E43" i="60"/>
  <c r="D43" i="60"/>
  <c r="AF42" i="60"/>
  <c r="AE42" i="60"/>
  <c r="AD42" i="60"/>
  <c r="Y42" i="60"/>
  <c r="X42" i="60"/>
  <c r="W42" i="60"/>
  <c r="V42" i="60"/>
  <c r="U42" i="60"/>
  <c r="T42" i="60"/>
  <c r="S42" i="60"/>
  <c r="R42" i="60"/>
  <c r="Q42" i="60"/>
  <c r="P42" i="60"/>
  <c r="O42" i="60"/>
  <c r="N42" i="60"/>
  <c r="M42" i="60"/>
  <c r="L42" i="60"/>
  <c r="K42" i="60"/>
  <c r="J42" i="60"/>
  <c r="I42" i="60"/>
  <c r="H42" i="60"/>
  <c r="G42" i="60"/>
  <c r="F42" i="60"/>
  <c r="E42" i="60"/>
  <c r="D42" i="60"/>
  <c r="AF41" i="60"/>
  <c r="AE41" i="60"/>
  <c r="AD41" i="60"/>
  <c r="Y41" i="60"/>
  <c r="X41" i="60"/>
  <c r="W41" i="60"/>
  <c r="V41" i="60"/>
  <c r="U41" i="60"/>
  <c r="T41" i="60"/>
  <c r="S41" i="60"/>
  <c r="R41" i="60"/>
  <c r="Q41" i="60"/>
  <c r="P41" i="60"/>
  <c r="O41" i="60"/>
  <c r="N41" i="60"/>
  <c r="M41" i="60"/>
  <c r="L41" i="60"/>
  <c r="K41" i="60"/>
  <c r="J41" i="60"/>
  <c r="I41" i="60"/>
  <c r="H41" i="60"/>
  <c r="G41" i="60"/>
  <c r="F41" i="60"/>
  <c r="E41" i="60"/>
  <c r="D41" i="60"/>
  <c r="AF40" i="60"/>
  <c r="AE40" i="60"/>
  <c r="AD40" i="60"/>
  <c r="Y40" i="60"/>
  <c r="X40" i="60"/>
  <c r="W40" i="60"/>
  <c r="V40" i="60"/>
  <c r="U40" i="60"/>
  <c r="T40" i="60"/>
  <c r="S40" i="60"/>
  <c r="R40" i="60"/>
  <c r="Q40" i="60"/>
  <c r="P40" i="60"/>
  <c r="O40" i="60"/>
  <c r="N40" i="60"/>
  <c r="M40" i="60"/>
  <c r="L40" i="60"/>
  <c r="K40" i="60"/>
  <c r="J40" i="60"/>
  <c r="I40" i="60"/>
  <c r="H40" i="60"/>
  <c r="G40" i="60"/>
  <c r="F40" i="60"/>
  <c r="E40" i="60"/>
  <c r="D40" i="60"/>
  <c r="AF39" i="60"/>
  <c r="AE39" i="60"/>
  <c r="AD39" i="60"/>
  <c r="Y39" i="60"/>
  <c r="X39" i="60"/>
  <c r="W39" i="60"/>
  <c r="V39" i="60"/>
  <c r="U39" i="60"/>
  <c r="T39" i="60"/>
  <c r="S39" i="60"/>
  <c r="R39" i="60"/>
  <c r="Q39" i="60"/>
  <c r="P39" i="60"/>
  <c r="O39" i="60"/>
  <c r="N39" i="60"/>
  <c r="M39" i="60"/>
  <c r="L39" i="60"/>
  <c r="K39" i="60"/>
  <c r="J39" i="60"/>
  <c r="I39" i="60"/>
  <c r="H39" i="60"/>
  <c r="G39" i="60"/>
  <c r="F39" i="60"/>
  <c r="E39" i="60"/>
  <c r="D39" i="60"/>
  <c r="AF38" i="60"/>
  <c r="AE38" i="60"/>
  <c r="AD38" i="60"/>
  <c r="Y38" i="60"/>
  <c r="X38" i="60"/>
  <c r="W38" i="60"/>
  <c r="V38" i="60"/>
  <c r="U38" i="60"/>
  <c r="T38" i="60"/>
  <c r="S38" i="60"/>
  <c r="R38" i="60"/>
  <c r="Q38" i="60"/>
  <c r="P38" i="60"/>
  <c r="O38" i="60"/>
  <c r="N38" i="60"/>
  <c r="M38" i="60"/>
  <c r="L38" i="60"/>
  <c r="K38" i="60"/>
  <c r="J38" i="60"/>
  <c r="I38" i="60"/>
  <c r="H38" i="60"/>
  <c r="G38" i="60"/>
  <c r="F38" i="60"/>
  <c r="E38" i="60"/>
  <c r="D38" i="60"/>
  <c r="AF37" i="60"/>
  <c r="AE37" i="60"/>
  <c r="AD37" i="60"/>
  <c r="Y37" i="60"/>
  <c r="X37" i="60"/>
  <c r="W37" i="60"/>
  <c r="V37" i="60"/>
  <c r="U37" i="60"/>
  <c r="T37" i="60"/>
  <c r="S37" i="60"/>
  <c r="R37" i="60"/>
  <c r="Q37" i="60"/>
  <c r="P37" i="60"/>
  <c r="O37" i="60"/>
  <c r="N37" i="60"/>
  <c r="M37" i="60"/>
  <c r="L37" i="60"/>
  <c r="K37" i="60"/>
  <c r="J37" i="60"/>
  <c r="I37" i="60"/>
  <c r="H37" i="60"/>
  <c r="G37" i="60"/>
  <c r="F37" i="60"/>
  <c r="E37" i="60"/>
  <c r="D37" i="60"/>
  <c r="AF36" i="60"/>
  <c r="AE36" i="60"/>
  <c r="AD36" i="60"/>
  <c r="Y36" i="60"/>
  <c r="X36" i="60"/>
  <c r="W36" i="60"/>
  <c r="V36" i="60"/>
  <c r="U36" i="60"/>
  <c r="T36" i="60"/>
  <c r="S36" i="60"/>
  <c r="R36" i="60"/>
  <c r="Q36" i="60"/>
  <c r="P36" i="60"/>
  <c r="O36" i="60"/>
  <c r="N36" i="60"/>
  <c r="M36" i="60"/>
  <c r="L36" i="60"/>
  <c r="K36" i="60"/>
  <c r="J36" i="60"/>
  <c r="I36" i="60"/>
  <c r="H36" i="60"/>
  <c r="G36" i="60"/>
  <c r="F36" i="60"/>
  <c r="E36" i="60"/>
  <c r="D36" i="60"/>
  <c r="AF35" i="60"/>
  <c r="AE35" i="60"/>
  <c r="AD35" i="60"/>
  <c r="Y35" i="60"/>
  <c r="X35" i="60"/>
  <c r="W35" i="60"/>
  <c r="V35" i="60"/>
  <c r="U35" i="60"/>
  <c r="T35" i="60"/>
  <c r="S35" i="60"/>
  <c r="R35" i="60"/>
  <c r="Q35" i="60"/>
  <c r="P35" i="60"/>
  <c r="O35" i="60"/>
  <c r="N35" i="60"/>
  <c r="M35" i="60"/>
  <c r="L35" i="60"/>
  <c r="K35" i="60"/>
  <c r="J35" i="60"/>
  <c r="I35" i="60"/>
  <c r="H35" i="60"/>
  <c r="G35" i="60"/>
  <c r="F35" i="60"/>
  <c r="E35" i="60"/>
  <c r="D35" i="60"/>
  <c r="AF34" i="60"/>
  <c r="AE34" i="60"/>
  <c r="AD34" i="60"/>
  <c r="Y34" i="60"/>
  <c r="X34" i="60"/>
  <c r="W34" i="60"/>
  <c r="V34" i="60"/>
  <c r="U34" i="60"/>
  <c r="T34" i="60"/>
  <c r="S34" i="60"/>
  <c r="R34" i="60"/>
  <c r="Q34" i="60"/>
  <c r="P34" i="60"/>
  <c r="O34" i="60"/>
  <c r="N34" i="60"/>
  <c r="M34" i="60"/>
  <c r="L34" i="60"/>
  <c r="K34" i="60"/>
  <c r="J34" i="60"/>
  <c r="I34" i="60"/>
  <c r="H34" i="60"/>
  <c r="G34" i="60"/>
  <c r="F34" i="60"/>
  <c r="E34" i="60"/>
  <c r="D34" i="60"/>
  <c r="AF33" i="60"/>
  <c r="AE33" i="60"/>
  <c r="AD33" i="60"/>
  <c r="Y33" i="60"/>
  <c r="X33" i="60"/>
  <c r="W33" i="60"/>
  <c r="V33" i="60"/>
  <c r="U33" i="60"/>
  <c r="T33" i="60"/>
  <c r="S33" i="60"/>
  <c r="R33" i="60"/>
  <c r="Q33" i="60"/>
  <c r="P33" i="60"/>
  <c r="O33" i="60"/>
  <c r="N33" i="60"/>
  <c r="M33" i="60"/>
  <c r="L33" i="60"/>
  <c r="K33" i="60"/>
  <c r="J33" i="60"/>
  <c r="I33" i="60"/>
  <c r="H33" i="60"/>
  <c r="G33" i="60"/>
  <c r="F33" i="60"/>
  <c r="E33" i="60"/>
  <c r="D33" i="60"/>
  <c r="AF32" i="60"/>
  <c r="AE32" i="60"/>
  <c r="AD32" i="60"/>
  <c r="Y32" i="60"/>
  <c r="X32" i="60"/>
  <c r="W32" i="60"/>
  <c r="V32" i="60"/>
  <c r="U32" i="60"/>
  <c r="T32" i="60"/>
  <c r="S32" i="60"/>
  <c r="R32" i="60"/>
  <c r="Q32" i="60"/>
  <c r="P32" i="60"/>
  <c r="O32" i="60"/>
  <c r="N32" i="60"/>
  <c r="M32" i="60"/>
  <c r="L32" i="60"/>
  <c r="K32" i="60"/>
  <c r="J32" i="60"/>
  <c r="I32" i="60"/>
  <c r="H32" i="60"/>
  <c r="G32" i="60"/>
  <c r="F32" i="60"/>
  <c r="E32" i="60"/>
  <c r="D32" i="60"/>
  <c r="AF31" i="60"/>
  <c r="AE31" i="60"/>
  <c r="AD31" i="60"/>
  <c r="Y31" i="60"/>
  <c r="X31" i="60"/>
  <c r="W31" i="60"/>
  <c r="V31" i="60"/>
  <c r="U31" i="60"/>
  <c r="T31" i="60"/>
  <c r="S31" i="60"/>
  <c r="R31" i="60"/>
  <c r="Q31" i="60"/>
  <c r="P31" i="60"/>
  <c r="O31" i="60"/>
  <c r="N31" i="60"/>
  <c r="M31" i="60"/>
  <c r="L31" i="60"/>
  <c r="K31" i="60"/>
  <c r="J31" i="60"/>
  <c r="I31" i="60"/>
  <c r="H31" i="60"/>
  <c r="G31" i="60"/>
  <c r="F31" i="60"/>
  <c r="E31" i="60"/>
  <c r="D31" i="60"/>
  <c r="AF30" i="60"/>
  <c r="AE30" i="60"/>
  <c r="AD30" i="60"/>
  <c r="Y30" i="60"/>
  <c r="X30" i="60"/>
  <c r="W30" i="60"/>
  <c r="V30" i="60"/>
  <c r="U30" i="60"/>
  <c r="T30" i="60"/>
  <c r="S30" i="60"/>
  <c r="R30" i="60"/>
  <c r="Q30" i="60"/>
  <c r="P30" i="60"/>
  <c r="O30" i="60"/>
  <c r="N30" i="60"/>
  <c r="M30" i="60"/>
  <c r="L30" i="60"/>
  <c r="K30" i="60"/>
  <c r="J30" i="60"/>
  <c r="I30" i="60"/>
  <c r="H30" i="60"/>
  <c r="G30" i="60"/>
  <c r="F30" i="60"/>
  <c r="E30" i="60"/>
  <c r="D30" i="60"/>
  <c r="AF29" i="60"/>
  <c r="AE29" i="60"/>
  <c r="AD29" i="60"/>
  <c r="Y29" i="60"/>
  <c r="X29" i="60"/>
  <c r="W29" i="60"/>
  <c r="V29" i="60"/>
  <c r="U29" i="60"/>
  <c r="T29" i="60"/>
  <c r="S29" i="60"/>
  <c r="R29" i="60"/>
  <c r="Q29" i="60"/>
  <c r="P29" i="60"/>
  <c r="O29" i="60"/>
  <c r="N29" i="60"/>
  <c r="M29" i="60"/>
  <c r="L29" i="60"/>
  <c r="K29" i="60"/>
  <c r="J29" i="60"/>
  <c r="I29" i="60"/>
  <c r="H29" i="60"/>
  <c r="G29" i="60"/>
  <c r="F29" i="60"/>
  <c r="E29" i="60"/>
  <c r="D29" i="60"/>
  <c r="AF28" i="60"/>
  <c r="AE28" i="60"/>
  <c r="AD28" i="60"/>
  <c r="Y28" i="60"/>
  <c r="X28" i="60"/>
  <c r="W28" i="60"/>
  <c r="V28" i="60"/>
  <c r="U28" i="60"/>
  <c r="T28" i="60"/>
  <c r="S28" i="60"/>
  <c r="R28" i="60"/>
  <c r="Q28" i="60"/>
  <c r="P28" i="60"/>
  <c r="O28" i="60"/>
  <c r="N28" i="60"/>
  <c r="M28" i="60"/>
  <c r="L28" i="60"/>
  <c r="K28" i="60"/>
  <c r="J28" i="60"/>
  <c r="I28" i="60"/>
  <c r="H28" i="60"/>
  <c r="G28" i="60"/>
  <c r="F28" i="60"/>
  <c r="E28" i="60"/>
  <c r="D28" i="60"/>
  <c r="AF27" i="60"/>
  <c r="AE27" i="60"/>
  <c r="AD27" i="60"/>
  <c r="Y27" i="60"/>
  <c r="X27" i="60"/>
  <c r="W27" i="60"/>
  <c r="V27" i="60"/>
  <c r="U27" i="60"/>
  <c r="T27" i="60"/>
  <c r="S27" i="60"/>
  <c r="R27" i="60"/>
  <c r="Q27" i="60"/>
  <c r="P27" i="60"/>
  <c r="O27" i="60"/>
  <c r="N27" i="60"/>
  <c r="M27" i="60"/>
  <c r="L27" i="60"/>
  <c r="K27" i="60"/>
  <c r="J27" i="60"/>
  <c r="I27" i="60"/>
  <c r="H27" i="60"/>
  <c r="G27" i="60"/>
  <c r="F27" i="60"/>
  <c r="E27" i="60"/>
  <c r="D27" i="60"/>
  <c r="Z22" i="60"/>
  <c r="Y22" i="60"/>
  <c r="X22" i="60"/>
  <c r="W22" i="60"/>
  <c r="V22" i="60"/>
  <c r="U22" i="60"/>
  <c r="T22" i="60"/>
  <c r="S22" i="60"/>
  <c r="R22" i="60"/>
  <c r="Q22" i="60"/>
  <c r="P22" i="60"/>
  <c r="O22" i="60"/>
  <c r="N22" i="60"/>
  <c r="M22" i="60"/>
  <c r="L22" i="60"/>
  <c r="K22" i="60"/>
  <c r="J22" i="60"/>
  <c r="I22" i="60"/>
  <c r="H22" i="60"/>
  <c r="G22" i="60"/>
  <c r="F22" i="60"/>
  <c r="E22" i="60"/>
  <c r="D22" i="60"/>
  <c r="AV76" i="60"/>
  <c r="AU76" i="60"/>
  <c r="AT76" i="60"/>
  <c r="AR76" i="60"/>
  <c r="AQ76" i="60"/>
  <c r="AP76" i="60"/>
  <c r="AO76" i="60"/>
  <c r="AL76" i="60"/>
  <c r="AK76" i="60"/>
  <c r="AV75" i="60"/>
  <c r="AU75" i="60"/>
  <c r="AT75" i="60"/>
  <c r="AR75" i="60"/>
  <c r="AQ75" i="60"/>
  <c r="AP75" i="60"/>
  <c r="AO75" i="60"/>
  <c r="AL75" i="60"/>
  <c r="AK75" i="60"/>
  <c r="AV74" i="60"/>
  <c r="AU74" i="60"/>
  <c r="AT74" i="60"/>
  <c r="AR74" i="60"/>
  <c r="AQ74" i="60"/>
  <c r="AP74" i="60"/>
  <c r="AO74" i="60"/>
  <c r="AL74" i="60"/>
  <c r="AK74" i="60"/>
  <c r="AV73" i="60"/>
  <c r="AU73" i="60"/>
  <c r="AT73" i="60"/>
  <c r="AR73" i="60"/>
  <c r="AQ73" i="60"/>
  <c r="AP73" i="60"/>
  <c r="AO73" i="60"/>
  <c r="AL73" i="60"/>
  <c r="AK73" i="60"/>
  <c r="AV72" i="60"/>
  <c r="AU72" i="60"/>
  <c r="AT72" i="60"/>
  <c r="AR72" i="60"/>
  <c r="AQ72" i="60"/>
  <c r="AP72" i="60"/>
  <c r="AO72" i="60"/>
  <c r="AL72" i="60"/>
  <c r="AK72" i="60"/>
  <c r="AV71" i="60"/>
  <c r="AU71" i="60"/>
  <c r="AT71" i="60"/>
  <c r="AR71" i="60"/>
  <c r="AQ71" i="60"/>
  <c r="AP71" i="60"/>
  <c r="AO71" i="60"/>
  <c r="AL71" i="60"/>
  <c r="AK71" i="60"/>
  <c r="AV70" i="60"/>
  <c r="AU70" i="60"/>
  <c r="AT70" i="60"/>
  <c r="AR70" i="60"/>
  <c r="AQ70" i="60"/>
  <c r="AP70" i="60"/>
  <c r="AO70" i="60"/>
  <c r="AL70" i="60"/>
  <c r="AK70" i="60"/>
  <c r="AV69" i="60"/>
  <c r="AU69" i="60"/>
  <c r="AT69" i="60"/>
  <c r="AR69" i="60"/>
  <c r="AQ69" i="60"/>
  <c r="AP69" i="60"/>
  <c r="AO69" i="60"/>
  <c r="AL69" i="60"/>
  <c r="AK69" i="60"/>
  <c r="AV68" i="60"/>
  <c r="AU68" i="60"/>
  <c r="AT68" i="60"/>
  <c r="AR68" i="60"/>
  <c r="AQ68" i="60"/>
  <c r="AP68" i="60"/>
  <c r="AO68" i="60"/>
  <c r="AL68" i="60"/>
  <c r="AK68" i="60"/>
  <c r="AV67" i="60"/>
  <c r="AU67" i="60"/>
  <c r="AT67" i="60"/>
  <c r="AR67" i="60"/>
  <c r="AQ67" i="60"/>
  <c r="AP67" i="60"/>
  <c r="AO67" i="60"/>
  <c r="AL67" i="60"/>
  <c r="AK67" i="60"/>
  <c r="AV66" i="60"/>
  <c r="AU66" i="60"/>
  <c r="AT66" i="60"/>
  <c r="AR66" i="60"/>
  <c r="AQ66" i="60"/>
  <c r="AP66" i="60"/>
  <c r="AO66" i="60"/>
  <c r="AL66" i="60"/>
  <c r="AK66" i="60"/>
  <c r="AV65" i="60"/>
  <c r="AU65" i="60"/>
  <c r="AT65" i="60"/>
  <c r="AR65" i="60"/>
  <c r="AQ65" i="60"/>
  <c r="AP65" i="60"/>
  <c r="AO65" i="60"/>
  <c r="AL65" i="60"/>
  <c r="AK65" i="60"/>
  <c r="AV64" i="60"/>
  <c r="AU64" i="60"/>
  <c r="AT64" i="60"/>
  <c r="AR64" i="60"/>
  <c r="AQ64" i="60"/>
  <c r="AP64" i="60"/>
  <c r="AO64" i="60"/>
  <c r="AL64" i="60"/>
  <c r="AK64" i="60"/>
  <c r="AV63" i="60"/>
  <c r="AU63" i="60"/>
  <c r="AT63" i="60"/>
  <c r="AR63" i="60"/>
  <c r="AQ63" i="60"/>
  <c r="AP63" i="60"/>
  <c r="AO63" i="60"/>
  <c r="AL63" i="60"/>
  <c r="AK63" i="60"/>
  <c r="AV62" i="60"/>
  <c r="AU62" i="60"/>
  <c r="AT62" i="60"/>
  <c r="AR62" i="60"/>
  <c r="AQ62" i="60"/>
  <c r="AP62" i="60"/>
  <c r="AO62" i="60"/>
  <c r="AL62" i="60"/>
  <c r="AK62" i="60"/>
  <c r="AV61" i="60"/>
  <c r="AU61" i="60"/>
  <c r="AT61" i="60"/>
  <c r="AR61" i="60"/>
  <c r="AQ61" i="60"/>
  <c r="AP61" i="60"/>
  <c r="AO61" i="60"/>
  <c r="AL61" i="60"/>
  <c r="AK61" i="60"/>
  <c r="AV60" i="60"/>
  <c r="AU60" i="60"/>
  <c r="AT60" i="60"/>
  <c r="AR60" i="60"/>
  <c r="AQ60" i="60"/>
  <c r="AP60" i="60"/>
  <c r="AO60" i="60"/>
  <c r="AL60" i="60"/>
  <c r="AK60" i="60"/>
  <c r="AV59" i="60"/>
  <c r="AU59" i="60"/>
  <c r="AT59" i="60"/>
  <c r="AR59" i="60"/>
  <c r="AQ59" i="60"/>
  <c r="AP59" i="60"/>
  <c r="AO59" i="60"/>
  <c r="AL59" i="60"/>
  <c r="AK59" i="60"/>
  <c r="AV58" i="60"/>
  <c r="AU58" i="60"/>
  <c r="AT58" i="60"/>
  <c r="AR58" i="60"/>
  <c r="AQ58" i="60"/>
  <c r="AP58" i="60"/>
  <c r="AO58" i="60"/>
  <c r="AL58" i="60"/>
  <c r="AK58" i="60"/>
  <c r="AV57" i="60"/>
  <c r="AU57" i="60"/>
  <c r="AT57" i="60"/>
  <c r="AR57" i="60"/>
  <c r="AQ57" i="60"/>
  <c r="AP57" i="60"/>
  <c r="AO57" i="60"/>
  <c r="AL57" i="60"/>
  <c r="AK57" i="60"/>
  <c r="AV56" i="60"/>
  <c r="AU56" i="60"/>
  <c r="AT56" i="60"/>
  <c r="AR56" i="60"/>
  <c r="AQ56" i="60"/>
  <c r="AP56" i="60"/>
  <c r="AO56" i="60"/>
  <c r="AL56" i="60"/>
  <c r="AK56" i="60"/>
  <c r="AV55" i="60"/>
  <c r="AU55" i="60"/>
  <c r="AT55" i="60"/>
  <c r="AR55" i="60"/>
  <c r="AQ55" i="60"/>
  <c r="AP55" i="60"/>
  <c r="AO55" i="60"/>
  <c r="AL55" i="60"/>
  <c r="AK55" i="60"/>
  <c r="AV54" i="60"/>
  <c r="AU54" i="60"/>
  <c r="AT54" i="60"/>
  <c r="AR54" i="60"/>
  <c r="AQ54" i="60"/>
  <c r="AP54" i="60"/>
  <c r="AO54" i="60"/>
  <c r="AL54" i="60"/>
  <c r="AK54" i="60"/>
  <c r="AV53" i="60"/>
  <c r="AU53" i="60"/>
  <c r="AT53" i="60"/>
  <c r="AR53" i="60"/>
  <c r="AQ53" i="60"/>
  <c r="AP53" i="60"/>
  <c r="AO53" i="60"/>
  <c r="AL53" i="60"/>
  <c r="AK53" i="60"/>
  <c r="AV52" i="60"/>
  <c r="AU52" i="60"/>
  <c r="AT52" i="60"/>
  <c r="AR52" i="60"/>
  <c r="AQ52" i="60"/>
  <c r="AP52" i="60"/>
  <c r="AO52" i="60"/>
  <c r="AL52" i="60"/>
  <c r="AK52" i="60"/>
  <c r="AV51" i="60"/>
  <c r="AU51" i="60"/>
  <c r="AT51" i="60"/>
  <c r="AR51" i="60"/>
  <c r="AQ51" i="60"/>
  <c r="AP51" i="60"/>
  <c r="AO51" i="60"/>
  <c r="AL51" i="60"/>
  <c r="AK51" i="60"/>
  <c r="AV50" i="60"/>
  <c r="AU50" i="60"/>
  <c r="AT50" i="60"/>
  <c r="AR50" i="60"/>
  <c r="AQ50" i="60"/>
  <c r="AP50" i="60"/>
  <c r="AO50" i="60"/>
  <c r="AL50" i="60"/>
  <c r="AK50" i="60"/>
  <c r="AV49" i="60"/>
  <c r="AU49" i="60"/>
  <c r="AT49" i="60"/>
  <c r="AR49" i="60"/>
  <c r="AQ49" i="60"/>
  <c r="AP49" i="60"/>
  <c r="AO49" i="60"/>
  <c r="AL49" i="60"/>
  <c r="AK49" i="60"/>
  <c r="AV48" i="60"/>
  <c r="AU48" i="60"/>
  <c r="AT48" i="60"/>
  <c r="AR48" i="60"/>
  <c r="AQ48" i="60"/>
  <c r="AP48" i="60"/>
  <c r="AO48" i="60"/>
  <c r="AL48" i="60"/>
  <c r="AK48" i="60"/>
  <c r="AV47" i="60"/>
  <c r="AU47" i="60"/>
  <c r="AT47" i="60"/>
  <c r="AR47" i="60"/>
  <c r="AQ47" i="60"/>
  <c r="AP47" i="60"/>
  <c r="AO47" i="60"/>
  <c r="AL47" i="60"/>
  <c r="AK47" i="60"/>
  <c r="AV46" i="60"/>
  <c r="AU46" i="60"/>
  <c r="AT46" i="60"/>
  <c r="AR46" i="60"/>
  <c r="AQ46" i="60"/>
  <c r="AP46" i="60"/>
  <c r="AO46" i="60"/>
  <c r="AL46" i="60"/>
  <c r="AK46" i="60"/>
  <c r="AV45" i="60"/>
  <c r="AU45" i="60"/>
  <c r="AT45" i="60"/>
  <c r="AR45" i="60"/>
  <c r="AQ45" i="60"/>
  <c r="AP45" i="60"/>
  <c r="AO45" i="60"/>
  <c r="AL45" i="60"/>
  <c r="AK45" i="60"/>
  <c r="AV44" i="60"/>
  <c r="AU44" i="60"/>
  <c r="AT44" i="60"/>
  <c r="AR44" i="60"/>
  <c r="AQ44" i="60"/>
  <c r="AP44" i="60"/>
  <c r="AO44" i="60"/>
  <c r="AL44" i="60"/>
  <c r="AK44" i="60"/>
  <c r="AV43" i="60"/>
  <c r="AU43" i="60"/>
  <c r="AT43" i="60"/>
  <c r="AR43" i="60"/>
  <c r="AQ43" i="60"/>
  <c r="AP43" i="60"/>
  <c r="AO43" i="60"/>
  <c r="AL43" i="60"/>
  <c r="AK43" i="60"/>
  <c r="AV42" i="60"/>
  <c r="AU42" i="60"/>
  <c r="AT42" i="60"/>
  <c r="AR42" i="60"/>
  <c r="AQ42" i="60"/>
  <c r="AP42" i="60"/>
  <c r="AO42" i="60"/>
  <c r="AL42" i="60"/>
  <c r="AK42" i="60"/>
  <c r="AV41" i="60"/>
  <c r="AU41" i="60"/>
  <c r="AT41" i="60"/>
  <c r="AR41" i="60"/>
  <c r="AQ41" i="60"/>
  <c r="AP41" i="60"/>
  <c r="AO41" i="60"/>
  <c r="AL41" i="60"/>
  <c r="AK41" i="60"/>
  <c r="AV40" i="60"/>
  <c r="AU40" i="60"/>
  <c r="AT40" i="60"/>
  <c r="AR40" i="60"/>
  <c r="AQ40" i="60"/>
  <c r="AP40" i="60"/>
  <c r="AO40" i="60"/>
  <c r="AL40" i="60"/>
  <c r="AK40" i="60"/>
  <c r="AV39" i="60"/>
  <c r="AU39" i="60"/>
  <c r="AT39" i="60"/>
  <c r="AR39" i="60"/>
  <c r="AQ39" i="60"/>
  <c r="AP39" i="60"/>
  <c r="AO39" i="60"/>
  <c r="AL39" i="60"/>
  <c r="AK39" i="60"/>
  <c r="AV38" i="60"/>
  <c r="AU38" i="60"/>
  <c r="AT38" i="60"/>
  <c r="AR38" i="60"/>
  <c r="AQ38" i="60"/>
  <c r="AP38" i="60"/>
  <c r="AO38" i="60"/>
  <c r="AL38" i="60"/>
  <c r="AK38" i="60"/>
  <c r="AV37" i="60"/>
  <c r="AU37" i="60"/>
  <c r="AT37" i="60"/>
  <c r="AR37" i="60"/>
  <c r="AQ37" i="60"/>
  <c r="AP37" i="60"/>
  <c r="AO37" i="60"/>
  <c r="AL37" i="60"/>
  <c r="AK37" i="60"/>
  <c r="AV36" i="60"/>
  <c r="AU36" i="60"/>
  <c r="AT36" i="60"/>
  <c r="AR36" i="60"/>
  <c r="AQ36" i="60"/>
  <c r="AP36" i="60"/>
  <c r="AO36" i="60"/>
  <c r="AL36" i="60"/>
  <c r="AK36" i="60"/>
  <c r="AV35" i="60"/>
  <c r="AU35" i="60"/>
  <c r="AT35" i="60"/>
  <c r="AR35" i="60"/>
  <c r="AQ35" i="60"/>
  <c r="AP35" i="60"/>
  <c r="AO35" i="60"/>
  <c r="AL35" i="60"/>
  <c r="AK35" i="60"/>
  <c r="AV34" i="60"/>
  <c r="AU34" i="60"/>
  <c r="AT34" i="60"/>
  <c r="AR34" i="60"/>
  <c r="AQ34" i="60"/>
  <c r="AP34" i="60"/>
  <c r="AO34" i="60"/>
  <c r="AL34" i="60"/>
  <c r="AK34" i="60"/>
  <c r="AV33" i="60"/>
  <c r="AU33" i="60"/>
  <c r="AT33" i="60"/>
  <c r="AR33" i="60"/>
  <c r="AQ33" i="60"/>
  <c r="AP33" i="60"/>
  <c r="AO33" i="60"/>
  <c r="AL33" i="60"/>
  <c r="AK33" i="60"/>
  <c r="AV32" i="60"/>
  <c r="AU32" i="60"/>
  <c r="AT32" i="60"/>
  <c r="AR32" i="60"/>
  <c r="AQ32" i="60"/>
  <c r="AP32" i="60"/>
  <c r="AO32" i="60"/>
  <c r="AL32" i="60"/>
  <c r="AK32" i="60"/>
  <c r="AV31" i="60"/>
  <c r="AU31" i="60"/>
  <c r="AT31" i="60"/>
  <c r="AR31" i="60"/>
  <c r="AQ31" i="60"/>
  <c r="AP31" i="60"/>
  <c r="AO31" i="60"/>
  <c r="AL31" i="60"/>
  <c r="AK31" i="60"/>
  <c r="AV30" i="60"/>
  <c r="AU30" i="60"/>
  <c r="AT30" i="60"/>
  <c r="AR30" i="60"/>
  <c r="AQ30" i="60"/>
  <c r="AP30" i="60"/>
  <c r="AO30" i="60"/>
  <c r="AL30" i="60"/>
  <c r="AK30" i="60"/>
  <c r="AV29" i="60"/>
  <c r="AU29" i="60"/>
  <c r="AT29" i="60"/>
  <c r="AR29" i="60"/>
  <c r="AQ29" i="60"/>
  <c r="AP29" i="60"/>
  <c r="AO29" i="60"/>
  <c r="AL29" i="60"/>
  <c r="AK29" i="60"/>
  <c r="AV28" i="60"/>
  <c r="AU28" i="60"/>
  <c r="AT28" i="60"/>
  <c r="AR28" i="60"/>
  <c r="AQ28" i="60"/>
  <c r="AP28" i="60"/>
  <c r="AO28" i="60"/>
  <c r="AL28" i="60"/>
  <c r="AK28" i="60"/>
  <c r="AV27" i="60"/>
  <c r="AU27" i="60"/>
  <c r="AT27" i="60"/>
  <c r="AR27" i="60"/>
  <c r="AQ27" i="60"/>
  <c r="AP27" i="60"/>
  <c r="AO27" i="60"/>
  <c r="AL27" i="60"/>
  <c r="AK27" i="60"/>
  <c r="M121" i="50"/>
  <c r="AB120" i="50"/>
  <c r="AC120" i="50" s="1"/>
  <c r="AD120" i="50" s="1"/>
  <c r="AE120" i="50" s="1"/>
  <c r="AF120" i="50" s="1"/>
  <c r="AG120" i="50" s="1"/>
  <c r="AG121" i="50" s="1"/>
  <c r="AA120" i="50"/>
  <c r="Z120" i="50"/>
  <c r="M120" i="50"/>
  <c r="AB118" i="50"/>
  <c r="AI125" i="50" s="1"/>
  <c r="AI126" i="50" s="1"/>
  <c r="AI127" i="50" s="1"/>
  <c r="AI128" i="50" s="1"/>
  <c r="AI129" i="50" s="1"/>
  <c r="Z118" i="50"/>
  <c r="T118" i="50"/>
  <c r="V118" i="50" s="1"/>
  <c r="M118" i="50"/>
  <c r="AB117" i="50"/>
  <c r="AC117" i="50" s="1"/>
  <c r="AD117" i="50" s="1"/>
  <c r="Z117" i="50"/>
  <c r="T117" i="50"/>
  <c r="V117" i="50" s="1"/>
  <c r="M117" i="50"/>
  <c r="AB116" i="50"/>
  <c r="AC116" i="50" s="1"/>
  <c r="AD116" i="50" s="1"/>
  <c r="Z116" i="50"/>
  <c r="T116" i="50"/>
  <c r="V116" i="50" s="1"/>
  <c r="M116" i="50"/>
  <c r="E114" i="50"/>
  <c r="E112" i="50"/>
  <c r="R120" i="50" s="1"/>
  <c r="R111" i="50"/>
  <c r="P116" i="50" s="1"/>
  <c r="M100" i="50"/>
  <c r="AB99" i="50"/>
  <c r="AC99" i="50" s="1"/>
  <c r="AD99" i="50" s="1"/>
  <c r="AE99" i="50" s="1"/>
  <c r="AF99" i="50" s="1"/>
  <c r="AG99" i="50" s="1"/>
  <c r="AG100" i="50" s="1"/>
  <c r="AA99" i="50"/>
  <c r="Z99" i="50"/>
  <c r="M99" i="50"/>
  <c r="AB97" i="50"/>
  <c r="AI104" i="50" s="1"/>
  <c r="AI105" i="50" s="1"/>
  <c r="AI106" i="50" s="1"/>
  <c r="AI107" i="50" s="1"/>
  <c r="AI108" i="50" s="1"/>
  <c r="Z97" i="50"/>
  <c r="T97" i="50"/>
  <c r="V97" i="50" s="1"/>
  <c r="M97" i="50"/>
  <c r="AB96" i="50"/>
  <c r="AC96" i="50" s="1"/>
  <c r="AD96" i="50" s="1"/>
  <c r="Z96" i="50"/>
  <c r="T96" i="50"/>
  <c r="V96" i="50" s="1"/>
  <c r="M96" i="50"/>
  <c r="AB95" i="50"/>
  <c r="AC95" i="50" s="1"/>
  <c r="AD95" i="50" s="1"/>
  <c r="Z95" i="50"/>
  <c r="T95" i="50"/>
  <c r="V95" i="50" s="1"/>
  <c r="M95" i="50"/>
  <c r="E93" i="50"/>
  <c r="E91" i="50"/>
  <c r="R99" i="50" s="1"/>
  <c r="R90" i="50"/>
  <c r="P95" i="50" s="1"/>
  <c r="M79" i="50"/>
  <c r="AB78" i="50"/>
  <c r="AC78" i="50" s="1"/>
  <c r="AD78" i="50" s="1"/>
  <c r="AE78" i="50" s="1"/>
  <c r="AF78" i="50" s="1"/>
  <c r="AG78" i="50" s="1"/>
  <c r="AG79" i="50" s="1"/>
  <c r="AA78" i="50"/>
  <c r="Z78" i="50"/>
  <c r="M78" i="50"/>
  <c r="AB76" i="50"/>
  <c r="AI83" i="50" s="1"/>
  <c r="AI84" i="50" s="1"/>
  <c r="AI85" i="50" s="1"/>
  <c r="AI86" i="50" s="1"/>
  <c r="AI87" i="50" s="1"/>
  <c r="Z76" i="50"/>
  <c r="T76" i="50"/>
  <c r="V76" i="50" s="1"/>
  <c r="M76" i="50"/>
  <c r="AB75" i="50"/>
  <c r="AC75" i="50" s="1"/>
  <c r="AD75" i="50" s="1"/>
  <c r="Z75" i="50"/>
  <c r="T75" i="50"/>
  <c r="V75" i="50" s="1"/>
  <c r="M75" i="50"/>
  <c r="AB74" i="50"/>
  <c r="AC74" i="50" s="1"/>
  <c r="AD74" i="50" s="1"/>
  <c r="Z74" i="50"/>
  <c r="T74" i="50"/>
  <c r="V74" i="50" s="1"/>
  <c r="M74" i="50"/>
  <c r="E72" i="50"/>
  <c r="E70" i="50"/>
  <c r="R78" i="50" s="1"/>
  <c r="R69" i="50"/>
  <c r="P74" i="50" s="1"/>
  <c r="C48" i="50"/>
  <c r="C69" i="50" s="1"/>
  <c r="M58" i="50"/>
  <c r="AB57" i="50"/>
  <c r="AC57" i="50" s="1"/>
  <c r="AD57" i="50" s="1"/>
  <c r="AE57" i="50" s="1"/>
  <c r="AF57" i="50" s="1"/>
  <c r="AG57" i="50" s="1"/>
  <c r="AG58" i="50" s="1"/>
  <c r="AA57" i="50"/>
  <c r="AB55" i="50"/>
  <c r="Z55" i="50"/>
  <c r="T55" i="50"/>
  <c r="V55" i="50" s="1"/>
  <c r="M55" i="50"/>
  <c r="AB54" i="50"/>
  <c r="AC54" i="50" s="1"/>
  <c r="AD54" i="50" s="1"/>
  <c r="AB53" i="50"/>
  <c r="AC53" i="50" s="1"/>
  <c r="AD53" i="50" s="1"/>
  <c r="E51" i="50"/>
  <c r="R48" i="50"/>
  <c r="A57" i="68"/>
  <c r="C41" i="68"/>
  <c r="C57" i="68" s="1"/>
  <c r="C73" i="68" s="1"/>
  <c r="C89" i="68" s="1"/>
  <c r="C105" i="68" s="1"/>
  <c r="C121" i="68" s="1"/>
  <c r="C137" i="68" s="1"/>
  <c r="C153" i="68" s="1"/>
  <c r="C169" i="68" s="1"/>
  <c r="A41" i="68"/>
  <c r="A81" i="67"/>
  <c r="A66" i="67"/>
  <c r="A51" i="67"/>
  <c r="C36" i="67"/>
  <c r="C51" i="67" s="1"/>
  <c r="C66" i="67" s="1"/>
  <c r="C81" i="67" s="1"/>
  <c r="C96" i="67" s="1"/>
  <c r="C111" i="67" s="1"/>
  <c r="C126" i="67" s="1"/>
  <c r="C141" i="67" s="1"/>
  <c r="C156" i="67" s="1"/>
  <c r="A36" i="67"/>
  <c r="AA34" i="69"/>
  <c r="AB34" i="69" s="1"/>
  <c r="AC34" i="69" s="1"/>
  <c r="AD34" i="69" s="1"/>
  <c r="AE34" i="69" s="1"/>
  <c r="AF34" i="69" s="1"/>
  <c r="AG34" i="69" s="1"/>
  <c r="S34" i="69"/>
  <c r="Z34" i="69" s="1"/>
  <c r="R34" i="69"/>
  <c r="Y34" i="69" s="1"/>
  <c r="Q34" i="69"/>
  <c r="X34" i="69" s="1"/>
  <c r="P34" i="69"/>
  <c r="W34" i="69" s="1"/>
  <c r="O34" i="69"/>
  <c r="V34" i="69" s="1"/>
  <c r="N34" i="69"/>
  <c r="U34" i="69" s="1"/>
  <c r="M34" i="69"/>
  <c r="T34" i="69" s="1"/>
  <c r="F181" i="50" l="1"/>
  <c r="Y181" i="50" s="1"/>
  <c r="F306" i="50"/>
  <c r="Y306" i="50" s="1"/>
  <c r="F222" i="50"/>
  <c r="Y222" i="50" s="1"/>
  <c r="F264" i="50"/>
  <c r="Y264" i="50" s="1"/>
  <c r="F516" i="50"/>
  <c r="Y516" i="50" s="1"/>
  <c r="F180" i="50"/>
  <c r="Y180" i="50" s="1"/>
  <c r="F453" i="50"/>
  <c r="Y453" i="50" s="1"/>
  <c r="F558" i="50"/>
  <c r="Y558" i="50" s="1"/>
  <c r="F201" i="50"/>
  <c r="Y201" i="50" s="1"/>
  <c r="F390" i="50"/>
  <c r="Y390" i="50" s="1"/>
  <c r="F496" i="50"/>
  <c r="Y496" i="50" s="1"/>
  <c r="F244" i="50"/>
  <c r="Y244" i="50" s="1"/>
  <c r="F370" i="50"/>
  <c r="Y370" i="50" s="1"/>
  <c r="F495" i="50"/>
  <c r="Y495" i="50" s="1"/>
  <c r="F601" i="50"/>
  <c r="Y601" i="50" s="1"/>
  <c r="F349" i="50"/>
  <c r="Y349" i="50" s="1"/>
  <c r="F433" i="50"/>
  <c r="Y433" i="50" s="1"/>
  <c r="F600" i="50"/>
  <c r="Y600" i="50" s="1"/>
  <c r="F202" i="50"/>
  <c r="Y202" i="50" s="1"/>
  <c r="F243" i="50"/>
  <c r="Y243" i="50" s="1"/>
  <c r="F348" i="50"/>
  <c r="Y348" i="50" s="1"/>
  <c r="F432" i="50"/>
  <c r="Y432" i="50" s="1"/>
  <c r="F580" i="50"/>
  <c r="Y580" i="50" s="1"/>
  <c r="F559" i="50"/>
  <c r="Y559" i="50" s="1"/>
  <c r="F391" i="50"/>
  <c r="Y391" i="50" s="1"/>
  <c r="F369" i="50"/>
  <c r="Y369" i="50" s="1"/>
  <c r="F328" i="50"/>
  <c r="Y328" i="50" s="1"/>
  <c r="F412" i="50"/>
  <c r="Y412" i="50" s="1"/>
  <c r="F579" i="50"/>
  <c r="Y579" i="50" s="1"/>
  <c r="F327" i="50"/>
  <c r="Y327" i="50" s="1"/>
  <c r="F411" i="50"/>
  <c r="Y411" i="50" s="1"/>
  <c r="F643" i="50"/>
  <c r="Y643" i="50" s="1"/>
  <c r="F139" i="50"/>
  <c r="Y139" i="50" s="1"/>
  <c r="F286" i="50"/>
  <c r="Y286" i="50" s="1"/>
  <c r="F538" i="50"/>
  <c r="Y538" i="50" s="1"/>
  <c r="F642" i="50"/>
  <c r="Y642" i="50" s="1"/>
  <c r="F138" i="50"/>
  <c r="Y138" i="50" s="1"/>
  <c r="F285" i="50"/>
  <c r="Y285" i="50" s="1"/>
  <c r="F537" i="50"/>
  <c r="Y537" i="50" s="1"/>
  <c r="F622" i="50"/>
  <c r="Y622" i="50" s="1"/>
  <c r="F160" i="50"/>
  <c r="Y160" i="50" s="1"/>
  <c r="F307" i="50"/>
  <c r="Y307" i="50" s="1"/>
  <c r="F475" i="50"/>
  <c r="Y475" i="50" s="1"/>
  <c r="F621" i="50"/>
  <c r="Y621" i="50" s="1"/>
  <c r="F454" i="50"/>
  <c r="Y454" i="50" s="1"/>
  <c r="F474" i="50"/>
  <c r="Y474" i="50" s="1"/>
  <c r="F159" i="50"/>
  <c r="Y159" i="50" s="1"/>
  <c r="F223" i="50"/>
  <c r="Y223" i="50" s="1"/>
  <c r="F265" i="50"/>
  <c r="Y265" i="50" s="1"/>
  <c r="F517" i="50"/>
  <c r="Y517" i="50" s="1"/>
  <c r="AN27" i="69"/>
  <c r="G26" i="69" a="1"/>
  <c r="G26" i="69" s="1"/>
  <c r="AO27" i="69"/>
  <c r="H26" i="69" a="1"/>
  <c r="H26" i="69" s="1"/>
  <c r="AM27" i="69"/>
  <c r="F26" i="69" a="1"/>
  <c r="F26" i="69" s="1"/>
  <c r="AL26" i="69"/>
  <c r="E25" i="69" a="1"/>
  <c r="E25" i="69" s="1"/>
  <c r="R116" i="50"/>
  <c r="R117" i="50" s="1"/>
  <c r="R118" i="50" s="1"/>
  <c r="X118" i="50" s="1"/>
  <c r="P120" i="50"/>
  <c r="P121" i="50" s="1"/>
  <c r="P125" i="50"/>
  <c r="P126" i="50" s="1"/>
  <c r="P127" i="50" s="1"/>
  <c r="P128" i="50" s="1"/>
  <c r="P129" i="50" s="1"/>
  <c r="P117" i="50"/>
  <c r="P118" i="50" s="1"/>
  <c r="AF116" i="50"/>
  <c r="AG116" i="50" s="1"/>
  <c r="AE116" i="50"/>
  <c r="AF117" i="50"/>
  <c r="AG117" i="50" s="1"/>
  <c r="AE117" i="50"/>
  <c r="AC118" i="50"/>
  <c r="AD118" i="50" s="1"/>
  <c r="R95" i="50"/>
  <c r="R96" i="50" s="1"/>
  <c r="R97" i="50" s="1"/>
  <c r="X97" i="50" s="1"/>
  <c r="P96" i="50"/>
  <c r="P97" i="50" s="1"/>
  <c r="P99" i="50"/>
  <c r="P100" i="50" s="1"/>
  <c r="P104" i="50"/>
  <c r="P105" i="50" s="1"/>
  <c r="P106" i="50" s="1"/>
  <c r="P107" i="50" s="1"/>
  <c r="P108" i="50" s="1"/>
  <c r="AF95" i="50"/>
  <c r="AG95" i="50" s="1"/>
  <c r="AE95" i="50"/>
  <c r="AF96" i="50"/>
  <c r="AG96" i="50" s="1"/>
  <c r="AE96" i="50"/>
  <c r="R74" i="50"/>
  <c r="R75" i="50" s="1"/>
  <c r="R76" i="50" s="1"/>
  <c r="X76" i="50" s="1"/>
  <c r="AC97" i="50"/>
  <c r="AD97" i="50" s="1"/>
  <c r="C90" i="50"/>
  <c r="P83" i="50"/>
  <c r="P84" i="50" s="1"/>
  <c r="P85" i="50" s="1"/>
  <c r="P86" i="50" s="1"/>
  <c r="P87" i="50" s="1"/>
  <c r="P75" i="50"/>
  <c r="P76" i="50" s="1"/>
  <c r="P78" i="50"/>
  <c r="P79" i="50" s="1"/>
  <c r="AF74" i="50"/>
  <c r="AG74" i="50" s="1"/>
  <c r="AE74" i="50"/>
  <c r="AF75" i="50"/>
  <c r="AG75" i="50" s="1"/>
  <c r="AE75" i="50"/>
  <c r="AC76" i="50"/>
  <c r="AD76" i="50" s="1"/>
  <c r="AF53" i="50"/>
  <c r="AG53" i="50" s="1"/>
  <c r="AE53" i="50"/>
  <c r="AF54" i="50"/>
  <c r="AG54" i="50" s="1"/>
  <c r="AE54" i="50"/>
  <c r="AI62" i="50"/>
  <c r="AI63" i="50" s="1"/>
  <c r="AI64" i="50" s="1"/>
  <c r="AI65" i="50" s="1"/>
  <c r="AI66" i="50" s="1"/>
  <c r="AC55" i="50"/>
  <c r="AD55" i="50" s="1"/>
  <c r="P53" i="50"/>
  <c r="E49" i="50"/>
  <c r="R57" i="50" s="1"/>
  <c r="F76" i="50" l="1"/>
  <c r="Y76" i="50" s="1"/>
  <c r="F118" i="50"/>
  <c r="Y118" i="50" s="1"/>
  <c r="F97" i="50"/>
  <c r="Y97" i="50" s="1"/>
  <c r="AL27" i="69"/>
  <c r="E26" i="69" a="1"/>
  <c r="E26" i="69" s="1"/>
  <c r="AO28" i="69"/>
  <c r="H27" i="69" a="1"/>
  <c r="H27" i="69" s="1"/>
  <c r="AM28" i="69"/>
  <c r="F27" i="69" a="1"/>
  <c r="F27" i="69" s="1"/>
  <c r="AN28" i="69"/>
  <c r="G27" i="69" a="1"/>
  <c r="G27" i="69" s="1"/>
  <c r="X95" i="50"/>
  <c r="X116" i="50"/>
  <c r="X75" i="50"/>
  <c r="X96" i="50"/>
  <c r="X117" i="50"/>
  <c r="P111" i="50"/>
  <c r="P90" i="50" s="1"/>
  <c r="P69" i="50" s="1"/>
  <c r="X74" i="50"/>
  <c r="C111" i="50"/>
  <c r="C132" i="50" s="1"/>
  <c r="C153" i="50" s="1"/>
  <c r="C174" i="50" s="1"/>
  <c r="C195" i="50" s="1"/>
  <c r="C216" i="50" s="1"/>
  <c r="C237" i="50" s="1"/>
  <c r="C258" i="50" s="1"/>
  <c r="C279" i="50" s="1"/>
  <c r="C300" i="50" s="1"/>
  <c r="C321" i="50" s="1"/>
  <c r="C342" i="50" s="1"/>
  <c r="C363" i="50" s="1"/>
  <c r="C384" i="50" s="1"/>
  <c r="C405" i="50" s="1"/>
  <c r="C426" i="50" s="1"/>
  <c r="C447" i="50" s="1"/>
  <c r="C468" i="50" s="1"/>
  <c r="C489" i="50" s="1"/>
  <c r="C510" i="50" s="1"/>
  <c r="C531" i="50" s="1"/>
  <c r="C552" i="50" s="1"/>
  <c r="C573" i="50" s="1"/>
  <c r="C594" i="50" s="1"/>
  <c r="C615" i="50" s="1"/>
  <c r="C636" i="50" s="1"/>
  <c r="AE118" i="50"/>
  <c r="AF118" i="50"/>
  <c r="AG118" i="50" s="1"/>
  <c r="AE97" i="50"/>
  <c r="AF97" i="50"/>
  <c r="AG97" i="50" s="1"/>
  <c r="AE76" i="50"/>
  <c r="AF76" i="50"/>
  <c r="AG76" i="50" s="1"/>
  <c r="R53" i="50"/>
  <c r="AE55" i="50"/>
  <c r="AF55" i="50"/>
  <c r="AG55" i="50" s="1"/>
  <c r="P57" i="50"/>
  <c r="P58" i="50" s="1"/>
  <c r="P54" i="50"/>
  <c r="P55" i="50" s="1"/>
  <c r="P62" i="50"/>
  <c r="P63" i="50" s="1"/>
  <c r="P64" i="50" s="1"/>
  <c r="P65" i="50" s="1"/>
  <c r="P66" i="50" s="1"/>
  <c r="F95" i="50" l="1"/>
  <c r="Y95" i="50" s="1"/>
  <c r="F74" i="50"/>
  <c r="Y74" i="50" s="1"/>
  <c r="F116" i="50"/>
  <c r="Y116" i="50" s="1"/>
  <c r="F117" i="50"/>
  <c r="Y117" i="50" s="1"/>
  <c r="F96" i="50"/>
  <c r="Y96" i="50" s="1"/>
  <c r="F75" i="50"/>
  <c r="Y75" i="50" s="1"/>
  <c r="AN29" i="69"/>
  <c r="G28" i="69" a="1"/>
  <c r="G28" i="69" s="1"/>
  <c r="AO29" i="69"/>
  <c r="H28" i="69" a="1"/>
  <c r="H28" i="69" s="1"/>
  <c r="AM29" i="69"/>
  <c r="F28" i="69" a="1"/>
  <c r="F28" i="69" s="1"/>
  <c r="AL28" i="69"/>
  <c r="E27" i="69" a="1"/>
  <c r="E27" i="69" s="1"/>
  <c r="Z57" i="50"/>
  <c r="M57" i="50" s="1"/>
  <c r="P48" i="50"/>
  <c r="R54" i="50"/>
  <c r="T53" i="50"/>
  <c r="AL29" i="69" l="1"/>
  <c r="E28" i="69" a="1"/>
  <c r="E28" i="69" s="1"/>
  <c r="AO30" i="69"/>
  <c r="H29" i="69" a="1"/>
  <c r="H29" i="69" s="1"/>
  <c r="AM30" i="69"/>
  <c r="F29" i="69" a="1"/>
  <c r="F29" i="69" s="1"/>
  <c r="AN30" i="69"/>
  <c r="G29" i="69" a="1"/>
  <c r="G29" i="69" s="1"/>
  <c r="Z53" i="50"/>
  <c r="M53" i="50" s="1"/>
  <c r="X53" i="50"/>
  <c r="T54" i="50"/>
  <c r="R55" i="50"/>
  <c r="X55" i="50" s="1"/>
  <c r="F55" i="50" l="1"/>
  <c r="Y55" i="50" s="1"/>
  <c r="F53" i="50"/>
  <c r="Y53" i="50" s="1"/>
  <c r="AN31" i="69"/>
  <c r="G30" i="69" a="1"/>
  <c r="G30" i="69" s="1"/>
  <c r="AO31" i="69"/>
  <c r="H30" i="69" a="1"/>
  <c r="H30" i="69" s="1"/>
  <c r="AM31" i="69"/>
  <c r="F30" i="69" a="1"/>
  <c r="F30" i="69" s="1"/>
  <c r="AL30" i="69"/>
  <c r="E29" i="69" a="1"/>
  <c r="E29" i="69" s="1"/>
  <c r="Z54" i="50"/>
  <c r="M54" i="50" s="1"/>
  <c r="X54" i="50"/>
  <c r="F54" i="50" l="1"/>
  <c r="Y54" i="50" s="1"/>
  <c r="AL31" i="69"/>
  <c r="E30" i="69" a="1"/>
  <c r="E30" i="69" s="1"/>
  <c r="AO32" i="69"/>
  <c r="H32" i="69" s="1" a="1"/>
  <c r="H32" i="69" s="1"/>
  <c r="H31" i="69" a="1"/>
  <c r="H31" i="69" s="1"/>
  <c r="AM32" i="69"/>
  <c r="F32" i="69" s="1" a="1"/>
  <c r="F32" i="69" s="1"/>
  <c r="F31" i="69" a="1"/>
  <c r="F31" i="69" s="1"/>
  <c r="AN32" i="69"/>
  <c r="G32" i="69" s="1" a="1"/>
  <c r="G32" i="69" s="1"/>
  <c r="G31" i="69" a="1"/>
  <c r="G31" i="69" s="1"/>
  <c r="K56" i="37"/>
  <c r="AB36" i="50"/>
  <c r="AC36" i="50" s="1"/>
  <c r="AB34" i="50"/>
  <c r="AC34" i="50" s="1"/>
  <c r="AB33" i="50"/>
  <c r="AC33" i="50" s="1"/>
  <c r="AB32" i="50"/>
  <c r="AC32" i="50" s="1"/>
  <c r="E31" i="37"/>
  <c r="R2" i="37"/>
  <c r="A7" i="37"/>
  <c r="C7" i="37" s="1"/>
  <c r="AL32" i="69" l="1"/>
  <c r="E32" i="69" s="1" a="1"/>
  <c r="E32" i="69" s="1"/>
  <c r="E31" i="69" a="1"/>
  <c r="E31" i="69" s="1"/>
  <c r="AI41" i="50"/>
  <c r="A35" i="37"/>
  <c r="C35" i="37" s="1"/>
  <c r="A64" i="37" l="1"/>
  <c r="C64" i="37" s="1"/>
  <c r="A95" i="37" l="1"/>
  <c r="C95" i="37" s="1"/>
  <c r="A118" i="37" l="1"/>
  <c r="C118" i="37" s="1"/>
  <c r="B2" i="67" l="1"/>
  <c r="AK2" i="69"/>
  <c r="S34" i="9" s="1"/>
  <c r="T2" i="68" l="1"/>
  <c r="T2" i="67"/>
  <c r="E84" i="60"/>
  <c r="E83" i="60"/>
  <c r="S23" i="9" l="1"/>
  <c r="S25" i="9"/>
  <c r="S4" i="69"/>
  <c r="R4" i="69"/>
  <c r="Q4" i="69"/>
  <c r="P4" i="69"/>
  <c r="N4" i="69"/>
  <c r="M4" i="69"/>
  <c r="R25" i="9"/>
  <c r="AD32" i="50" l="1"/>
  <c r="AE32" i="50" s="1"/>
  <c r="AF32" i="50" l="1"/>
  <c r="AG32" i="50" s="1"/>
  <c r="C256" i="52"/>
  <c r="F256" i="52"/>
  <c r="H256" i="52"/>
  <c r="I256" i="52"/>
  <c r="J256" i="52"/>
  <c r="K256" i="52"/>
  <c r="C257" i="52"/>
  <c r="F257" i="52"/>
  <c r="H257" i="52"/>
  <c r="I257" i="52"/>
  <c r="J257" i="52"/>
  <c r="K257" i="52"/>
  <c r="AD36" i="50" l="1"/>
  <c r="AE36" i="50" s="1"/>
  <c r="AF36" i="50" s="1"/>
  <c r="AG36" i="50" s="1"/>
  <c r="AG37" i="50" s="1"/>
  <c r="K53" i="37"/>
  <c r="K43" i="37"/>
  <c r="I254" i="52" l="1"/>
  <c r="G254" i="52"/>
  <c r="F254" i="52"/>
  <c r="H251" i="52"/>
  <c r="G251" i="52"/>
  <c r="F251" i="52"/>
  <c r="A130" i="52"/>
  <c r="H254" i="52" s="1"/>
  <c r="G255" i="52"/>
  <c r="F255" i="52"/>
  <c r="I253" i="52"/>
  <c r="G253" i="52"/>
  <c r="F253" i="52"/>
  <c r="F252" i="52"/>
  <c r="C251" i="52"/>
  <c r="C255" i="52"/>
  <c r="C253" i="52"/>
  <c r="C254" i="52"/>
  <c r="C252" i="52"/>
  <c r="I252" i="52"/>
  <c r="H252" i="52"/>
  <c r="G252" i="52"/>
  <c r="K250" i="52"/>
  <c r="AD34" i="50"/>
  <c r="AD33" i="50"/>
  <c r="AK24" i="69"/>
  <c r="E10" i="69"/>
  <c r="D10" i="69"/>
  <c r="D131" i="60"/>
  <c r="D130" i="60"/>
  <c r="D129" i="60"/>
  <c r="D128" i="60"/>
  <c r="D127" i="60"/>
  <c r="D126" i="60"/>
  <c r="D125" i="60"/>
  <c r="D124" i="60"/>
  <c r="D123" i="60"/>
  <c r="D122" i="60"/>
  <c r="D121" i="60"/>
  <c r="D120" i="60"/>
  <c r="D119" i="60"/>
  <c r="D118" i="60"/>
  <c r="D117" i="60"/>
  <c r="D116" i="60"/>
  <c r="D115" i="60"/>
  <c r="D114" i="60"/>
  <c r="D113" i="60"/>
  <c r="D112" i="60"/>
  <c r="D111" i="60"/>
  <c r="D110" i="60"/>
  <c r="D109" i="60"/>
  <c r="D108" i="60"/>
  <c r="D107" i="60"/>
  <c r="D106" i="60"/>
  <c r="D105" i="60"/>
  <c r="D104" i="60"/>
  <c r="D103" i="60"/>
  <c r="D102" i="60"/>
  <c r="D101" i="60"/>
  <c r="D100" i="60"/>
  <c r="D99" i="60"/>
  <c r="D98" i="60"/>
  <c r="D97" i="60"/>
  <c r="D96" i="60"/>
  <c r="D95" i="60"/>
  <c r="D94" i="60"/>
  <c r="D93" i="60"/>
  <c r="D92" i="60"/>
  <c r="D91" i="60"/>
  <c r="D90" i="60"/>
  <c r="D89" i="60"/>
  <c r="D88" i="60"/>
  <c r="D87" i="60"/>
  <c r="D86" i="60"/>
  <c r="D85" i="60"/>
  <c r="D84" i="60"/>
  <c r="D83" i="60"/>
  <c r="D82" i="60"/>
  <c r="K81" i="60"/>
  <c r="G81" i="60"/>
  <c r="K47" i="37"/>
  <c r="D62" i="37" s="1"/>
  <c r="R34" i="9"/>
  <c r="AK25" i="69" l="1"/>
  <c r="D24" i="69"/>
  <c r="G10" i="69" a="1"/>
  <c r="G10" i="69" s="1"/>
  <c r="F10" i="69" a="1"/>
  <c r="F10" i="69" s="1"/>
  <c r="T78" i="50"/>
  <c r="X78" i="50" s="1"/>
  <c r="F78" i="50" s="1"/>
  <c r="Y78" i="50" s="1"/>
  <c r="T120" i="50"/>
  <c r="X120" i="50" s="1"/>
  <c r="F120" i="50" s="1"/>
  <c r="Y120" i="50" s="1"/>
  <c r="T99" i="50"/>
  <c r="X99" i="50" s="1"/>
  <c r="F99" i="50" s="1"/>
  <c r="Y99" i="50" s="1"/>
  <c r="T57" i="50"/>
  <c r="X57" i="50" s="1"/>
  <c r="F57" i="50" s="1"/>
  <c r="Y57" i="50" s="1"/>
  <c r="D11" i="69"/>
  <c r="E11" i="69"/>
  <c r="AE33" i="50"/>
  <c r="AF33" i="50"/>
  <c r="AG33" i="50" s="1"/>
  <c r="AF34" i="50"/>
  <c r="AG34" i="50" s="1"/>
  <c r="AE34" i="50"/>
  <c r="AI42" i="50"/>
  <c r="AI43" i="50" s="1"/>
  <c r="AI44" i="50" s="1"/>
  <c r="AI45" i="50" s="1"/>
  <c r="C59" i="69"/>
  <c r="C66" i="69"/>
  <c r="C58" i="69"/>
  <c r="C65" i="69"/>
  <c r="C57" i="69"/>
  <c r="C64" i="69"/>
  <c r="C63" i="69"/>
  <c r="C62" i="69"/>
  <c r="C50" i="69"/>
  <c r="C49" i="69"/>
  <c r="C56" i="69"/>
  <c r="C48" i="69"/>
  <c r="C60" i="69"/>
  <c r="C55" i="69"/>
  <c r="C47" i="69"/>
  <c r="C54" i="69"/>
  <c r="C53" i="69"/>
  <c r="C46" i="69"/>
  <c r="C40" i="69"/>
  <c r="C26" i="69"/>
  <c r="C39" i="69"/>
  <c r="C37" i="69"/>
  <c r="C31" i="69"/>
  <c r="C38" i="69"/>
  <c r="C28" i="69"/>
  <c r="C45" i="69"/>
  <c r="C25" i="69"/>
  <c r="C44" i="69"/>
  <c r="C30" i="69"/>
  <c r="C23" i="69"/>
  <c r="C18" i="69"/>
  <c r="C41" i="69"/>
  <c r="C29" i="69"/>
  <c r="C11" i="69"/>
  <c r="C12" i="69"/>
  <c r="C9" i="69"/>
  <c r="C13" i="69"/>
  <c r="C52" i="69"/>
  <c r="C14" i="69"/>
  <c r="C32" i="69"/>
  <c r="C24" i="69"/>
  <c r="C15" i="69"/>
  <c r="C42" i="69"/>
  <c r="C61" i="69"/>
  <c r="C16" i="69"/>
  <c r="C17" i="69"/>
  <c r="C27" i="69"/>
  <c r="C43" i="69"/>
  <c r="C10" i="69"/>
  <c r="C51" i="69"/>
  <c r="M2" i="68"/>
  <c r="M2" i="37"/>
  <c r="M2" i="67"/>
  <c r="M2" i="9"/>
  <c r="AK26" i="69" l="1"/>
  <c r="D25" i="69"/>
  <c r="E12" i="69"/>
  <c r="G11" i="69" a="1"/>
  <c r="G11" i="69" s="1"/>
  <c r="F11" i="69" a="1"/>
  <c r="F11" i="69" s="1"/>
  <c r="D12" i="69"/>
  <c r="E13" i="69"/>
  <c r="D13" i="69"/>
  <c r="AK27" i="69" l="1"/>
  <c r="D26" i="69"/>
  <c r="F13" i="69" a="1"/>
  <c r="F13" i="69" s="1"/>
  <c r="G12" i="69" a="1"/>
  <c r="G12" i="69" s="1"/>
  <c r="F12" i="69" a="1"/>
  <c r="F12" i="69" s="1"/>
  <c r="G13" i="69" a="1"/>
  <c r="G13" i="69" s="1"/>
  <c r="E14" i="69"/>
  <c r="D14" i="69"/>
  <c r="AK28" i="69" l="1"/>
  <c r="D27" i="69"/>
  <c r="F14" i="69" a="1"/>
  <c r="F14" i="69" s="1"/>
  <c r="G14" i="69" a="1"/>
  <c r="G14" i="69" s="1"/>
  <c r="E15" i="69"/>
  <c r="D15" i="69"/>
  <c r="AK29" i="69" l="1"/>
  <c r="D28" i="69"/>
  <c r="F15" i="69" a="1"/>
  <c r="F15" i="69" s="1"/>
  <c r="G15" i="69" a="1"/>
  <c r="G15" i="69" s="1"/>
  <c r="E16" i="69"/>
  <c r="D16" i="69"/>
  <c r="AK30" i="69" l="1"/>
  <c r="D29" i="69"/>
  <c r="F16" i="69" a="1"/>
  <c r="F16" i="69" s="1"/>
  <c r="G16" i="69" a="1"/>
  <c r="G16" i="69" s="1"/>
  <c r="D17" i="69"/>
  <c r="E17" i="69"/>
  <c r="AK31" i="69" l="1"/>
  <c r="D30" i="69"/>
  <c r="F17" i="69" a="1"/>
  <c r="F17" i="69" s="1"/>
  <c r="G17" i="69" a="1"/>
  <c r="G17" i="69" s="1"/>
  <c r="D18" i="69"/>
  <c r="E18" i="69"/>
  <c r="AK32" i="69" l="1"/>
  <c r="D32" i="69" s="1"/>
  <c r="D31" i="69"/>
  <c r="F18" i="69" a="1"/>
  <c r="F18" i="69" s="1"/>
  <c r="G18" i="69" a="1"/>
  <c r="G18" i="69" s="1"/>
  <c r="E131" i="60" l="1"/>
  <c r="E130" i="60"/>
  <c r="E129" i="60"/>
  <c r="E128" i="60"/>
  <c r="E127" i="60"/>
  <c r="E126" i="60"/>
  <c r="E125" i="60"/>
  <c r="E124" i="60"/>
  <c r="E123" i="60"/>
  <c r="E122" i="60"/>
  <c r="E121" i="60"/>
  <c r="E120" i="60"/>
  <c r="E119" i="60"/>
  <c r="E118" i="60"/>
  <c r="E117" i="60"/>
  <c r="E116" i="60"/>
  <c r="E115" i="60"/>
  <c r="E114" i="60"/>
  <c r="E113" i="60"/>
  <c r="E112" i="60"/>
  <c r="E111" i="60"/>
  <c r="E110" i="60"/>
  <c r="E109" i="60"/>
  <c r="E108" i="60"/>
  <c r="E107" i="60"/>
  <c r="E106" i="60"/>
  <c r="E105" i="60"/>
  <c r="E104" i="60"/>
  <c r="E103" i="60"/>
  <c r="E102" i="60"/>
  <c r="E101" i="60"/>
  <c r="E100" i="60"/>
  <c r="E99" i="60"/>
  <c r="E98" i="60"/>
  <c r="E97" i="60"/>
  <c r="E96" i="60"/>
  <c r="E95" i="60"/>
  <c r="E94" i="60"/>
  <c r="E93" i="60"/>
  <c r="E92" i="60"/>
  <c r="E91" i="60"/>
  <c r="E90" i="60"/>
  <c r="E89" i="60"/>
  <c r="E88" i="60"/>
  <c r="E87" i="60"/>
  <c r="E86" i="60"/>
  <c r="E85" i="60"/>
  <c r="E82" i="60"/>
  <c r="J12" i="37" l="1"/>
  <c r="R187" i="68"/>
  <c r="A25" i="68"/>
  <c r="R173" i="67"/>
  <c r="A21" i="67"/>
  <c r="P156" i="67" s="1"/>
  <c r="P169" i="68" l="1"/>
  <c r="P153" i="68"/>
  <c r="P137" i="68"/>
  <c r="P121" i="68"/>
  <c r="P105" i="68"/>
  <c r="P126" i="67"/>
  <c r="P141" i="67"/>
  <c r="P96" i="67"/>
  <c r="P111" i="67"/>
  <c r="P89" i="68"/>
  <c r="P73" i="68" s="1"/>
  <c r="P57" i="68" s="1"/>
  <c r="P41" i="68" s="1"/>
  <c r="P25" i="68" s="1"/>
  <c r="R2" i="68" s="1"/>
  <c r="P81" i="67"/>
  <c r="P66" i="67" s="1"/>
  <c r="P51" i="67" s="1"/>
  <c r="P36" i="67" s="1"/>
  <c r="Q23" i="37"/>
  <c r="J26" i="37" s="1"/>
  <c r="Q12" i="37"/>
  <c r="O4" i="69" l="1"/>
  <c r="A84" i="52" l="1"/>
  <c r="B266" i="52" l="1"/>
  <c r="B268" i="52"/>
  <c r="B267" i="52"/>
  <c r="B265" i="52"/>
  <c r="B264" i="52"/>
  <c r="B263" i="52"/>
  <c r="B262" i="52"/>
  <c r="B261" i="52"/>
  <c r="B260" i="52"/>
  <c r="A195" i="52"/>
  <c r="A178" i="52"/>
  <c r="M661" i="50"/>
  <c r="I661" i="50"/>
  <c r="D12" i="50"/>
  <c r="E138" i="37"/>
  <c r="E137" i="37"/>
  <c r="E136" i="37"/>
  <c r="E135" i="37"/>
  <c r="E134" i="37"/>
  <c r="E133" i="37"/>
  <c r="E131" i="37"/>
  <c r="E130" i="37"/>
  <c r="E129" i="37"/>
  <c r="E128" i="37"/>
  <c r="E127" i="37"/>
  <c r="E125" i="37"/>
  <c r="E124" i="37"/>
  <c r="E123" i="37"/>
  <c r="E122" i="37"/>
  <c r="E121" i="37"/>
  <c r="E120" i="37"/>
  <c r="D118" i="37"/>
  <c r="Q118" i="37" s="1"/>
  <c r="K4" i="37" s="1"/>
  <c r="I4" i="37"/>
  <c r="D68" i="37"/>
  <c r="D67" i="37"/>
  <c r="D66" i="37"/>
  <c r="C6" i="37"/>
  <c r="D82" i="10"/>
  <c r="D79" i="10"/>
  <c r="G76" i="10"/>
  <c r="D67" i="10"/>
  <c r="D39" i="10"/>
  <c r="D25" i="10"/>
  <c r="D22" i="10"/>
  <c r="D8" i="10"/>
  <c r="C41" i="9"/>
  <c r="C39" i="9"/>
  <c r="B2" i="9"/>
  <c r="S3" i="50"/>
  <c r="T12" i="9"/>
  <c r="C28" i="60"/>
  <c r="C29" i="60" s="1"/>
  <c r="C30" i="60" s="1"/>
  <c r="C31" i="60" s="1"/>
  <c r="C32" i="60" s="1"/>
  <c r="C33" i="60" s="1"/>
  <c r="C34" i="60" s="1"/>
  <c r="C35" i="60" s="1"/>
  <c r="C36" i="60" s="1"/>
  <c r="C37" i="60" s="1"/>
  <c r="C38" i="60" s="1"/>
  <c r="C39" i="60" s="1"/>
  <c r="C40" i="60" s="1"/>
  <c r="C41" i="60" s="1"/>
  <c r="C42" i="60" s="1"/>
  <c r="C43" i="60" s="1"/>
  <c r="C44" i="60" s="1"/>
  <c r="C45" i="60" s="1"/>
  <c r="C46" i="60" s="1"/>
  <c r="C47" i="60" s="1"/>
  <c r="C48" i="60" s="1"/>
  <c r="C49" i="60" s="1"/>
  <c r="C50" i="60" s="1"/>
  <c r="C51" i="60" s="1"/>
  <c r="C52" i="60" s="1"/>
  <c r="C53" i="60" s="1"/>
  <c r="C54" i="60" s="1"/>
  <c r="C55" i="60" s="1"/>
  <c r="C56" i="60" s="1"/>
  <c r="C57" i="60" s="1"/>
  <c r="C58" i="60" s="1"/>
  <c r="C59" i="60" s="1"/>
  <c r="C60" i="60" s="1"/>
  <c r="C61" i="60" s="1"/>
  <c r="C62" i="60" s="1"/>
  <c r="C63" i="60" s="1"/>
  <c r="C64" i="60" s="1"/>
  <c r="C65" i="60" s="1"/>
  <c r="C66" i="60" s="1"/>
  <c r="C67" i="60" s="1"/>
  <c r="C68" i="60" s="1"/>
  <c r="C69" i="60" s="1"/>
  <c r="C70" i="60" s="1"/>
  <c r="C71" i="60" s="1"/>
  <c r="C72" i="60" s="1"/>
  <c r="C73" i="60" s="1"/>
  <c r="C74" i="60" s="1"/>
  <c r="C75" i="60" s="1"/>
  <c r="C76" i="60" s="1"/>
  <c r="G190" i="52"/>
  <c r="A193" i="52"/>
  <c r="A192" i="52"/>
  <c r="A191" i="52"/>
  <c r="G191" i="52"/>
  <c r="A185" i="52"/>
  <c r="D175" i="52" s="1"/>
  <c r="A184" i="52"/>
  <c r="C175" i="52" s="1"/>
  <c r="F178" i="52"/>
  <c r="E180" i="52"/>
  <c r="D177" i="52"/>
  <c r="C176" i="52"/>
  <c r="A179" i="52"/>
  <c r="A177" i="52"/>
  <c r="D190" i="52" s="1"/>
  <c r="G178" i="52"/>
  <c r="A176" i="52"/>
  <c r="G3" i="50"/>
  <c r="D247" i="52"/>
  <c r="D246" i="52"/>
  <c r="B240" i="52"/>
  <c r="N237" i="52"/>
  <c r="D237" i="52"/>
  <c r="Q237" i="52" s="1"/>
  <c r="S237" i="52" s="1"/>
  <c r="N236" i="52"/>
  <c r="P235" i="52"/>
  <c r="N235" i="52"/>
  <c r="N234" i="52"/>
  <c r="AR233" i="52"/>
  <c r="AQ233" i="52"/>
  <c r="N233" i="52"/>
  <c r="M233" i="52"/>
  <c r="B233" i="52"/>
  <c r="D231" i="52"/>
  <c r="Q231" i="52" s="1"/>
  <c r="S231" i="52" s="1"/>
  <c r="AR227" i="52"/>
  <c r="AQ227" i="52"/>
  <c r="N227" i="52"/>
  <c r="M227" i="52"/>
  <c r="B227" i="52"/>
  <c r="D225" i="52"/>
  <c r="Q225" i="52" s="1"/>
  <c r="S225" i="52" s="1"/>
  <c r="AR221" i="52"/>
  <c r="AQ221" i="52"/>
  <c r="N221" i="52"/>
  <c r="M221" i="52"/>
  <c r="L219" i="52"/>
  <c r="I219" i="52"/>
  <c r="D219" i="52"/>
  <c r="Q219" i="52" s="1"/>
  <c r="S219" i="52" s="1"/>
  <c r="L218" i="52"/>
  <c r="I218" i="52"/>
  <c r="L217" i="52"/>
  <c r="I217" i="52"/>
  <c r="L216" i="52"/>
  <c r="I216" i="52"/>
  <c r="N215" i="52"/>
  <c r="M215" i="52"/>
  <c r="B215" i="52"/>
  <c r="E213" i="52"/>
  <c r="E219" i="52" s="1"/>
  <c r="E225" i="52" s="1"/>
  <c r="E231" i="52" s="1"/>
  <c r="E237" i="52" s="1"/>
  <c r="D213" i="52"/>
  <c r="Q213" i="52" s="1"/>
  <c r="E212" i="52"/>
  <c r="E218" i="52" s="1"/>
  <c r="E224" i="52" s="1"/>
  <c r="E230" i="52" s="1"/>
  <c r="E236" i="52" s="1"/>
  <c r="E211" i="52"/>
  <c r="E217" i="52" s="1"/>
  <c r="E223" i="52" s="1"/>
  <c r="E229" i="52" s="1"/>
  <c r="E235" i="52" s="1"/>
  <c r="E210" i="52"/>
  <c r="E216" i="52" s="1"/>
  <c r="E222" i="52" s="1"/>
  <c r="E228" i="52" s="1"/>
  <c r="E234" i="52" s="1"/>
  <c r="N209" i="52"/>
  <c r="M209" i="52"/>
  <c r="A91" i="52"/>
  <c r="I255" i="52" s="1"/>
  <c r="A90" i="52"/>
  <c r="H255" i="52" s="1"/>
  <c r="B79" i="52"/>
  <c r="B78" i="52"/>
  <c r="B77" i="52"/>
  <c r="B76" i="52"/>
  <c r="B75" i="52"/>
  <c r="B74" i="52"/>
  <c r="B73" i="52"/>
  <c r="B72" i="52"/>
  <c r="B71" i="52"/>
  <c r="F68" i="52"/>
  <c r="A74" i="52" s="1"/>
  <c r="E68" i="52"/>
  <c r="A73" i="52" s="1"/>
  <c r="D68" i="52"/>
  <c r="A72" i="52" s="1"/>
  <c r="C68" i="52"/>
  <c r="A71" i="52" s="1"/>
  <c r="M37" i="50" s="1"/>
  <c r="E67" i="52"/>
  <c r="A77" i="52" s="1"/>
  <c r="D67" i="52"/>
  <c r="A76" i="52" s="1"/>
  <c r="C67" i="52"/>
  <c r="A75" i="52" s="1"/>
  <c r="D66" i="52"/>
  <c r="A79" i="52" s="1"/>
  <c r="C66" i="52"/>
  <c r="A78" i="52" s="1"/>
  <c r="D24" i="60"/>
  <c r="D19" i="60"/>
  <c r="D18" i="60"/>
  <c r="G116" i="37"/>
  <c r="G115" i="37"/>
  <c r="G113" i="37"/>
  <c r="G112" i="37"/>
  <c r="G111" i="37"/>
  <c r="G110" i="37"/>
  <c r="G109" i="37"/>
  <c r="E109" i="37"/>
  <c r="G107" i="37"/>
  <c r="G106" i="37"/>
  <c r="G104" i="37"/>
  <c r="G103" i="37"/>
  <c r="G102" i="37"/>
  <c r="G101" i="37"/>
  <c r="G100" i="37"/>
  <c r="E100" i="37"/>
  <c r="E98" i="37"/>
  <c r="E97" i="37"/>
  <c r="D95" i="37"/>
  <c r="Q95" i="37" s="1"/>
  <c r="E93" i="37"/>
  <c r="E92" i="37"/>
  <c r="E91" i="37"/>
  <c r="E90" i="37"/>
  <c r="E89" i="37"/>
  <c r="E88" i="37"/>
  <c r="E84" i="37"/>
  <c r="E83" i="37"/>
  <c r="E81" i="37"/>
  <c r="E80" i="37"/>
  <c r="E79" i="37"/>
  <c r="E78" i="37"/>
  <c r="I3" i="37"/>
  <c r="I74" i="37"/>
  <c r="E74" i="37"/>
  <c r="E72" i="37"/>
  <c r="E70" i="37"/>
  <c r="D64" i="37"/>
  <c r="Q64" i="37" s="1"/>
  <c r="G3" i="37" s="1"/>
  <c r="D86" i="10"/>
  <c r="D84" i="10"/>
  <c r="D81" i="10"/>
  <c r="D80" i="10"/>
  <c r="G77" i="10"/>
  <c r="G75" i="10"/>
  <c r="G74" i="10"/>
  <c r="G73" i="10"/>
  <c r="G72" i="10"/>
  <c r="G71" i="10"/>
  <c r="E71" i="10"/>
  <c r="G70" i="10"/>
  <c r="E70" i="10"/>
  <c r="D69" i="10"/>
  <c r="D68" i="10"/>
  <c r="D66" i="10"/>
  <c r="D63" i="10"/>
  <c r="D62" i="10"/>
  <c r="D60" i="10"/>
  <c r="D59" i="10"/>
  <c r="D57" i="10"/>
  <c r="F56" i="10"/>
  <c r="D56" i="10"/>
  <c r="F55" i="10"/>
  <c r="D55" i="10"/>
  <c r="D54" i="10"/>
  <c r="D53" i="10"/>
  <c r="G41" i="10"/>
  <c r="E37" i="10"/>
  <c r="E36" i="10"/>
  <c r="E35" i="10"/>
  <c r="E34" i="10"/>
  <c r="D33" i="10"/>
  <c r="D29" i="10"/>
  <c r="D28" i="10"/>
  <c r="D23" i="10"/>
  <c r="D12" i="10"/>
  <c r="D9" i="10"/>
  <c r="D6" i="10"/>
  <c r="G2" i="10"/>
  <c r="E2" i="10"/>
  <c r="B2" i="10"/>
  <c r="M3" i="10" s="1"/>
  <c r="C57" i="9"/>
  <c r="C56" i="9"/>
  <c r="C55" i="9"/>
  <c r="C54" i="9"/>
  <c r="C53" i="9"/>
  <c r="G49" i="9"/>
  <c r="C49" i="9"/>
  <c r="C38" i="9"/>
  <c r="C37" i="9"/>
  <c r="C36" i="9"/>
  <c r="C8" i="9"/>
  <c r="G2" i="9"/>
  <c r="E2" i="9"/>
  <c r="AU2" i="60"/>
  <c r="T2" i="50"/>
  <c r="T2" i="37"/>
  <c r="T2" i="10"/>
  <c r="S12" i="9" s="1"/>
  <c r="T2" i="9"/>
  <c r="S10" i="9" s="1"/>
  <c r="R2" i="10"/>
  <c r="M4" i="9"/>
  <c r="K4" i="9"/>
  <c r="I4" i="9"/>
  <c r="G4" i="9"/>
  <c r="M3" i="9"/>
  <c r="K3" i="9"/>
  <c r="I3" i="9"/>
  <c r="G3" i="9"/>
  <c r="M4" i="37"/>
  <c r="R2" i="9"/>
  <c r="H237" i="52"/>
  <c r="H236" i="52"/>
  <c r="H235" i="52"/>
  <c r="H234" i="52"/>
  <c r="O208" i="52"/>
  <c r="N208" i="52"/>
  <c r="M208" i="52"/>
  <c r="M237" i="52"/>
  <c r="M236" i="52"/>
  <c r="M235" i="52"/>
  <c r="M234" i="52"/>
  <c r="I237" i="52"/>
  <c r="I236" i="52"/>
  <c r="I235" i="52"/>
  <c r="I234" i="52"/>
  <c r="AO221" i="52"/>
  <c r="AO227" i="52"/>
  <c r="AO233" i="52"/>
  <c r="Z233" i="52"/>
  <c r="P233" i="52"/>
  <c r="K233" i="52"/>
  <c r="G233" i="52"/>
  <c r="E233" i="52"/>
  <c r="D233" i="52"/>
  <c r="C233" i="52"/>
  <c r="P231" i="52"/>
  <c r="L231" i="52"/>
  <c r="K231" i="52"/>
  <c r="J231" i="52"/>
  <c r="H231" i="52"/>
  <c r="L230" i="52"/>
  <c r="K230" i="52"/>
  <c r="J230" i="52"/>
  <c r="H230" i="52"/>
  <c r="L229" i="52"/>
  <c r="K229" i="52"/>
  <c r="J229" i="52"/>
  <c r="H229" i="52"/>
  <c r="P228" i="52"/>
  <c r="L228" i="52"/>
  <c r="K228" i="52"/>
  <c r="J228" i="52"/>
  <c r="H228" i="52"/>
  <c r="Z227" i="52"/>
  <c r="P227" i="52"/>
  <c r="K227" i="52"/>
  <c r="G227" i="52"/>
  <c r="E227" i="52"/>
  <c r="D227" i="52"/>
  <c r="C227" i="52"/>
  <c r="P225" i="52"/>
  <c r="L225" i="52"/>
  <c r="J225" i="52"/>
  <c r="H225" i="52"/>
  <c r="L224" i="52"/>
  <c r="K224" i="52"/>
  <c r="J224" i="52"/>
  <c r="H224" i="52"/>
  <c r="L223" i="52"/>
  <c r="J223" i="52"/>
  <c r="H223" i="52"/>
  <c r="P222" i="52"/>
  <c r="L222" i="52"/>
  <c r="J222" i="52"/>
  <c r="H222" i="52"/>
  <c r="Z221" i="52"/>
  <c r="P221" i="52"/>
  <c r="K221" i="52"/>
  <c r="G221" i="52"/>
  <c r="E221" i="52"/>
  <c r="D221" i="52"/>
  <c r="C221" i="52"/>
  <c r="B221" i="52"/>
  <c r="Z215" i="52"/>
  <c r="P215" i="52"/>
  <c r="K215" i="52"/>
  <c r="G215" i="52"/>
  <c r="E215" i="52"/>
  <c r="D215" i="52"/>
  <c r="C215" i="52"/>
  <c r="O213" i="52"/>
  <c r="L213" i="52"/>
  <c r="I213" i="52"/>
  <c r="H213" i="52"/>
  <c r="O212" i="52"/>
  <c r="L212" i="52"/>
  <c r="I212" i="52"/>
  <c r="H212" i="52"/>
  <c r="D212" i="52"/>
  <c r="D218" i="52" s="1"/>
  <c r="D224" i="52" s="1"/>
  <c r="D230" i="52" s="1"/>
  <c r="D236" i="52" s="1"/>
  <c r="Q236" i="52" s="1"/>
  <c r="S236" i="52" s="1"/>
  <c r="O211" i="52"/>
  <c r="L211" i="52"/>
  <c r="I211" i="52"/>
  <c r="H211" i="52"/>
  <c r="D211" i="52"/>
  <c r="O210" i="52"/>
  <c r="L210" i="52"/>
  <c r="I210" i="52"/>
  <c r="H210" i="52"/>
  <c r="D210" i="52"/>
  <c r="Q210" i="52" s="1"/>
  <c r="C210" i="52"/>
  <c r="C216" i="52" s="1"/>
  <c r="C222" i="52" s="1"/>
  <c r="C228" i="52" s="1"/>
  <c r="C234" i="52" s="1"/>
  <c r="Z209" i="52"/>
  <c r="P209" i="52"/>
  <c r="K209" i="52"/>
  <c r="G209" i="52"/>
  <c r="E209" i="52"/>
  <c r="D209" i="52"/>
  <c r="C209" i="52"/>
  <c r="L208" i="52"/>
  <c r="K208" i="52"/>
  <c r="J208" i="52"/>
  <c r="I208" i="52"/>
  <c r="H208" i="52"/>
  <c r="G208" i="52"/>
  <c r="B208" i="52"/>
  <c r="B21" i="54"/>
  <c r="B28" i="54"/>
  <c r="B27" i="54"/>
  <c r="B25" i="54"/>
  <c r="D244" i="52"/>
  <c r="D240" i="52"/>
  <c r="A114" i="52"/>
  <c r="H253" i="52" s="1"/>
  <c r="A106" i="52"/>
  <c r="A87" i="52"/>
  <c r="E30" i="50"/>
  <c r="G37" i="9"/>
  <c r="G38" i="9"/>
  <c r="G55" i="9"/>
  <c r="G54" i="9"/>
  <c r="G56" i="9"/>
  <c r="B29" i="54"/>
  <c r="B26" i="54"/>
  <c r="B24" i="54"/>
  <c r="B23" i="54"/>
  <c r="B22" i="54"/>
  <c r="B20" i="54"/>
  <c r="B19" i="54"/>
  <c r="B18" i="54"/>
  <c r="A188" i="52"/>
  <c r="G175" i="52" s="1"/>
  <c r="B68" i="52"/>
  <c r="R10" i="9"/>
  <c r="AA36" i="50" l="1"/>
  <c r="C3" i="54"/>
  <c r="G57" i="9" s="1"/>
  <c r="L6" i="68"/>
  <c r="L6" i="67"/>
  <c r="S156" i="67" s="1"/>
  <c r="S16" i="9"/>
  <c r="S17" i="9" s="1"/>
  <c r="S18" i="9" s="1"/>
  <c r="S19" i="9" s="1"/>
  <c r="U3" i="50"/>
  <c r="I3" i="50"/>
  <c r="T14" i="9"/>
  <c r="S14" i="9"/>
  <c r="F173" i="67"/>
  <c r="F187" i="68"/>
  <c r="A169" i="52"/>
  <c r="A161" i="52"/>
  <c r="G257" i="52" s="1"/>
  <c r="A153" i="52"/>
  <c r="K3" i="37"/>
  <c r="G4" i="37"/>
  <c r="M3" i="37"/>
  <c r="A145" i="52"/>
  <c r="G256" i="52" s="1"/>
  <c r="A137" i="52"/>
  <c r="A125" i="52"/>
  <c r="K251" i="52" s="1"/>
  <c r="A132" i="52"/>
  <c r="J254" i="52" s="1"/>
  <c r="A123" i="52"/>
  <c r="I251" i="52" s="1"/>
  <c r="A133" i="52"/>
  <c r="K254" i="52" s="1"/>
  <c r="A124" i="52"/>
  <c r="J251" i="52" s="1"/>
  <c r="Q218" i="52"/>
  <c r="S218" i="52" s="1"/>
  <c r="Z230" i="52"/>
  <c r="F97" i="60"/>
  <c r="F103" i="60"/>
  <c r="F104" i="60" s="1"/>
  <c r="F105" i="60" s="1"/>
  <c r="F106" i="60" s="1"/>
  <c r="F107" i="60" s="1"/>
  <c r="F108" i="60" s="1"/>
  <c r="F109" i="60" s="1"/>
  <c r="F110" i="60" s="1"/>
  <c r="F111" i="60" s="1"/>
  <c r="F112" i="60" s="1"/>
  <c r="F113" i="60" s="1"/>
  <c r="F114" i="60" s="1"/>
  <c r="F115" i="60" s="1"/>
  <c r="F116" i="60" s="1"/>
  <c r="F117" i="60" s="1"/>
  <c r="F118" i="60" s="1"/>
  <c r="F119" i="60" s="1"/>
  <c r="F120" i="60" s="1"/>
  <c r="F121" i="60" s="1"/>
  <c r="F122" i="60" s="1"/>
  <c r="F123" i="60" s="1"/>
  <c r="F124" i="60" s="1"/>
  <c r="F125" i="60" s="1"/>
  <c r="F126" i="60" s="1"/>
  <c r="F127" i="60" s="1"/>
  <c r="F128" i="60" s="1"/>
  <c r="F129" i="60" s="1"/>
  <c r="F130" i="60" s="1"/>
  <c r="F87" i="60"/>
  <c r="F131" i="60"/>
  <c r="F99" i="60"/>
  <c r="F100" i="60" s="1"/>
  <c r="F88" i="60"/>
  <c r="F89" i="60"/>
  <c r="F90" i="60" s="1"/>
  <c r="F82" i="60"/>
  <c r="F83" i="60" s="1"/>
  <c r="F86" i="60"/>
  <c r="F85" i="60"/>
  <c r="F94" i="60"/>
  <c r="F93" i="60"/>
  <c r="F98" i="60"/>
  <c r="F95" i="60"/>
  <c r="F96" i="60" s="1"/>
  <c r="F84" i="60"/>
  <c r="F91" i="60"/>
  <c r="F92" i="60" s="1"/>
  <c r="F101" i="60"/>
  <c r="F102" i="60" s="1"/>
  <c r="S27" i="9"/>
  <c r="S28" i="9" s="1"/>
  <c r="C190" i="52"/>
  <c r="A85" i="52"/>
  <c r="A186" i="52"/>
  <c r="E175" i="52" s="1"/>
  <c r="F176" i="52"/>
  <c r="A116" i="52"/>
  <c r="J253" i="52" s="1"/>
  <c r="A194" i="52"/>
  <c r="A108" i="52"/>
  <c r="A100" i="52"/>
  <c r="J252" i="52" s="1"/>
  <c r="A187" i="52"/>
  <c r="F175" i="52" s="1"/>
  <c r="A93" i="52"/>
  <c r="K255" i="52" s="1"/>
  <c r="Z231" i="52"/>
  <c r="Z213" i="52"/>
  <c r="H194" i="52"/>
  <c r="A180" i="52"/>
  <c r="H190" i="52" s="1"/>
  <c r="D178" i="52"/>
  <c r="Z229" i="52"/>
  <c r="F67" i="52"/>
  <c r="Z217" i="52"/>
  <c r="Z234" i="52"/>
  <c r="D216" i="52"/>
  <c r="D222" i="52" s="1"/>
  <c r="Q222" i="52" s="1"/>
  <c r="S222" i="52" s="1"/>
  <c r="C180" i="52"/>
  <c r="F192" i="52"/>
  <c r="C195" i="52"/>
  <c r="C177" i="52"/>
  <c r="Z210" i="52"/>
  <c r="Z222" i="52"/>
  <c r="G194" i="52"/>
  <c r="D192" i="52"/>
  <c r="G193" i="52"/>
  <c r="E66" i="52"/>
  <c r="F180" i="52"/>
  <c r="D195" i="52"/>
  <c r="Z211" i="52"/>
  <c r="E192" i="52"/>
  <c r="Z235" i="52"/>
  <c r="F177" i="52"/>
  <c r="E179" i="52"/>
  <c r="A101" i="52"/>
  <c r="K252" i="52" s="1"/>
  <c r="C194" i="52"/>
  <c r="Z224" i="52"/>
  <c r="F194" i="52"/>
  <c r="D191" i="52"/>
  <c r="H192" i="52"/>
  <c r="G192" i="52"/>
  <c r="Z218" i="52"/>
  <c r="Z223" i="52"/>
  <c r="A117" i="52"/>
  <c r="K253" i="52" s="1"/>
  <c r="Z225" i="52"/>
  <c r="D179" i="52"/>
  <c r="C191" i="52"/>
  <c r="G179" i="52"/>
  <c r="Z216" i="52"/>
  <c r="G195" i="52"/>
  <c r="D176" i="52"/>
  <c r="D194" i="52"/>
  <c r="E195" i="52"/>
  <c r="P212" i="52"/>
  <c r="F195" i="52"/>
  <c r="H193" i="52"/>
  <c r="G180" i="52"/>
  <c r="S210" i="52"/>
  <c r="F190" i="52"/>
  <c r="F193" i="52"/>
  <c r="C178" i="52"/>
  <c r="C179" i="52"/>
  <c r="A92" i="52"/>
  <c r="J255" i="52" s="1"/>
  <c r="E178" i="52"/>
  <c r="E176" i="52"/>
  <c r="Z212" i="52"/>
  <c r="Z219" i="52"/>
  <c r="E177" i="52"/>
  <c r="F66" i="52"/>
  <c r="E193" i="52"/>
  <c r="G176" i="52"/>
  <c r="E191" i="52"/>
  <c r="C193" i="52"/>
  <c r="Z237" i="52"/>
  <c r="Z236" i="52"/>
  <c r="A109" i="52"/>
  <c r="Z228" i="52"/>
  <c r="D180" i="52"/>
  <c r="H191" i="52"/>
  <c r="F179" i="52"/>
  <c r="G177" i="52"/>
  <c r="C211" i="52"/>
  <c r="C212" i="52" s="1"/>
  <c r="C213" i="52" s="1"/>
  <c r="C219" i="52" s="1"/>
  <c r="C225" i="52" s="1"/>
  <c r="C231" i="52" s="1"/>
  <c r="C237" i="52" s="1"/>
  <c r="P210" i="52"/>
  <c r="M4" i="10"/>
  <c r="Q212" i="52"/>
  <c r="S213" i="52"/>
  <c r="P211" i="52"/>
  <c r="P213" i="52"/>
  <c r="Q224" i="52"/>
  <c r="S224" i="52" s="1"/>
  <c r="Q230" i="52"/>
  <c r="S230" i="52" s="1"/>
  <c r="E190" i="52"/>
  <c r="D217" i="52"/>
  <c r="Q211" i="52"/>
  <c r="I2" i="10"/>
  <c r="B67" i="52"/>
  <c r="B66" i="52"/>
  <c r="E251" i="52"/>
  <c r="E253" i="52"/>
  <c r="R14" i="9"/>
  <c r="K82" i="60"/>
  <c r="D10" i="9"/>
  <c r="R19" i="9"/>
  <c r="E256" i="52"/>
  <c r="E254" i="52"/>
  <c r="R23" i="9"/>
  <c r="D34" i="9"/>
  <c r="E257" i="52"/>
  <c r="E255" i="52"/>
  <c r="R12" i="9"/>
  <c r="R28" i="9"/>
  <c r="E252" i="52"/>
  <c r="D25" i="9"/>
  <c r="V159" i="50" l="1"/>
  <c r="S169" i="68"/>
  <c r="S153" i="68"/>
  <c r="S137" i="68"/>
  <c r="S121" i="68"/>
  <c r="S105" i="68"/>
  <c r="T160" i="67"/>
  <c r="T161" i="67" s="1"/>
  <c r="T162" i="67" s="1"/>
  <c r="T163" i="67" s="1"/>
  <c r="T164" i="67" s="1"/>
  <c r="T165" i="67" s="1"/>
  <c r="T166" i="67" s="1"/>
  <c r="T167" i="67" s="1"/>
  <c r="T168" i="67" s="1"/>
  <c r="T156" i="67"/>
  <c r="S126" i="67"/>
  <c r="T130" i="67" s="1"/>
  <c r="T131" i="67" s="1"/>
  <c r="T132" i="67" s="1"/>
  <c r="T133" i="67" s="1"/>
  <c r="T134" i="67" s="1"/>
  <c r="T135" i="67" s="1"/>
  <c r="T136" i="67" s="1"/>
  <c r="T137" i="67" s="1"/>
  <c r="T138" i="67" s="1"/>
  <c r="S141" i="67"/>
  <c r="S96" i="67"/>
  <c r="T100" i="67" s="1"/>
  <c r="T101" i="67" s="1"/>
  <c r="T102" i="67" s="1"/>
  <c r="T103" i="67" s="1"/>
  <c r="T104" i="67" s="1"/>
  <c r="T105" i="67" s="1"/>
  <c r="T106" i="67" s="1"/>
  <c r="T107" i="67" s="1"/>
  <c r="T108" i="67" s="1"/>
  <c r="S111" i="67"/>
  <c r="V624" i="50"/>
  <c r="V645" i="50"/>
  <c r="V603" i="50"/>
  <c r="V582" i="50"/>
  <c r="AI636" i="50"/>
  <c r="AI615" i="50"/>
  <c r="AI594" i="50"/>
  <c r="AI573" i="50"/>
  <c r="V561" i="50"/>
  <c r="V498" i="50"/>
  <c r="V540" i="50"/>
  <c r="V477" i="50"/>
  <c r="V519" i="50"/>
  <c r="AI531" i="50"/>
  <c r="AI510" i="50"/>
  <c r="AI489" i="50"/>
  <c r="AI468" i="50"/>
  <c r="AI552" i="50"/>
  <c r="V435" i="50"/>
  <c r="V372" i="50"/>
  <c r="V456" i="50"/>
  <c r="V414" i="50"/>
  <c r="V393" i="50"/>
  <c r="AI426" i="50"/>
  <c r="AI405" i="50"/>
  <c r="AI384" i="50"/>
  <c r="AI363" i="50"/>
  <c r="AI447" i="50"/>
  <c r="V351" i="50"/>
  <c r="V288" i="50"/>
  <c r="V330" i="50"/>
  <c r="V309" i="50"/>
  <c r="V267" i="50"/>
  <c r="AI321" i="50"/>
  <c r="AI300" i="50"/>
  <c r="AI279" i="50"/>
  <c r="AI258" i="50"/>
  <c r="AI342" i="50"/>
  <c r="V183" i="50"/>
  <c r="V225" i="50"/>
  <c r="V246" i="50"/>
  <c r="V162" i="50"/>
  <c r="V204" i="50"/>
  <c r="AI216" i="50"/>
  <c r="AI195" i="50"/>
  <c r="AI174" i="50"/>
  <c r="AI153" i="50"/>
  <c r="AI237" i="50"/>
  <c r="V141" i="50"/>
  <c r="AI111" i="50"/>
  <c r="AI132" i="50"/>
  <c r="S73" i="68"/>
  <c r="T78" i="68" s="1"/>
  <c r="T79" i="68" s="1"/>
  <c r="T80" i="68" s="1"/>
  <c r="T81" i="68" s="1"/>
  <c r="T82" i="68" s="1"/>
  <c r="T83" i="68" s="1"/>
  <c r="T84" i="68" s="1"/>
  <c r="T85" i="68" s="1"/>
  <c r="T86" i="68" s="1"/>
  <c r="S89" i="68"/>
  <c r="S29" i="9"/>
  <c r="S30" i="9" s="1"/>
  <c r="V120" i="50"/>
  <c r="V99" i="50"/>
  <c r="AI69" i="50"/>
  <c r="AI90" i="50"/>
  <c r="V78" i="50"/>
  <c r="V54" i="50"/>
  <c r="V53" i="50"/>
  <c r="V57" i="50"/>
  <c r="AI27" i="50"/>
  <c r="AI48" i="50"/>
  <c r="S41" i="68"/>
  <c r="T46" i="68" s="1"/>
  <c r="T47" i="68" s="1"/>
  <c r="T48" i="68" s="1"/>
  <c r="T49" i="68" s="1"/>
  <c r="T50" i="68" s="1"/>
  <c r="T51" i="68" s="1"/>
  <c r="T52" i="68" s="1"/>
  <c r="T53" i="68" s="1"/>
  <c r="T54" i="68" s="1"/>
  <c r="S57" i="68"/>
  <c r="S66" i="67"/>
  <c r="T70" i="67" s="1"/>
  <c r="T71" i="67" s="1"/>
  <c r="T72" i="67" s="1"/>
  <c r="T73" i="67" s="1"/>
  <c r="T74" i="67" s="1"/>
  <c r="T75" i="67" s="1"/>
  <c r="T76" i="67" s="1"/>
  <c r="T77" i="67" s="1"/>
  <c r="T78" i="67" s="1"/>
  <c r="S81" i="67"/>
  <c r="S36" i="67"/>
  <c r="T40" i="67" s="1"/>
  <c r="T41" i="67" s="1"/>
  <c r="T42" i="67" s="1"/>
  <c r="T43" i="67" s="1"/>
  <c r="T44" i="67" s="1"/>
  <c r="T45" i="67" s="1"/>
  <c r="T46" i="67" s="1"/>
  <c r="T47" i="67" s="1"/>
  <c r="T48" i="67" s="1"/>
  <c r="S51" i="67"/>
  <c r="S20" i="9"/>
  <c r="W3" i="50"/>
  <c r="K3" i="50"/>
  <c r="G131" i="60"/>
  <c r="G711" i="50" s="1"/>
  <c r="G127" i="60"/>
  <c r="G707" i="50" s="1"/>
  <c r="G123" i="60"/>
  <c r="G703" i="50" s="1"/>
  <c r="G119" i="60"/>
  <c r="G699" i="50" s="1"/>
  <c r="G115" i="60"/>
  <c r="G695" i="50" s="1"/>
  <c r="G111" i="60"/>
  <c r="G691" i="50" s="1"/>
  <c r="G107" i="60"/>
  <c r="G687" i="50" s="1"/>
  <c r="G103" i="60"/>
  <c r="G683" i="50" s="1"/>
  <c r="G99" i="60"/>
  <c r="G679" i="50" s="1"/>
  <c r="G95" i="60"/>
  <c r="G675" i="50" s="1"/>
  <c r="G91" i="60"/>
  <c r="G671" i="50" s="1"/>
  <c r="G87" i="60"/>
  <c r="G667" i="50" s="1"/>
  <c r="G83" i="60"/>
  <c r="G125" i="60"/>
  <c r="G705" i="50" s="1"/>
  <c r="G97" i="60"/>
  <c r="G677" i="50" s="1"/>
  <c r="G85" i="60"/>
  <c r="G665" i="50" s="1"/>
  <c r="G124" i="60"/>
  <c r="G704" i="50" s="1"/>
  <c r="G108" i="60"/>
  <c r="G688" i="50" s="1"/>
  <c r="G100" i="60"/>
  <c r="G680" i="50" s="1"/>
  <c r="G96" i="60"/>
  <c r="G676" i="50" s="1"/>
  <c r="G88" i="60"/>
  <c r="G668" i="50" s="1"/>
  <c r="G130" i="60"/>
  <c r="G710" i="50" s="1"/>
  <c r="G126" i="60"/>
  <c r="G706" i="50" s="1"/>
  <c r="G122" i="60"/>
  <c r="G702" i="50" s="1"/>
  <c r="G118" i="60"/>
  <c r="G698" i="50" s="1"/>
  <c r="G114" i="60"/>
  <c r="G694" i="50" s="1"/>
  <c r="G110" i="60"/>
  <c r="G690" i="50" s="1"/>
  <c r="G106" i="60"/>
  <c r="G686" i="50" s="1"/>
  <c r="G102" i="60"/>
  <c r="G682" i="50" s="1"/>
  <c r="G98" i="60"/>
  <c r="G678" i="50" s="1"/>
  <c r="G94" i="60"/>
  <c r="G674" i="50" s="1"/>
  <c r="G90" i="60"/>
  <c r="G670" i="50" s="1"/>
  <c r="G86" i="60"/>
  <c r="G666" i="50" s="1"/>
  <c r="G129" i="60"/>
  <c r="G709" i="50" s="1"/>
  <c r="G121" i="60"/>
  <c r="G701" i="50" s="1"/>
  <c r="G117" i="60"/>
  <c r="G697" i="50" s="1"/>
  <c r="G113" i="60"/>
  <c r="G693" i="50" s="1"/>
  <c r="G109" i="60"/>
  <c r="G689" i="50" s="1"/>
  <c r="G105" i="60"/>
  <c r="G685" i="50" s="1"/>
  <c r="G101" i="60"/>
  <c r="G681" i="50" s="1"/>
  <c r="G93" i="60"/>
  <c r="G673" i="50" s="1"/>
  <c r="G89" i="60"/>
  <c r="G669" i="50" s="1"/>
  <c r="G128" i="60"/>
  <c r="G708" i="50" s="1"/>
  <c r="G120" i="60"/>
  <c r="G700" i="50" s="1"/>
  <c r="G116" i="60"/>
  <c r="G696" i="50" s="1"/>
  <c r="G112" i="60"/>
  <c r="G692" i="50" s="1"/>
  <c r="G104" i="60"/>
  <c r="G684" i="50" s="1"/>
  <c r="G92" i="60"/>
  <c r="G672" i="50" s="1"/>
  <c r="G84" i="60"/>
  <c r="G664" i="50" s="1"/>
  <c r="T16" i="9"/>
  <c r="K10" i="50"/>
  <c r="S21" i="67"/>
  <c r="K8" i="67"/>
  <c r="K8" i="68"/>
  <c r="S25" i="68"/>
  <c r="D228" i="52"/>
  <c r="Q228" i="52" s="1"/>
  <c r="S228" i="52" s="1"/>
  <c r="Q216" i="52"/>
  <c r="S216" i="52" s="1"/>
  <c r="C218" i="52"/>
  <c r="C224" i="52" s="1"/>
  <c r="C230" i="52" s="1"/>
  <c r="C236" i="52" s="1"/>
  <c r="C217" i="52"/>
  <c r="C223" i="52" s="1"/>
  <c r="C229" i="52" s="1"/>
  <c r="C235" i="52" s="1"/>
  <c r="S212" i="52"/>
  <c r="D223" i="52"/>
  <c r="Q217" i="52"/>
  <c r="S217" i="52" s="1"/>
  <c r="S211" i="52"/>
  <c r="S21" i="9"/>
  <c r="K2" i="9"/>
  <c r="E19" i="9"/>
  <c r="D12" i="9"/>
  <c r="M2" i="10"/>
  <c r="M2" i="50"/>
  <c r="D14" i="9"/>
  <c r="R30" i="9"/>
  <c r="R16" i="9"/>
  <c r="R20" i="9"/>
  <c r="R27" i="9"/>
  <c r="R17" i="9"/>
  <c r="R18" i="9"/>
  <c r="D23" i="9"/>
  <c r="T126" i="67" l="1"/>
  <c r="T155" i="68"/>
  <c r="T153" i="68"/>
  <c r="T158" i="68"/>
  <c r="T159" i="68" s="1"/>
  <c r="T160" i="68" s="1"/>
  <c r="T161" i="68" s="1"/>
  <c r="T162" i="68" s="1"/>
  <c r="T163" i="68" s="1"/>
  <c r="T164" i="68" s="1"/>
  <c r="T165" i="68" s="1"/>
  <c r="T166" i="68" s="1"/>
  <c r="T169" i="68"/>
  <c r="T174" i="68"/>
  <c r="T175" i="68" s="1"/>
  <c r="T176" i="68" s="1"/>
  <c r="T177" i="68" s="1"/>
  <c r="T178" i="68" s="1"/>
  <c r="T179" i="68" s="1"/>
  <c r="T180" i="68" s="1"/>
  <c r="T181" i="68" s="1"/>
  <c r="T182" i="68" s="1"/>
  <c r="T171" i="68"/>
  <c r="T110" i="68"/>
  <c r="T111" i="68" s="1"/>
  <c r="T112" i="68" s="1"/>
  <c r="T113" i="68" s="1"/>
  <c r="T114" i="68" s="1"/>
  <c r="T115" i="68" s="1"/>
  <c r="T116" i="68" s="1"/>
  <c r="T117" i="68" s="1"/>
  <c r="T118" i="68" s="1"/>
  <c r="T107" i="68"/>
  <c r="T105" i="68"/>
  <c r="T123" i="68"/>
  <c r="T121" i="68"/>
  <c r="T126" i="68"/>
  <c r="T127" i="68" s="1"/>
  <c r="T128" i="68" s="1"/>
  <c r="T129" i="68" s="1"/>
  <c r="T130" i="68" s="1"/>
  <c r="T131" i="68" s="1"/>
  <c r="T132" i="68" s="1"/>
  <c r="T133" i="68" s="1"/>
  <c r="T134" i="68" s="1"/>
  <c r="T137" i="68"/>
  <c r="T142" i="68"/>
  <c r="T143" i="68" s="1"/>
  <c r="T144" i="68" s="1"/>
  <c r="T145" i="68" s="1"/>
  <c r="T146" i="68" s="1"/>
  <c r="T147" i="68" s="1"/>
  <c r="T148" i="68" s="1"/>
  <c r="T149" i="68" s="1"/>
  <c r="T150" i="68" s="1"/>
  <c r="T139" i="68"/>
  <c r="T96" i="67"/>
  <c r="T145" i="67"/>
  <c r="T146" i="67" s="1"/>
  <c r="T147" i="67" s="1"/>
  <c r="T148" i="67" s="1"/>
  <c r="T149" i="67" s="1"/>
  <c r="T150" i="67" s="1"/>
  <c r="T151" i="67" s="1"/>
  <c r="T152" i="67" s="1"/>
  <c r="T153" i="67" s="1"/>
  <c r="T141" i="67"/>
  <c r="T115" i="67"/>
  <c r="T116" i="67" s="1"/>
  <c r="T117" i="67" s="1"/>
  <c r="T118" i="67" s="1"/>
  <c r="T119" i="67" s="1"/>
  <c r="T120" i="67" s="1"/>
  <c r="T121" i="67" s="1"/>
  <c r="T122" i="67" s="1"/>
  <c r="T123" i="67" s="1"/>
  <c r="T111" i="67"/>
  <c r="T73" i="68"/>
  <c r="T75" i="68"/>
  <c r="T94" i="68"/>
  <c r="T95" i="68" s="1"/>
  <c r="T96" i="68" s="1"/>
  <c r="T97" i="68" s="1"/>
  <c r="T98" i="68" s="1"/>
  <c r="T99" i="68" s="1"/>
  <c r="T100" i="68" s="1"/>
  <c r="T101" i="68" s="1"/>
  <c r="T102" i="68" s="1"/>
  <c r="T91" i="68"/>
  <c r="T89" i="68"/>
  <c r="T41" i="68"/>
  <c r="T43" i="68"/>
  <c r="T66" i="67"/>
  <c r="T62" i="68"/>
  <c r="T63" i="68" s="1"/>
  <c r="T64" i="68" s="1"/>
  <c r="T65" i="68" s="1"/>
  <c r="T66" i="68" s="1"/>
  <c r="T67" i="68" s="1"/>
  <c r="T68" i="68" s="1"/>
  <c r="T69" i="68" s="1"/>
  <c r="T70" i="68" s="1"/>
  <c r="T59" i="68"/>
  <c r="T57" i="68"/>
  <c r="T85" i="67"/>
  <c r="T86" i="67" s="1"/>
  <c r="T87" i="67" s="1"/>
  <c r="T88" i="67" s="1"/>
  <c r="T89" i="67" s="1"/>
  <c r="T90" i="67" s="1"/>
  <c r="T91" i="67" s="1"/>
  <c r="T92" i="67" s="1"/>
  <c r="T93" i="67" s="1"/>
  <c r="T81" i="67"/>
  <c r="T36" i="67"/>
  <c r="T55" i="67"/>
  <c r="T56" i="67" s="1"/>
  <c r="T57" i="67" s="1"/>
  <c r="T58" i="67" s="1"/>
  <c r="T59" i="67" s="1"/>
  <c r="T60" i="67" s="1"/>
  <c r="T61" i="67" s="1"/>
  <c r="T62" i="67" s="1"/>
  <c r="T63" i="67" s="1"/>
  <c r="T51" i="67"/>
  <c r="I2" i="37"/>
  <c r="Q4" i="50"/>
  <c r="M3" i="50"/>
  <c r="T23" i="9"/>
  <c r="T25" i="9" s="1"/>
  <c r="S31" i="9"/>
  <c r="T25" i="68"/>
  <c r="T27" i="68"/>
  <c r="T30" i="68"/>
  <c r="T31" i="68" s="1"/>
  <c r="T32" i="68" s="1"/>
  <c r="T33" i="68" s="1"/>
  <c r="T34" i="68" s="1"/>
  <c r="T35" i="68" s="1"/>
  <c r="T36" i="68" s="1"/>
  <c r="T37" i="68" s="1"/>
  <c r="T38" i="68" s="1"/>
  <c r="D234" i="52"/>
  <c r="Q234" i="52" s="1"/>
  <c r="S234" i="52" s="1"/>
  <c r="G663" i="50"/>
  <c r="Q223" i="52"/>
  <c r="S223" i="52" s="1"/>
  <c r="D229" i="52"/>
  <c r="D16" i="9"/>
  <c r="E30" i="9"/>
  <c r="E17" i="9"/>
  <c r="D27" i="9"/>
  <c r="R29" i="9"/>
  <c r="E20" i="9"/>
  <c r="R21" i="9"/>
  <c r="E18" i="9"/>
  <c r="E28" i="9"/>
  <c r="R31" i="9"/>
  <c r="I2" i="67" l="1"/>
  <c r="I2" i="68"/>
  <c r="K2" i="67"/>
  <c r="K2" i="37"/>
  <c r="S4" i="50"/>
  <c r="G4" i="50"/>
  <c r="T27" i="9"/>
  <c r="T34" i="9" s="1"/>
  <c r="S32" i="9"/>
  <c r="Q229" i="52"/>
  <c r="S229" i="52" s="1"/>
  <c r="D235" i="52"/>
  <c r="Q235" i="52" s="1"/>
  <c r="S235" i="52" s="1"/>
  <c r="E31" i="9"/>
  <c r="E21" i="9"/>
  <c r="E29" i="9"/>
  <c r="R32" i="9"/>
  <c r="K2" i="68" l="1"/>
  <c r="U4" i="50"/>
  <c r="I4" i="50"/>
  <c r="E32" i="9"/>
  <c r="W4" i="50" l="1"/>
  <c r="K4" i="50"/>
  <c r="Q5" i="50" l="1"/>
  <c r="M4" i="50"/>
  <c r="S5" i="50" l="1"/>
  <c r="G5" i="50"/>
  <c r="U5" i="50" l="1"/>
  <c r="I5" i="50"/>
  <c r="W5" i="50" l="1"/>
  <c r="K5" i="50"/>
  <c r="Q6" i="50" l="1"/>
  <c r="M5" i="50"/>
  <c r="S6" i="50" l="1"/>
  <c r="G6" i="50"/>
  <c r="U6" i="50" l="1"/>
  <c r="I6" i="50"/>
  <c r="G82" i="60"/>
  <c r="W6" i="50" l="1"/>
  <c r="M6" i="50" s="1"/>
  <c r="K6" i="50"/>
  <c r="G662" i="50"/>
  <c r="R27" i="50"/>
  <c r="M662" i="50"/>
  <c r="E28" i="50" l="1"/>
  <c r="R36" i="50" s="1"/>
  <c r="T36" i="50" s="1"/>
  <c r="V36" i="50" s="1"/>
  <c r="P32" i="50"/>
  <c r="H662" i="50"/>
  <c r="P36" i="50" l="1"/>
  <c r="P37" i="50" s="1"/>
  <c r="P41" i="50"/>
  <c r="P42" i="50" s="1"/>
  <c r="P43" i="50" s="1"/>
  <c r="P44" i="50" s="1"/>
  <c r="P45" i="50" s="1"/>
  <c r="P33" i="50"/>
  <c r="P34" i="50" s="1"/>
  <c r="Z36" i="50"/>
  <c r="M36" i="50" s="1"/>
  <c r="R32" i="50"/>
  <c r="T32" i="50" s="1"/>
  <c r="H663" i="50"/>
  <c r="P27" i="50" l="1"/>
  <c r="R2" i="50" s="1"/>
  <c r="Z32" i="50"/>
  <c r="V32" i="50"/>
  <c r="X36" i="50"/>
  <c r="R33" i="50"/>
  <c r="T33" i="50" s="1"/>
  <c r="V33" i="50" s="1"/>
  <c r="X32" i="50"/>
  <c r="F32" i="50" s="1"/>
  <c r="H664" i="50"/>
  <c r="H665" i="50" s="1"/>
  <c r="H666" i="50" s="1"/>
  <c r="Y32" i="50" l="1"/>
  <c r="F36" i="50"/>
  <c r="M32" i="50"/>
  <c r="R34" i="50"/>
  <c r="H667" i="50"/>
  <c r="H668" i="50" s="1"/>
  <c r="H669" i="50" s="1"/>
  <c r="T34" i="50" l="1"/>
  <c r="V34" i="50" s="1"/>
  <c r="D37" i="69"/>
  <c r="D49" i="69"/>
  <c r="D60" i="69"/>
  <c r="D38" i="69"/>
  <c r="D56" i="69"/>
  <c r="D62" i="69"/>
  <c r="D52" i="69"/>
  <c r="D46" i="69"/>
  <c r="D63" i="69"/>
  <c r="D44" i="69"/>
  <c r="D42" i="69"/>
  <c r="D40" i="69"/>
  <c r="D54" i="69"/>
  <c r="D53" i="69"/>
  <c r="D47" i="69"/>
  <c r="D65" i="69"/>
  <c r="D59" i="69"/>
  <c r="D61" i="69"/>
  <c r="D55" i="69"/>
  <c r="D57" i="69"/>
  <c r="D51" i="69"/>
  <c r="D64" i="69"/>
  <c r="D50" i="69"/>
  <c r="D43" i="69"/>
  <c r="D45" i="69"/>
  <c r="D39" i="69"/>
  <c r="D41" i="69"/>
  <c r="D66" i="69"/>
  <c r="D48" i="69"/>
  <c r="D58" i="69"/>
  <c r="Y36" i="50"/>
  <c r="Z34" i="50"/>
  <c r="M34" i="50" s="1"/>
  <c r="Z33" i="50"/>
  <c r="M33" i="50" s="1"/>
  <c r="X33" i="50"/>
  <c r="F33" i="50" s="1"/>
  <c r="H670" i="50"/>
  <c r="X34" i="50" l="1"/>
  <c r="F34" i="50" s="1"/>
  <c r="AD37" i="69" a="1"/>
  <c r="AD37" i="69" s="1"/>
  <c r="F37" i="69" a="1"/>
  <c r="F37" i="69" s="1"/>
  <c r="Z37" i="69" a="1"/>
  <c r="Z37" i="69" s="1"/>
  <c r="AF37" i="69" a="1"/>
  <c r="AF37" i="69" s="1"/>
  <c r="R37" i="69" a="1"/>
  <c r="R37" i="69" s="1"/>
  <c r="H37" i="69" a="1"/>
  <c r="H37" i="69" s="1"/>
  <c r="G37" i="69" a="1"/>
  <c r="G37" i="69" s="1"/>
  <c r="AG37" i="69" a="1"/>
  <c r="AG37" i="69" s="1"/>
  <c r="Q37" i="69" a="1"/>
  <c r="Q37" i="69" s="1"/>
  <c r="AA37" i="69" a="1"/>
  <c r="AA37" i="69" s="1"/>
  <c r="P37" i="69" a="1"/>
  <c r="P37" i="69" s="1"/>
  <c r="T37" i="69" a="1"/>
  <c r="T37" i="69" s="1"/>
  <c r="L37" i="69" a="1"/>
  <c r="L37" i="69" s="1"/>
  <c r="J37" i="69" a="1"/>
  <c r="J37" i="69" s="1"/>
  <c r="X37" i="69" a="1"/>
  <c r="X37" i="69" s="1"/>
  <c r="AC37" i="69" a="1"/>
  <c r="AC37" i="69" s="1"/>
  <c r="M37" i="69" a="1"/>
  <c r="M37" i="69" s="1"/>
  <c r="W37" i="69" a="1"/>
  <c r="W37" i="69" s="1"/>
  <c r="E37" i="69" a="1"/>
  <c r="E37" i="69" s="1"/>
  <c r="K37" i="69" a="1"/>
  <c r="K37" i="69" s="1"/>
  <c r="AE37" i="69" a="1"/>
  <c r="AE37" i="69" s="1"/>
  <c r="V37" i="69" a="1"/>
  <c r="V37" i="69" s="1"/>
  <c r="Y37" i="69" a="1"/>
  <c r="Y37" i="69" s="1"/>
  <c r="S37" i="69" a="1"/>
  <c r="S37" i="69" s="1"/>
  <c r="O37" i="69" a="1"/>
  <c r="O37" i="69" s="1"/>
  <c r="I37" i="69" a="1"/>
  <c r="I37" i="69" s="1"/>
  <c r="AB37" i="69" a="1"/>
  <c r="AB37" i="69" s="1"/>
  <c r="AG51" i="69" a="1"/>
  <c r="AG51" i="69" s="1"/>
  <c r="AF51" i="69" a="1"/>
  <c r="AF51" i="69" s="1"/>
  <c r="AB51" i="69" a="1"/>
  <c r="AB51" i="69" s="1"/>
  <c r="X51" i="69" a="1"/>
  <c r="X51" i="69" s="1"/>
  <c r="U51" i="69" a="1"/>
  <c r="U51" i="69" s="1"/>
  <c r="P51" i="69" a="1"/>
  <c r="P51" i="69" s="1"/>
  <c r="M51" i="69" a="1"/>
  <c r="M51" i="69" s="1"/>
  <c r="AC51" i="69" a="1"/>
  <c r="AC51" i="69" s="1"/>
  <c r="Z51" i="69" a="1"/>
  <c r="Z51" i="69" s="1"/>
  <c r="V51" i="69" a="1"/>
  <c r="V51" i="69" s="1"/>
  <c r="Q51" i="69" a="1"/>
  <c r="Q51" i="69" s="1"/>
  <c r="Y51" i="69" a="1"/>
  <c r="Y51" i="69" s="1"/>
  <c r="T51" i="69" a="1"/>
  <c r="T51" i="69" s="1"/>
  <c r="AA51" i="69" a="1"/>
  <c r="AA51" i="69" s="1"/>
  <c r="N51" i="69" a="1"/>
  <c r="N51" i="69" s="1"/>
  <c r="F51" i="69" a="1"/>
  <c r="F51" i="69" s="1"/>
  <c r="AE51" i="69" a="1"/>
  <c r="AE51" i="69" s="1"/>
  <c r="W51" i="69" a="1"/>
  <c r="W51" i="69" s="1"/>
  <c r="S51" i="69" a="1"/>
  <c r="S51" i="69" s="1"/>
  <c r="AD51" i="69" a="1"/>
  <c r="AD51" i="69" s="1"/>
  <c r="R51" i="69" a="1"/>
  <c r="R51" i="69" s="1"/>
  <c r="O51" i="69" a="1"/>
  <c r="O51" i="69" s="1"/>
  <c r="AF54" i="69" a="1"/>
  <c r="AF54" i="69" s="1"/>
  <c r="AG54" i="69" a="1"/>
  <c r="AG54" i="69" s="1"/>
  <c r="AC54" i="69" a="1"/>
  <c r="AC54" i="69" s="1"/>
  <c r="Z54" i="69" a="1"/>
  <c r="Z54" i="69" s="1"/>
  <c r="W54" i="69" a="1"/>
  <c r="W54" i="69" s="1"/>
  <c r="Q54" i="69" a="1"/>
  <c r="Q54" i="69" s="1"/>
  <c r="M54" i="69" a="1"/>
  <c r="M54" i="69" s="1"/>
  <c r="AE54" i="69" a="1"/>
  <c r="AE54" i="69" s="1"/>
  <c r="V54" i="69" a="1"/>
  <c r="V54" i="69" s="1"/>
  <c r="S54" i="69" a="1"/>
  <c r="S54" i="69" s="1"/>
  <c r="O54" i="69" a="1"/>
  <c r="O54" i="69" s="1"/>
  <c r="AD54" i="69" a="1"/>
  <c r="AD54" i="69" s="1"/>
  <c r="U54" i="69" a="1"/>
  <c r="U54" i="69" s="1"/>
  <c r="N54" i="69" a="1"/>
  <c r="N54" i="69" s="1"/>
  <c r="AA54" i="69" a="1"/>
  <c r="AA54" i="69" s="1"/>
  <c r="X54" i="69" a="1"/>
  <c r="X54" i="69" s="1"/>
  <c r="T54" i="69" a="1"/>
  <c r="T54" i="69" s="1"/>
  <c r="R54" i="69" a="1"/>
  <c r="R54" i="69" s="1"/>
  <c r="P54" i="69" a="1"/>
  <c r="P54" i="69" s="1"/>
  <c r="F54" i="69" a="1"/>
  <c r="F54" i="69" s="1"/>
  <c r="AB54" i="69" a="1"/>
  <c r="AB54" i="69" s="1"/>
  <c r="Y54" i="69" a="1"/>
  <c r="Y54" i="69" s="1"/>
  <c r="AD63" i="69" a="1"/>
  <c r="AD63" i="69" s="1"/>
  <c r="AE63" i="69" a="1"/>
  <c r="AE63" i="69" s="1"/>
  <c r="X63" i="69" a="1"/>
  <c r="X63" i="69" s="1"/>
  <c r="T63" i="69" a="1"/>
  <c r="T63" i="69" s="1"/>
  <c r="R63" i="69" a="1"/>
  <c r="R63" i="69" s="1"/>
  <c r="N63" i="69" a="1"/>
  <c r="N63" i="69" s="1"/>
  <c r="AC63" i="69" a="1"/>
  <c r="AC63" i="69" s="1"/>
  <c r="AA63" i="69" a="1"/>
  <c r="AA63" i="69" s="1"/>
  <c r="Z63" i="69" a="1"/>
  <c r="Z63" i="69" s="1"/>
  <c r="U63" i="69" a="1"/>
  <c r="U63" i="69" s="1"/>
  <c r="O63" i="69" a="1"/>
  <c r="O63" i="69" s="1"/>
  <c r="Y63" i="69" a="1"/>
  <c r="Y63" i="69" s="1"/>
  <c r="AG63" i="69" a="1"/>
  <c r="AG63" i="69" s="1"/>
  <c r="S63" i="69" a="1"/>
  <c r="S63" i="69" s="1"/>
  <c r="AF63" i="69" a="1"/>
  <c r="AF63" i="69" s="1"/>
  <c r="W63" i="69" a="1"/>
  <c r="W63" i="69" s="1"/>
  <c r="Q63" i="69" a="1"/>
  <c r="Q63" i="69" s="1"/>
  <c r="AB63" i="69" a="1"/>
  <c r="AB63" i="69" s="1"/>
  <c r="V63" i="69" a="1"/>
  <c r="V63" i="69" s="1"/>
  <c r="P63" i="69" a="1"/>
  <c r="P63" i="69" s="1"/>
  <c r="M63" i="69" a="1"/>
  <c r="M63" i="69" s="1"/>
  <c r="F63" i="69" a="1"/>
  <c r="F63" i="69" s="1"/>
  <c r="AA56" i="69" a="1"/>
  <c r="AA56" i="69" s="1"/>
  <c r="AF56" i="69" a="1"/>
  <c r="AF56" i="69" s="1"/>
  <c r="AB56" i="69" a="1"/>
  <c r="AB56" i="69" s="1"/>
  <c r="W56" i="69" a="1"/>
  <c r="W56" i="69" s="1"/>
  <c r="Q56" i="69" a="1"/>
  <c r="Q56" i="69" s="1"/>
  <c r="M56" i="69" a="1"/>
  <c r="M56" i="69" s="1"/>
  <c r="AC56" i="69" a="1"/>
  <c r="AC56" i="69" s="1"/>
  <c r="V56" i="69" a="1"/>
  <c r="V56" i="69" s="1"/>
  <c r="O56" i="69" a="1"/>
  <c r="O56" i="69" s="1"/>
  <c r="Z56" i="69" a="1"/>
  <c r="Z56" i="69" s="1"/>
  <c r="U56" i="69" a="1"/>
  <c r="U56" i="69" s="1"/>
  <c r="AG56" i="69" a="1"/>
  <c r="AG56" i="69" s="1"/>
  <c r="S56" i="69" a="1"/>
  <c r="S56" i="69" s="1"/>
  <c r="N56" i="69" a="1"/>
  <c r="N56" i="69" s="1"/>
  <c r="P56" i="69" a="1"/>
  <c r="P56" i="69" s="1"/>
  <c r="F56" i="69" a="1"/>
  <c r="F56" i="69" s="1"/>
  <c r="AE56" i="69" a="1"/>
  <c r="AE56" i="69" s="1"/>
  <c r="Y56" i="69" a="1"/>
  <c r="Y56" i="69" s="1"/>
  <c r="AD56" i="69" a="1"/>
  <c r="AD56" i="69" s="1"/>
  <c r="X56" i="69" a="1"/>
  <c r="X56" i="69" s="1"/>
  <c r="T56" i="69" a="1"/>
  <c r="T56" i="69" s="1"/>
  <c r="R56" i="69" a="1"/>
  <c r="R56" i="69" s="1"/>
  <c r="AD66" i="69" a="1"/>
  <c r="AD66" i="69" s="1"/>
  <c r="AA66" i="69" a="1"/>
  <c r="AA66" i="69" s="1"/>
  <c r="Y66" i="69" a="1"/>
  <c r="Y66" i="69" s="1"/>
  <c r="AG66" i="69" a="1"/>
  <c r="AG66" i="69" s="1"/>
  <c r="Z66" i="69" a="1"/>
  <c r="Z66" i="69" s="1"/>
  <c r="U66" i="69" a="1"/>
  <c r="U66" i="69" s="1"/>
  <c r="R66" i="69" a="1"/>
  <c r="R66" i="69" s="1"/>
  <c r="AF66" i="69" a="1"/>
  <c r="AF66" i="69" s="1"/>
  <c r="AB66" i="69" a="1"/>
  <c r="AB66" i="69" s="1"/>
  <c r="X66" i="69" a="1"/>
  <c r="X66" i="69" s="1"/>
  <c r="Q66" i="69" a="1"/>
  <c r="Q66" i="69" s="1"/>
  <c r="M66" i="69" a="1"/>
  <c r="M66" i="69" s="1"/>
  <c r="W66" i="69" a="1"/>
  <c r="W66" i="69" s="1"/>
  <c r="AE66" i="69" a="1"/>
  <c r="AE66" i="69" s="1"/>
  <c r="P66" i="69" a="1"/>
  <c r="P66" i="69" s="1"/>
  <c r="S66" i="69" a="1"/>
  <c r="S66" i="69" s="1"/>
  <c r="AC66" i="69" a="1"/>
  <c r="AC66" i="69" s="1"/>
  <c r="V66" i="69" a="1"/>
  <c r="V66" i="69" s="1"/>
  <c r="O66" i="69" a="1"/>
  <c r="O66" i="69" s="1"/>
  <c r="F66" i="69" a="1"/>
  <c r="F66" i="69" s="1"/>
  <c r="T66" i="69" a="1"/>
  <c r="T66" i="69" s="1"/>
  <c r="N66" i="69" a="1"/>
  <c r="N66" i="69" s="1"/>
  <c r="AG43" i="69" a="1"/>
  <c r="AG43" i="69" s="1"/>
  <c r="AE43" i="69" a="1"/>
  <c r="AE43" i="69" s="1"/>
  <c r="AA43" i="69" a="1"/>
  <c r="AA43" i="69" s="1"/>
  <c r="Z43" i="69" a="1"/>
  <c r="Z43" i="69" s="1"/>
  <c r="W43" i="69" a="1"/>
  <c r="W43" i="69" s="1"/>
  <c r="T43" i="69" a="1"/>
  <c r="T43" i="69" s="1"/>
  <c r="AF43" i="69" a="1"/>
  <c r="AF43" i="69" s="1"/>
  <c r="X43" i="69" a="1"/>
  <c r="X43" i="69" s="1"/>
  <c r="P43" i="69" a="1"/>
  <c r="P43" i="69" s="1"/>
  <c r="M43" i="69" a="1"/>
  <c r="M43" i="69" s="1"/>
  <c r="AD43" i="69" a="1"/>
  <c r="AD43" i="69" s="1"/>
  <c r="S43" i="69" a="1"/>
  <c r="S43" i="69" s="1"/>
  <c r="U43" i="69" a="1"/>
  <c r="U43" i="69" s="1"/>
  <c r="Q43" i="69" a="1"/>
  <c r="Q43" i="69" s="1"/>
  <c r="AC43" i="69" a="1"/>
  <c r="AC43" i="69" s="1"/>
  <c r="Y43" i="69" a="1"/>
  <c r="Y43" i="69" s="1"/>
  <c r="O43" i="69" a="1"/>
  <c r="O43" i="69" s="1"/>
  <c r="AB43" i="69" a="1"/>
  <c r="AB43" i="69" s="1"/>
  <c r="N43" i="69" a="1"/>
  <c r="N43" i="69" s="1"/>
  <c r="F43" i="69" a="1"/>
  <c r="F43" i="69" s="1"/>
  <c r="V43" i="69" a="1"/>
  <c r="V43" i="69" s="1"/>
  <c r="R43" i="69" a="1"/>
  <c r="R43" i="69" s="1"/>
  <c r="AG57" i="69" a="1"/>
  <c r="AG57" i="69" s="1"/>
  <c r="AD57" i="69" a="1"/>
  <c r="AD57" i="69" s="1"/>
  <c r="AA57" i="69" a="1"/>
  <c r="AA57" i="69" s="1"/>
  <c r="AC57" i="69" a="1"/>
  <c r="AC57" i="69" s="1"/>
  <c r="W57" i="69" a="1"/>
  <c r="W57" i="69" s="1"/>
  <c r="T57" i="69" a="1"/>
  <c r="T57" i="69" s="1"/>
  <c r="P57" i="69" a="1"/>
  <c r="P57" i="69" s="1"/>
  <c r="AF57" i="69" a="1"/>
  <c r="AF57" i="69" s="1"/>
  <c r="Y57" i="69" a="1"/>
  <c r="Y57" i="69" s="1"/>
  <c r="Q57" i="69" a="1"/>
  <c r="Q57" i="69" s="1"/>
  <c r="M57" i="69" a="1"/>
  <c r="M57" i="69" s="1"/>
  <c r="F57" i="69" a="1"/>
  <c r="F57" i="69" s="1"/>
  <c r="X57" i="69" a="1"/>
  <c r="X57" i="69" s="1"/>
  <c r="AB57" i="69" a="1"/>
  <c r="AB57" i="69" s="1"/>
  <c r="U57" i="69" a="1"/>
  <c r="U57" i="69" s="1"/>
  <c r="R57" i="69" a="1"/>
  <c r="R57" i="69" s="1"/>
  <c r="O57" i="69" a="1"/>
  <c r="O57" i="69" s="1"/>
  <c r="Z57" i="69" a="1"/>
  <c r="Z57" i="69" s="1"/>
  <c r="N57" i="69" a="1"/>
  <c r="N57" i="69" s="1"/>
  <c r="AE57" i="69" a="1"/>
  <c r="AE57" i="69" s="1"/>
  <c r="V57" i="69" a="1"/>
  <c r="V57" i="69" s="1"/>
  <c r="S57" i="69" a="1"/>
  <c r="S57" i="69" s="1"/>
  <c r="AD65" i="69" a="1"/>
  <c r="AD65" i="69" s="1"/>
  <c r="AA65" i="69" a="1"/>
  <c r="AA65" i="69" s="1"/>
  <c r="AE65" i="69" a="1"/>
  <c r="AE65" i="69" s="1"/>
  <c r="X65" i="69" a="1"/>
  <c r="X65" i="69" s="1"/>
  <c r="R65" i="69" a="1"/>
  <c r="R65" i="69" s="1"/>
  <c r="N65" i="69" a="1"/>
  <c r="N65" i="69" s="1"/>
  <c r="AC65" i="69" a="1"/>
  <c r="AC65" i="69" s="1"/>
  <c r="AF65" i="69" a="1"/>
  <c r="AF65" i="69" s="1"/>
  <c r="Z65" i="69" a="1"/>
  <c r="Z65" i="69" s="1"/>
  <c r="U65" i="69" a="1"/>
  <c r="U65" i="69" s="1"/>
  <c r="O65" i="69" a="1"/>
  <c r="O65" i="69" s="1"/>
  <c r="F65" i="69" a="1"/>
  <c r="F65" i="69" s="1"/>
  <c r="Y65" i="69" a="1"/>
  <c r="Y65" i="69" s="1"/>
  <c r="T65" i="69" a="1"/>
  <c r="T65" i="69" s="1"/>
  <c r="AB65" i="69" a="1"/>
  <c r="AB65" i="69" s="1"/>
  <c r="S65" i="69" a="1"/>
  <c r="S65" i="69" s="1"/>
  <c r="V65" i="69" a="1"/>
  <c r="V65" i="69" s="1"/>
  <c r="P65" i="69" a="1"/>
  <c r="P65" i="69" s="1"/>
  <c r="M65" i="69" a="1"/>
  <c r="M65" i="69" s="1"/>
  <c r="AG65" i="69" a="1"/>
  <c r="AG65" i="69" s="1"/>
  <c r="W65" i="69" a="1"/>
  <c r="W65" i="69" s="1"/>
  <c r="Q65" i="69" a="1"/>
  <c r="Q65" i="69" s="1"/>
  <c r="AC40" i="69" a="1"/>
  <c r="AC40" i="69" s="1"/>
  <c r="AD40" i="69" a="1"/>
  <c r="AD40" i="69" s="1"/>
  <c r="AA40" i="69" a="1"/>
  <c r="AA40" i="69" s="1"/>
  <c r="V40" i="69" a="1"/>
  <c r="V40" i="69" s="1"/>
  <c r="AG40" i="69" a="1"/>
  <c r="AG40" i="69" s="1"/>
  <c r="AB40" i="69" a="1"/>
  <c r="AB40" i="69" s="1"/>
  <c r="Z40" i="69" a="1"/>
  <c r="Z40" i="69" s="1"/>
  <c r="O40" i="69" a="1"/>
  <c r="O40" i="69" s="1"/>
  <c r="AF40" i="69" a="1"/>
  <c r="AF40" i="69" s="1"/>
  <c r="Y40" i="69" a="1"/>
  <c r="Y40" i="69" s="1"/>
  <c r="U40" i="69" a="1"/>
  <c r="U40" i="69" s="1"/>
  <c r="Q40" i="69" a="1"/>
  <c r="Q40" i="69" s="1"/>
  <c r="N40" i="69" a="1"/>
  <c r="N40" i="69" s="1"/>
  <c r="T40" i="69" a="1"/>
  <c r="T40" i="69" s="1"/>
  <c r="F40" i="69" a="1"/>
  <c r="F40" i="69" s="1"/>
  <c r="AE40" i="69" a="1"/>
  <c r="AE40" i="69" s="1"/>
  <c r="X40" i="69" a="1"/>
  <c r="X40" i="69" s="1"/>
  <c r="S40" i="69" a="1"/>
  <c r="S40" i="69" s="1"/>
  <c r="W40" i="69" a="1"/>
  <c r="W40" i="69" s="1"/>
  <c r="R40" i="69" a="1"/>
  <c r="R40" i="69" s="1"/>
  <c r="M40" i="69" a="1"/>
  <c r="M40" i="69" s="1"/>
  <c r="P40" i="69" a="1"/>
  <c r="P40" i="69" s="1"/>
  <c r="AE46" i="69" a="1"/>
  <c r="AE46" i="69" s="1"/>
  <c r="AB46" i="69" a="1"/>
  <c r="AB46" i="69" s="1"/>
  <c r="AF46" i="69" a="1"/>
  <c r="AF46" i="69" s="1"/>
  <c r="AA46" i="69" a="1"/>
  <c r="AA46" i="69" s="1"/>
  <c r="Z46" i="69" a="1"/>
  <c r="Z46" i="69" s="1"/>
  <c r="W46" i="69" a="1"/>
  <c r="W46" i="69" s="1"/>
  <c r="S46" i="69" a="1"/>
  <c r="S46" i="69" s="1"/>
  <c r="P46" i="69" a="1"/>
  <c r="P46" i="69" s="1"/>
  <c r="AG46" i="69" a="1"/>
  <c r="AG46" i="69" s="1"/>
  <c r="U46" i="69" a="1"/>
  <c r="U46" i="69" s="1"/>
  <c r="N46" i="69" a="1"/>
  <c r="N46" i="69" s="1"/>
  <c r="Y46" i="69" a="1"/>
  <c r="Y46" i="69" s="1"/>
  <c r="T46" i="69" a="1"/>
  <c r="T46" i="69" s="1"/>
  <c r="R46" i="69" a="1"/>
  <c r="R46" i="69" s="1"/>
  <c r="M46" i="69" a="1"/>
  <c r="M46" i="69" s="1"/>
  <c r="F46" i="69" a="1"/>
  <c r="F46" i="69" s="1"/>
  <c r="AD46" i="69" a="1"/>
  <c r="AD46" i="69" s="1"/>
  <c r="X46" i="69" a="1"/>
  <c r="X46" i="69" s="1"/>
  <c r="Q46" i="69" a="1"/>
  <c r="Q46" i="69" s="1"/>
  <c r="AC46" i="69" a="1"/>
  <c r="AC46" i="69" s="1"/>
  <c r="V46" i="69" a="1"/>
  <c r="V46" i="69" s="1"/>
  <c r="O46" i="69" a="1"/>
  <c r="O46" i="69" s="1"/>
  <c r="AF38" i="69" a="1"/>
  <c r="AF38" i="69" s="1"/>
  <c r="AA38" i="69" a="1"/>
  <c r="AA38" i="69" s="1"/>
  <c r="AD38" i="69" a="1"/>
  <c r="AD38" i="69" s="1"/>
  <c r="Y38" i="69" a="1"/>
  <c r="Y38" i="69" s="1"/>
  <c r="T38" i="69" a="1"/>
  <c r="T38" i="69" s="1"/>
  <c r="AG38" i="69" a="1"/>
  <c r="AG38" i="69" s="1"/>
  <c r="AB38" i="69" a="1"/>
  <c r="AB38" i="69" s="1"/>
  <c r="Z38" i="69" a="1"/>
  <c r="Z38" i="69" s="1"/>
  <c r="V38" i="69" a="1"/>
  <c r="V38" i="69" s="1"/>
  <c r="R38" i="69" a="1"/>
  <c r="R38" i="69" s="1"/>
  <c r="M38" i="69" a="1"/>
  <c r="M38" i="69" s="1"/>
  <c r="U38" i="69" a="1"/>
  <c r="U38" i="69" s="1"/>
  <c r="AC38" i="69" a="1"/>
  <c r="AC38" i="69" s="1"/>
  <c r="Q38" i="69" a="1"/>
  <c r="Q38" i="69" s="1"/>
  <c r="X38" i="69" a="1"/>
  <c r="X38" i="69" s="1"/>
  <c r="P38" i="69" a="1"/>
  <c r="P38" i="69" s="1"/>
  <c r="W38" i="69" a="1"/>
  <c r="W38" i="69" s="1"/>
  <c r="S38" i="69" a="1"/>
  <c r="S38" i="69" s="1"/>
  <c r="O38" i="69" a="1"/>
  <c r="O38" i="69" s="1"/>
  <c r="F38" i="69" a="1"/>
  <c r="F38" i="69" s="1"/>
  <c r="AE38" i="69" a="1"/>
  <c r="AE38" i="69" s="1"/>
  <c r="N38" i="69" a="1"/>
  <c r="N38" i="69" s="1"/>
  <c r="AG48" i="69" a="1"/>
  <c r="AG48" i="69" s="1"/>
  <c r="AD48" i="69" a="1"/>
  <c r="AD48" i="69" s="1"/>
  <c r="Z48" i="69" a="1"/>
  <c r="Z48" i="69" s="1"/>
  <c r="V48" i="69" a="1"/>
  <c r="V48" i="69" s="1"/>
  <c r="P48" i="69" a="1"/>
  <c r="P48" i="69" s="1"/>
  <c r="AE48" i="69" a="1"/>
  <c r="AE48" i="69" s="1"/>
  <c r="Y48" i="69" a="1"/>
  <c r="Y48" i="69" s="1"/>
  <c r="T48" i="69" a="1"/>
  <c r="T48" i="69" s="1"/>
  <c r="S48" i="69" a="1"/>
  <c r="S48" i="69" s="1"/>
  <c r="N48" i="69" a="1"/>
  <c r="N48" i="69" s="1"/>
  <c r="AC48" i="69" a="1"/>
  <c r="AC48" i="69" s="1"/>
  <c r="X48" i="69" a="1"/>
  <c r="X48" i="69" s="1"/>
  <c r="R48" i="69" a="1"/>
  <c r="R48" i="69" s="1"/>
  <c r="M48" i="69" a="1"/>
  <c r="M48" i="69" s="1"/>
  <c r="AF48" i="69" a="1"/>
  <c r="AF48" i="69" s="1"/>
  <c r="U48" i="69" a="1"/>
  <c r="U48" i="69" s="1"/>
  <c r="O48" i="69" a="1"/>
  <c r="O48" i="69" s="1"/>
  <c r="AB48" i="69" a="1"/>
  <c r="AB48" i="69" s="1"/>
  <c r="AA48" i="69" a="1"/>
  <c r="AA48" i="69" s="1"/>
  <c r="F48" i="69" a="1"/>
  <c r="F48" i="69" s="1"/>
  <c r="W48" i="69" a="1"/>
  <c r="W48" i="69" s="1"/>
  <c r="Q48" i="69" a="1"/>
  <c r="Q48" i="69" s="1"/>
  <c r="AD41" i="69" a="1"/>
  <c r="AD41" i="69" s="1"/>
  <c r="AA41" i="69" a="1"/>
  <c r="AA41" i="69" s="1"/>
  <c r="W41" i="69" a="1"/>
  <c r="W41" i="69" s="1"/>
  <c r="T41" i="69" a="1"/>
  <c r="T41" i="69" s="1"/>
  <c r="AE41" i="69" a="1"/>
  <c r="AE41" i="69" s="1"/>
  <c r="Z41" i="69" a="1"/>
  <c r="Z41" i="69" s="1"/>
  <c r="V41" i="69" a="1"/>
  <c r="V41" i="69" s="1"/>
  <c r="P41" i="69" a="1"/>
  <c r="P41" i="69" s="1"/>
  <c r="M41" i="69" a="1"/>
  <c r="M41" i="69" s="1"/>
  <c r="F41" i="69" a="1"/>
  <c r="F41" i="69" s="1"/>
  <c r="AC41" i="69" a="1"/>
  <c r="AC41" i="69" s="1"/>
  <c r="Y41" i="69" a="1"/>
  <c r="Y41" i="69" s="1"/>
  <c r="R41" i="69" a="1"/>
  <c r="R41" i="69" s="1"/>
  <c r="O41" i="69" a="1"/>
  <c r="O41" i="69" s="1"/>
  <c r="AB41" i="69" a="1"/>
  <c r="AB41" i="69" s="1"/>
  <c r="S41" i="69" a="1"/>
  <c r="S41" i="69" s="1"/>
  <c r="N41" i="69" a="1"/>
  <c r="N41" i="69" s="1"/>
  <c r="AG41" i="69" a="1"/>
  <c r="AG41" i="69" s="1"/>
  <c r="X41" i="69" a="1"/>
  <c r="X41" i="69" s="1"/>
  <c r="Q41" i="69" a="1"/>
  <c r="Q41" i="69" s="1"/>
  <c r="AF41" i="69" a="1"/>
  <c r="AF41" i="69" s="1"/>
  <c r="U41" i="69" a="1"/>
  <c r="U41" i="69" s="1"/>
  <c r="AG50" i="69" a="1"/>
  <c r="AG50" i="69" s="1"/>
  <c r="AC50" i="69" a="1"/>
  <c r="AC50" i="69" s="1"/>
  <c r="AD50" i="69" a="1"/>
  <c r="AD50" i="69" s="1"/>
  <c r="X50" i="69" a="1"/>
  <c r="X50" i="69" s="1"/>
  <c r="P50" i="69" a="1"/>
  <c r="P50" i="69" s="1"/>
  <c r="M50" i="69" a="1"/>
  <c r="M50" i="69" s="1"/>
  <c r="T50" i="69" a="1"/>
  <c r="T50" i="69" s="1"/>
  <c r="S50" i="69" a="1"/>
  <c r="S50" i="69" s="1"/>
  <c r="W50" i="69" a="1"/>
  <c r="W50" i="69" s="1"/>
  <c r="AB50" i="69" a="1"/>
  <c r="AB50" i="69" s="1"/>
  <c r="R50" i="69" a="1"/>
  <c r="R50" i="69" s="1"/>
  <c r="N50" i="69" a="1"/>
  <c r="N50" i="69" s="1"/>
  <c r="AE50" i="69" a="1"/>
  <c r="AE50" i="69" s="1"/>
  <c r="Y50" i="69" a="1"/>
  <c r="Y50" i="69" s="1"/>
  <c r="AA50" i="69" a="1"/>
  <c r="AA50" i="69" s="1"/>
  <c r="V50" i="69" a="1"/>
  <c r="V50" i="69" s="1"/>
  <c r="Q50" i="69" a="1"/>
  <c r="Q50" i="69" s="1"/>
  <c r="F50" i="69" a="1"/>
  <c r="F50" i="69" s="1"/>
  <c r="U50" i="69" a="1"/>
  <c r="U50" i="69" s="1"/>
  <c r="O50" i="69" a="1"/>
  <c r="O50" i="69" s="1"/>
  <c r="AF50" i="69" a="1"/>
  <c r="AF50" i="69" s="1"/>
  <c r="Z50" i="69" a="1"/>
  <c r="Z50" i="69" s="1"/>
  <c r="AE55" i="69" a="1"/>
  <c r="AE55" i="69" s="1"/>
  <c r="AB55" i="69" a="1"/>
  <c r="AB55" i="69" s="1"/>
  <c r="AD55" i="69" a="1"/>
  <c r="AD55" i="69" s="1"/>
  <c r="W55" i="69" a="1"/>
  <c r="W55" i="69" s="1"/>
  <c r="Q55" i="69" a="1"/>
  <c r="Q55" i="69" s="1"/>
  <c r="M55" i="69" a="1"/>
  <c r="M55" i="69" s="1"/>
  <c r="Y55" i="69" a="1"/>
  <c r="Y55" i="69" s="1"/>
  <c r="T55" i="69" a="1"/>
  <c r="T55" i="69" s="1"/>
  <c r="R55" i="69" a="1"/>
  <c r="R55" i="69" s="1"/>
  <c r="X55" i="69" a="1"/>
  <c r="X55" i="69" s="1"/>
  <c r="AC55" i="69" a="1"/>
  <c r="AC55" i="69" s="1"/>
  <c r="P55" i="69" a="1"/>
  <c r="P55" i="69" s="1"/>
  <c r="AF55" i="69" a="1"/>
  <c r="AF55" i="69" s="1"/>
  <c r="Z55" i="69" a="1"/>
  <c r="Z55" i="69" s="1"/>
  <c r="N55" i="69" a="1"/>
  <c r="N55" i="69" s="1"/>
  <c r="AA55" i="69" a="1"/>
  <c r="AA55" i="69" s="1"/>
  <c r="V55" i="69" a="1"/>
  <c r="V55" i="69" s="1"/>
  <c r="F55" i="69" a="1"/>
  <c r="F55" i="69" s="1"/>
  <c r="U55" i="69" a="1"/>
  <c r="U55" i="69" s="1"/>
  <c r="S55" i="69" a="1"/>
  <c r="S55" i="69" s="1"/>
  <c r="AG55" i="69" a="1"/>
  <c r="AG55" i="69" s="1"/>
  <c r="O55" i="69" a="1"/>
  <c r="O55" i="69" s="1"/>
  <c r="AD47" i="69" a="1"/>
  <c r="AD47" i="69" s="1"/>
  <c r="AA47" i="69" a="1"/>
  <c r="AA47" i="69" s="1"/>
  <c r="AG47" i="69" a="1"/>
  <c r="AG47" i="69" s="1"/>
  <c r="AC47" i="69" a="1"/>
  <c r="AC47" i="69" s="1"/>
  <c r="Z47" i="69" a="1"/>
  <c r="Z47" i="69" s="1"/>
  <c r="V47" i="69" a="1"/>
  <c r="V47" i="69" s="1"/>
  <c r="P47" i="69" a="1"/>
  <c r="P47" i="69" s="1"/>
  <c r="AF47" i="69" a="1"/>
  <c r="AF47" i="69" s="1"/>
  <c r="W47" i="69" a="1"/>
  <c r="W47" i="69" s="1"/>
  <c r="Q47" i="69" a="1"/>
  <c r="Q47" i="69" s="1"/>
  <c r="AE47" i="69" a="1"/>
  <c r="AE47" i="69" s="1"/>
  <c r="U47" i="69" a="1"/>
  <c r="U47" i="69" s="1"/>
  <c r="O47" i="69" a="1"/>
  <c r="O47" i="69" s="1"/>
  <c r="AB47" i="69" a="1"/>
  <c r="AB47" i="69" s="1"/>
  <c r="T47" i="69" a="1"/>
  <c r="T47" i="69" s="1"/>
  <c r="M47" i="69" a="1"/>
  <c r="M47" i="69" s="1"/>
  <c r="Y47" i="69" a="1"/>
  <c r="Y47" i="69" s="1"/>
  <c r="S47" i="69" a="1"/>
  <c r="S47" i="69" s="1"/>
  <c r="X47" i="69" a="1"/>
  <c r="X47" i="69" s="1"/>
  <c r="R47" i="69" a="1"/>
  <c r="R47" i="69" s="1"/>
  <c r="N47" i="69" a="1"/>
  <c r="N47" i="69" s="1"/>
  <c r="F47" i="69" a="1"/>
  <c r="F47" i="69" s="1"/>
  <c r="AG42" i="69" a="1"/>
  <c r="AG42" i="69" s="1"/>
  <c r="AE42" i="69" a="1"/>
  <c r="AE42" i="69" s="1"/>
  <c r="AB42" i="69" a="1"/>
  <c r="AB42" i="69" s="1"/>
  <c r="AD42" i="69" a="1"/>
  <c r="AD42" i="69" s="1"/>
  <c r="AA42" i="69" a="1"/>
  <c r="AA42" i="69" s="1"/>
  <c r="X42" i="69" a="1"/>
  <c r="X42" i="69" s="1"/>
  <c r="U42" i="69" a="1"/>
  <c r="U42" i="69" s="1"/>
  <c r="AC42" i="69" a="1"/>
  <c r="AC42" i="69" s="1"/>
  <c r="Z42" i="69" a="1"/>
  <c r="Z42" i="69" s="1"/>
  <c r="Q42" i="69" a="1"/>
  <c r="Q42" i="69" s="1"/>
  <c r="N42" i="69" a="1"/>
  <c r="N42" i="69" s="1"/>
  <c r="AF42" i="69" a="1"/>
  <c r="AF42" i="69" s="1"/>
  <c r="Y42" i="69" a="1"/>
  <c r="Y42" i="69" s="1"/>
  <c r="V42" i="69" a="1"/>
  <c r="V42" i="69" s="1"/>
  <c r="S42" i="69" a="1"/>
  <c r="S42" i="69" s="1"/>
  <c r="P42" i="69" a="1"/>
  <c r="P42" i="69" s="1"/>
  <c r="T42" i="69" a="1"/>
  <c r="T42" i="69" s="1"/>
  <c r="W42" i="69" a="1"/>
  <c r="W42" i="69" s="1"/>
  <c r="O42" i="69" a="1"/>
  <c r="O42" i="69" s="1"/>
  <c r="R42" i="69" a="1"/>
  <c r="R42" i="69" s="1"/>
  <c r="M42" i="69" a="1"/>
  <c r="M42" i="69" s="1"/>
  <c r="F42" i="69" a="1"/>
  <c r="F42" i="69" s="1"/>
  <c r="AG52" i="69" a="1"/>
  <c r="AG52" i="69" s="1"/>
  <c r="AD52" i="69" a="1"/>
  <c r="AD52" i="69" s="1"/>
  <c r="X52" i="69" a="1"/>
  <c r="X52" i="69" s="1"/>
  <c r="U52" i="69" a="1"/>
  <c r="U52" i="69" s="1"/>
  <c r="M52" i="69" a="1"/>
  <c r="M52" i="69" s="1"/>
  <c r="AB52" i="69" a="1"/>
  <c r="AB52" i="69" s="1"/>
  <c r="S52" i="69" a="1"/>
  <c r="S52" i="69" s="1"/>
  <c r="O52" i="69" a="1"/>
  <c r="O52" i="69" s="1"/>
  <c r="Z52" i="69" a="1"/>
  <c r="Z52" i="69" s="1"/>
  <c r="W52" i="69" a="1"/>
  <c r="W52" i="69" s="1"/>
  <c r="AF52" i="69" a="1"/>
  <c r="AF52" i="69" s="1"/>
  <c r="AA52" i="69" a="1"/>
  <c r="AA52" i="69" s="1"/>
  <c r="R52" i="69" a="1"/>
  <c r="R52" i="69" s="1"/>
  <c r="N52" i="69" a="1"/>
  <c r="N52" i="69" s="1"/>
  <c r="AC52" i="69" a="1"/>
  <c r="AC52" i="69" s="1"/>
  <c r="T52" i="69" a="1"/>
  <c r="T52" i="69" s="1"/>
  <c r="P52" i="69" a="1"/>
  <c r="P52" i="69" s="1"/>
  <c r="Y52" i="69" a="1"/>
  <c r="Y52" i="69" s="1"/>
  <c r="AE52" i="69" a="1"/>
  <c r="AE52" i="69" s="1"/>
  <c r="V52" i="69" a="1"/>
  <c r="V52" i="69" s="1"/>
  <c r="Q52" i="69" a="1"/>
  <c r="Q52" i="69" s="1"/>
  <c r="F52" i="69" a="1"/>
  <c r="F52" i="69" s="1"/>
  <c r="AE60" i="69" a="1"/>
  <c r="AE60" i="69" s="1"/>
  <c r="AB60" i="69" a="1"/>
  <c r="AB60" i="69" s="1"/>
  <c r="AD60" i="69" a="1"/>
  <c r="AD60" i="69" s="1"/>
  <c r="T60" i="69" a="1"/>
  <c r="T60" i="69" s="1"/>
  <c r="S60" i="69" a="1"/>
  <c r="S60" i="69" s="1"/>
  <c r="P60" i="69" a="1"/>
  <c r="P60" i="69" s="1"/>
  <c r="AG60" i="69" a="1"/>
  <c r="AG60" i="69" s="1"/>
  <c r="AC60" i="69" a="1"/>
  <c r="AC60" i="69" s="1"/>
  <c r="W60" i="69" a="1"/>
  <c r="W60" i="69" s="1"/>
  <c r="R60" i="69" a="1"/>
  <c r="R60" i="69" s="1"/>
  <c r="N60" i="69" a="1"/>
  <c r="N60" i="69" s="1"/>
  <c r="Z60" i="69" a="1"/>
  <c r="Z60" i="69" s="1"/>
  <c r="V60" i="69" a="1"/>
  <c r="V60" i="69" s="1"/>
  <c r="AA60" i="69" a="1"/>
  <c r="AA60" i="69" s="1"/>
  <c r="Q60" i="69" a="1"/>
  <c r="Q60" i="69" s="1"/>
  <c r="M60" i="69" a="1"/>
  <c r="M60" i="69" s="1"/>
  <c r="O60" i="69" a="1"/>
  <c r="O60" i="69" s="1"/>
  <c r="Y60" i="69" a="1"/>
  <c r="Y60" i="69" s="1"/>
  <c r="F60" i="69" a="1"/>
  <c r="F60" i="69" s="1"/>
  <c r="AF60" i="69" a="1"/>
  <c r="AF60" i="69" s="1"/>
  <c r="X60" i="69" a="1"/>
  <c r="X60" i="69" s="1"/>
  <c r="U60" i="69" a="1"/>
  <c r="U60" i="69" s="1"/>
  <c r="AB45" i="69" a="1"/>
  <c r="AB45" i="69" s="1"/>
  <c r="AD45" i="69" a="1"/>
  <c r="AD45" i="69" s="1"/>
  <c r="Z45" i="69" a="1"/>
  <c r="Z45" i="69" s="1"/>
  <c r="W45" i="69" a="1"/>
  <c r="W45" i="69" s="1"/>
  <c r="S45" i="69" a="1"/>
  <c r="S45" i="69" s="1"/>
  <c r="AC45" i="69" a="1"/>
  <c r="AC45" i="69" s="1"/>
  <c r="X45" i="69" a="1"/>
  <c r="X45" i="69" s="1"/>
  <c r="Q45" i="69" a="1"/>
  <c r="Q45" i="69" s="1"/>
  <c r="M45" i="69" a="1"/>
  <c r="M45" i="69" s="1"/>
  <c r="F45" i="69" a="1"/>
  <c r="F45" i="69" s="1"/>
  <c r="AG45" i="69" a="1"/>
  <c r="AG45" i="69" s="1"/>
  <c r="V45" i="69" a="1"/>
  <c r="V45" i="69" s="1"/>
  <c r="P45" i="69" a="1"/>
  <c r="P45" i="69" s="1"/>
  <c r="AE45" i="69" a="1"/>
  <c r="AE45" i="69" s="1"/>
  <c r="AA45" i="69" a="1"/>
  <c r="AA45" i="69" s="1"/>
  <c r="U45" i="69" a="1"/>
  <c r="U45" i="69" s="1"/>
  <c r="O45" i="69" a="1"/>
  <c r="O45" i="69" s="1"/>
  <c r="T45" i="69" a="1"/>
  <c r="T45" i="69" s="1"/>
  <c r="N45" i="69" a="1"/>
  <c r="N45" i="69" s="1"/>
  <c r="AF45" i="69" a="1"/>
  <c r="AF45" i="69" s="1"/>
  <c r="Y45" i="69" a="1"/>
  <c r="Y45" i="69" s="1"/>
  <c r="R45" i="69" a="1"/>
  <c r="R45" i="69" s="1"/>
  <c r="AF59" i="69" a="1"/>
  <c r="AF59" i="69" s="1"/>
  <c r="AC59" i="69" a="1"/>
  <c r="AC59" i="69" s="1"/>
  <c r="AG59" i="69" a="1"/>
  <c r="AG59" i="69" s="1"/>
  <c r="AB59" i="69" a="1"/>
  <c r="AB59" i="69" s="1"/>
  <c r="W59" i="69" a="1"/>
  <c r="W59" i="69" s="1"/>
  <c r="T59" i="69" a="1"/>
  <c r="T59" i="69" s="1"/>
  <c r="S59" i="69" a="1"/>
  <c r="S59" i="69" s="1"/>
  <c r="AE59" i="69" a="1"/>
  <c r="AE59" i="69" s="1"/>
  <c r="AA59" i="69" a="1"/>
  <c r="AA59" i="69" s="1"/>
  <c r="Y59" i="69" a="1"/>
  <c r="Y59" i="69" s="1"/>
  <c r="U59" i="69" a="1"/>
  <c r="U59" i="69" s="1"/>
  <c r="P59" i="69" a="1"/>
  <c r="P59" i="69" s="1"/>
  <c r="X59" i="69" a="1"/>
  <c r="X59" i="69" s="1"/>
  <c r="O59" i="69" a="1"/>
  <c r="O59" i="69" s="1"/>
  <c r="AD59" i="69" a="1"/>
  <c r="AD59" i="69" s="1"/>
  <c r="Z59" i="69" a="1"/>
  <c r="Z59" i="69" s="1"/>
  <c r="M59" i="69" a="1"/>
  <c r="M59" i="69" s="1"/>
  <c r="R59" i="69" a="1"/>
  <c r="R59" i="69" s="1"/>
  <c r="V59" i="69" a="1"/>
  <c r="V59" i="69" s="1"/>
  <c r="Q59" i="69" a="1"/>
  <c r="Q59" i="69" s="1"/>
  <c r="F59" i="69" a="1"/>
  <c r="F59" i="69" s="1"/>
  <c r="N59" i="69" a="1"/>
  <c r="N59" i="69" s="1"/>
  <c r="AC58" i="69" a="1"/>
  <c r="AC58" i="69" s="1"/>
  <c r="AE58" i="69" a="1"/>
  <c r="AE58" i="69" s="1"/>
  <c r="AA58" i="69" a="1"/>
  <c r="AA58" i="69" s="1"/>
  <c r="W58" i="69" a="1"/>
  <c r="W58" i="69" s="1"/>
  <c r="T58" i="69" a="1"/>
  <c r="T58" i="69" s="1"/>
  <c r="S58" i="69" a="1"/>
  <c r="S58" i="69" s="1"/>
  <c r="P58" i="69" a="1"/>
  <c r="P58" i="69" s="1"/>
  <c r="M58" i="69" a="1"/>
  <c r="M58" i="69" s="1"/>
  <c r="AD58" i="69" a="1"/>
  <c r="AD58" i="69" s="1"/>
  <c r="AB58" i="69" a="1"/>
  <c r="AB58" i="69" s="1"/>
  <c r="V58" i="69" a="1"/>
  <c r="V58" i="69" s="1"/>
  <c r="R58" i="69" a="1"/>
  <c r="R58" i="69" s="1"/>
  <c r="Z58" i="69" a="1"/>
  <c r="Z58" i="69" s="1"/>
  <c r="AG58" i="69" a="1"/>
  <c r="AG58" i="69" s="1"/>
  <c r="Q58" i="69" a="1"/>
  <c r="Q58" i="69" s="1"/>
  <c r="N58" i="69" a="1"/>
  <c r="N58" i="69" s="1"/>
  <c r="X58" i="69" a="1"/>
  <c r="X58" i="69" s="1"/>
  <c r="AF58" i="69" a="1"/>
  <c r="AF58" i="69" s="1"/>
  <c r="U58" i="69" a="1"/>
  <c r="U58" i="69" s="1"/>
  <c r="O58" i="69" a="1"/>
  <c r="O58" i="69" s="1"/>
  <c r="Y58" i="69" a="1"/>
  <c r="Y58" i="69" s="1"/>
  <c r="F58" i="69" a="1"/>
  <c r="F58" i="69" s="1"/>
  <c r="AG39" i="69" a="1"/>
  <c r="AG39" i="69" s="1"/>
  <c r="AB39" i="69" a="1"/>
  <c r="AB39" i="69" s="1"/>
  <c r="AD39" i="69" a="1"/>
  <c r="AD39" i="69" s="1"/>
  <c r="Z39" i="69" a="1"/>
  <c r="Z39" i="69" s="1"/>
  <c r="U39" i="69" a="1"/>
  <c r="U39" i="69" s="1"/>
  <c r="AE39" i="69" a="1"/>
  <c r="AE39" i="69" s="1"/>
  <c r="V39" i="69" a="1"/>
  <c r="V39" i="69" s="1"/>
  <c r="S39" i="69" a="1"/>
  <c r="S39" i="69" s="1"/>
  <c r="N39" i="69" a="1"/>
  <c r="N39" i="69" s="1"/>
  <c r="AC39" i="69" a="1"/>
  <c r="AC39" i="69" s="1"/>
  <c r="Y39" i="69" a="1"/>
  <c r="Y39" i="69" s="1"/>
  <c r="AF39" i="69" a="1"/>
  <c r="AF39" i="69" s="1"/>
  <c r="Q39" i="69" a="1"/>
  <c r="Q39" i="69" s="1"/>
  <c r="M39" i="69" a="1"/>
  <c r="M39" i="69" s="1"/>
  <c r="X39" i="69" a="1"/>
  <c r="X39" i="69" s="1"/>
  <c r="P39" i="69" a="1"/>
  <c r="P39" i="69" s="1"/>
  <c r="F39" i="69" a="1"/>
  <c r="F39" i="69" s="1"/>
  <c r="AA39" i="69" a="1"/>
  <c r="AA39" i="69" s="1"/>
  <c r="W39" i="69" a="1"/>
  <c r="W39" i="69" s="1"/>
  <c r="O39" i="69" a="1"/>
  <c r="O39" i="69" s="1"/>
  <c r="T39" i="69" a="1"/>
  <c r="T39" i="69" s="1"/>
  <c r="R39" i="69" a="1"/>
  <c r="R39" i="69" s="1"/>
  <c r="AD64" i="69" a="1"/>
  <c r="AD64" i="69" s="1"/>
  <c r="AG64" i="69" a="1"/>
  <c r="AG64" i="69" s="1"/>
  <c r="AB64" i="69" a="1"/>
  <c r="AB64" i="69" s="1"/>
  <c r="X64" i="69" a="1"/>
  <c r="X64" i="69" s="1"/>
  <c r="T64" i="69" a="1"/>
  <c r="T64" i="69" s="1"/>
  <c r="R64" i="69" a="1"/>
  <c r="R64" i="69" s="1"/>
  <c r="N64" i="69" a="1"/>
  <c r="N64" i="69" s="1"/>
  <c r="AF64" i="69" a="1"/>
  <c r="AF64" i="69" s="1"/>
  <c r="AA64" i="69" a="1"/>
  <c r="AA64" i="69" s="1"/>
  <c r="AC64" i="69" a="1"/>
  <c r="AC64" i="69" s="1"/>
  <c r="W64" i="69" a="1"/>
  <c r="W64" i="69" s="1"/>
  <c r="Q64" i="69" a="1"/>
  <c r="Q64" i="69" s="1"/>
  <c r="V64" i="69" a="1"/>
  <c r="V64" i="69" s="1"/>
  <c r="P64" i="69" a="1"/>
  <c r="P64" i="69" s="1"/>
  <c r="AE64" i="69" a="1"/>
  <c r="AE64" i="69" s="1"/>
  <c r="M64" i="69" a="1"/>
  <c r="M64" i="69" s="1"/>
  <c r="Z64" i="69" a="1"/>
  <c r="Z64" i="69" s="1"/>
  <c r="Y64" i="69" a="1"/>
  <c r="Y64" i="69" s="1"/>
  <c r="S64" i="69" a="1"/>
  <c r="S64" i="69" s="1"/>
  <c r="F64" i="69" a="1"/>
  <c r="F64" i="69" s="1"/>
  <c r="U64" i="69" a="1"/>
  <c r="U64" i="69" s="1"/>
  <c r="O64" i="69" a="1"/>
  <c r="O64" i="69" s="1"/>
  <c r="AE61" i="69" a="1"/>
  <c r="AE61" i="69" s="1"/>
  <c r="AA61" i="69" a="1"/>
  <c r="AA61" i="69" s="1"/>
  <c r="X61" i="69" a="1"/>
  <c r="X61" i="69" s="1"/>
  <c r="T61" i="69" a="1"/>
  <c r="T61" i="69" s="1"/>
  <c r="S61" i="69" a="1"/>
  <c r="S61" i="69" s="1"/>
  <c r="P61" i="69" a="1"/>
  <c r="P61" i="69" s="1"/>
  <c r="AD61" i="69" a="1"/>
  <c r="AD61" i="69" s="1"/>
  <c r="AF61" i="69" a="1"/>
  <c r="AF61" i="69" s="1"/>
  <c r="Y61" i="69" a="1"/>
  <c r="Y61" i="69" s="1"/>
  <c r="U61" i="69" a="1"/>
  <c r="U61" i="69" s="1"/>
  <c r="Q61" i="69" a="1"/>
  <c r="Q61" i="69" s="1"/>
  <c r="F61" i="69" a="1"/>
  <c r="F61" i="69" s="1"/>
  <c r="AC61" i="69" a="1"/>
  <c r="AC61" i="69" s="1"/>
  <c r="O61" i="69" a="1"/>
  <c r="O61" i="69" s="1"/>
  <c r="AG61" i="69" a="1"/>
  <c r="AG61" i="69" s="1"/>
  <c r="V61" i="69" a="1"/>
  <c r="V61" i="69" s="1"/>
  <c r="AB61" i="69" a="1"/>
  <c r="AB61" i="69" s="1"/>
  <c r="N61" i="69" a="1"/>
  <c r="N61" i="69" s="1"/>
  <c r="Z61" i="69" a="1"/>
  <c r="Z61" i="69" s="1"/>
  <c r="M61" i="69" a="1"/>
  <c r="M61" i="69" s="1"/>
  <c r="W61" i="69" a="1"/>
  <c r="W61" i="69" s="1"/>
  <c r="R61" i="69" a="1"/>
  <c r="R61" i="69" s="1"/>
  <c r="AF53" i="69" a="1"/>
  <c r="AF53" i="69" s="1"/>
  <c r="AC53" i="69" a="1"/>
  <c r="AC53" i="69" s="1"/>
  <c r="X53" i="69" a="1"/>
  <c r="X53" i="69" s="1"/>
  <c r="T53" i="69" a="1"/>
  <c r="T53" i="69" s="1"/>
  <c r="Q53" i="69" a="1"/>
  <c r="Q53" i="69" s="1"/>
  <c r="M53" i="69" a="1"/>
  <c r="M53" i="69" s="1"/>
  <c r="AG53" i="69" a="1"/>
  <c r="AG53" i="69" s="1"/>
  <c r="AA53" i="69" a="1"/>
  <c r="AA53" i="69" s="1"/>
  <c r="Y53" i="69" a="1"/>
  <c r="Y53" i="69" s="1"/>
  <c r="U53" i="69" a="1"/>
  <c r="U53" i="69" s="1"/>
  <c r="F53" i="69" a="1"/>
  <c r="F53" i="69" s="1"/>
  <c r="AE53" i="69" a="1"/>
  <c r="AE53" i="69" s="1"/>
  <c r="P53" i="69" a="1"/>
  <c r="P53" i="69" s="1"/>
  <c r="V53" i="69" a="1"/>
  <c r="V53" i="69" s="1"/>
  <c r="R53" i="69" a="1"/>
  <c r="R53" i="69" s="1"/>
  <c r="AD53" i="69" a="1"/>
  <c r="AD53" i="69" s="1"/>
  <c r="O53" i="69" a="1"/>
  <c r="O53" i="69" s="1"/>
  <c r="AB53" i="69" a="1"/>
  <c r="AB53" i="69" s="1"/>
  <c r="Z53" i="69" a="1"/>
  <c r="Z53" i="69" s="1"/>
  <c r="N53" i="69" a="1"/>
  <c r="N53" i="69" s="1"/>
  <c r="W53" i="69" a="1"/>
  <c r="W53" i="69" s="1"/>
  <c r="S53" i="69" a="1"/>
  <c r="S53" i="69" s="1"/>
  <c r="AF44" i="69" a="1"/>
  <c r="AF44" i="69" s="1"/>
  <c r="AC44" i="69" a="1"/>
  <c r="AC44" i="69" s="1"/>
  <c r="AG44" i="69" a="1"/>
  <c r="AG44" i="69" s="1"/>
  <c r="AB44" i="69" a="1"/>
  <c r="AB44" i="69" s="1"/>
  <c r="Z44" i="69" a="1"/>
  <c r="Z44" i="69" s="1"/>
  <c r="W44" i="69" a="1"/>
  <c r="W44" i="69" s="1"/>
  <c r="Y44" i="69" a="1"/>
  <c r="Y44" i="69" s="1"/>
  <c r="U44" i="69" a="1"/>
  <c r="U44" i="69" s="1"/>
  <c r="M44" i="69" a="1"/>
  <c r="M44" i="69" s="1"/>
  <c r="AD44" i="69" a="1"/>
  <c r="AD44" i="69" s="1"/>
  <c r="X44" i="69" a="1"/>
  <c r="X44" i="69" s="1"/>
  <c r="T44" i="69" a="1"/>
  <c r="T44" i="69" s="1"/>
  <c r="S44" i="69" a="1"/>
  <c r="S44" i="69" s="1"/>
  <c r="P44" i="69" a="1"/>
  <c r="P44" i="69" s="1"/>
  <c r="V44" i="69" a="1"/>
  <c r="V44" i="69" s="1"/>
  <c r="Q44" i="69" a="1"/>
  <c r="Q44" i="69" s="1"/>
  <c r="O44" i="69" a="1"/>
  <c r="O44" i="69" s="1"/>
  <c r="F44" i="69" a="1"/>
  <c r="F44" i="69" s="1"/>
  <c r="AE44" i="69" a="1"/>
  <c r="AE44" i="69" s="1"/>
  <c r="N44" i="69" a="1"/>
  <c r="N44" i="69" s="1"/>
  <c r="AA44" i="69" a="1"/>
  <c r="AA44" i="69" s="1"/>
  <c r="R44" i="69" a="1"/>
  <c r="R44" i="69" s="1"/>
  <c r="AG62" i="69" a="1"/>
  <c r="AG62" i="69" s="1"/>
  <c r="AD62" i="69" a="1"/>
  <c r="AD62" i="69" s="1"/>
  <c r="AA62" i="69" a="1"/>
  <c r="AA62" i="69" s="1"/>
  <c r="X62" i="69" a="1"/>
  <c r="X62" i="69" s="1"/>
  <c r="T62" i="69" a="1"/>
  <c r="T62" i="69" s="1"/>
  <c r="O62" i="69" a="1"/>
  <c r="O62" i="69" s="1"/>
  <c r="AF62" i="69" a="1"/>
  <c r="AF62" i="69" s="1"/>
  <c r="AB62" i="69" a="1"/>
  <c r="AB62" i="69" s="1"/>
  <c r="W62" i="69" a="1"/>
  <c r="W62" i="69" s="1"/>
  <c r="R62" i="69" a="1"/>
  <c r="R62" i="69" s="1"/>
  <c r="M62" i="69" a="1"/>
  <c r="M62" i="69" s="1"/>
  <c r="Z62" i="69" a="1"/>
  <c r="Z62" i="69" s="1"/>
  <c r="V62" i="69" a="1"/>
  <c r="V62" i="69" s="1"/>
  <c r="AE62" i="69" a="1"/>
  <c r="AE62" i="69" s="1"/>
  <c r="Q62" i="69" a="1"/>
  <c r="Q62" i="69" s="1"/>
  <c r="Y62" i="69" a="1"/>
  <c r="Y62" i="69" s="1"/>
  <c r="S62" i="69" a="1"/>
  <c r="S62" i="69" s="1"/>
  <c r="F62" i="69" a="1"/>
  <c r="F62" i="69" s="1"/>
  <c r="U62" i="69" a="1"/>
  <c r="U62" i="69" s="1"/>
  <c r="P62" i="69" a="1"/>
  <c r="P62" i="69" s="1"/>
  <c r="N62" i="69" a="1"/>
  <c r="N62" i="69" s="1"/>
  <c r="AC62" i="69" a="1"/>
  <c r="AC62" i="69" s="1"/>
  <c r="AG49" i="69" a="1"/>
  <c r="AG49" i="69" s="1"/>
  <c r="AC49" i="69" a="1"/>
  <c r="AC49" i="69" s="1"/>
  <c r="AF49" i="69" a="1"/>
  <c r="AF49" i="69" s="1"/>
  <c r="Y49" i="69" a="1"/>
  <c r="Y49" i="69" s="1"/>
  <c r="V49" i="69" a="1"/>
  <c r="V49" i="69" s="1"/>
  <c r="P49" i="69" a="1"/>
  <c r="P49" i="69" s="1"/>
  <c r="M49" i="69" a="1"/>
  <c r="M49" i="69" s="1"/>
  <c r="AD49" i="69" a="1"/>
  <c r="AD49" i="69" s="1"/>
  <c r="Q49" i="69" a="1"/>
  <c r="Q49" i="69" s="1"/>
  <c r="F49" i="69" a="1"/>
  <c r="F49" i="69" s="1"/>
  <c r="Z49" i="69" a="1"/>
  <c r="Z49" i="69" s="1"/>
  <c r="AB49" i="69" a="1"/>
  <c r="AB49" i="69" s="1"/>
  <c r="U49" i="69" a="1"/>
  <c r="U49" i="69" s="1"/>
  <c r="O49" i="69" a="1"/>
  <c r="O49" i="69" s="1"/>
  <c r="W49" i="69" a="1"/>
  <c r="W49" i="69" s="1"/>
  <c r="R49" i="69" a="1"/>
  <c r="R49" i="69" s="1"/>
  <c r="N49" i="69" a="1"/>
  <c r="N49" i="69" s="1"/>
  <c r="AE49" i="69" a="1"/>
  <c r="AE49" i="69" s="1"/>
  <c r="T49" i="69" a="1"/>
  <c r="T49" i="69" s="1"/>
  <c r="AA49" i="69" a="1"/>
  <c r="AA49" i="69" s="1"/>
  <c r="X49" i="69" a="1"/>
  <c r="X49" i="69" s="1"/>
  <c r="S49" i="69" a="1"/>
  <c r="S49" i="69" s="1"/>
  <c r="E48" i="69" a="1"/>
  <c r="E48" i="69" s="1"/>
  <c r="I48" i="69" a="1"/>
  <c r="I48" i="69" s="1"/>
  <c r="L48" i="69" a="1"/>
  <c r="L48" i="69" s="1"/>
  <c r="H48" i="69" a="1"/>
  <c r="H48" i="69" s="1"/>
  <c r="K48" i="69" a="1"/>
  <c r="K48" i="69" s="1"/>
  <c r="J48" i="69" a="1"/>
  <c r="J48" i="69" s="1"/>
  <c r="G48" i="69" a="1"/>
  <c r="G48" i="69" s="1"/>
  <c r="E45" i="69" a="1"/>
  <c r="E45" i="69" s="1"/>
  <c r="K45" i="69" a="1"/>
  <c r="K45" i="69" s="1"/>
  <c r="H45" i="69" a="1"/>
  <c r="H45" i="69" s="1"/>
  <c r="G45" i="69" a="1"/>
  <c r="G45" i="69" s="1"/>
  <c r="J45" i="69" a="1"/>
  <c r="J45" i="69" s="1"/>
  <c r="L45" i="69" a="1"/>
  <c r="L45" i="69" s="1"/>
  <c r="I45" i="69" a="1"/>
  <c r="I45" i="69" s="1"/>
  <c r="H51" i="69" a="1"/>
  <c r="H51" i="69" s="1"/>
  <c r="J51" i="69" a="1"/>
  <c r="J51" i="69" s="1"/>
  <c r="G51" i="69" a="1"/>
  <c r="G51" i="69" s="1"/>
  <c r="L51" i="69" a="1"/>
  <c r="L51" i="69" s="1"/>
  <c r="I51" i="69" a="1"/>
  <c r="I51" i="69" s="1"/>
  <c r="E51" i="69" a="1"/>
  <c r="E51" i="69" s="1"/>
  <c r="K51" i="69" a="1"/>
  <c r="K51" i="69" s="1"/>
  <c r="L59" i="69" a="1"/>
  <c r="L59" i="69" s="1"/>
  <c r="I59" i="69" a="1"/>
  <c r="I59" i="69" s="1"/>
  <c r="E59" i="69" a="1"/>
  <c r="E59" i="69" s="1"/>
  <c r="K59" i="69" a="1"/>
  <c r="K59" i="69" s="1"/>
  <c r="J59" i="69" a="1"/>
  <c r="J59" i="69" s="1"/>
  <c r="H59" i="69" a="1"/>
  <c r="H59" i="69" s="1"/>
  <c r="G59" i="69" a="1"/>
  <c r="G59" i="69" s="1"/>
  <c r="E54" i="69" a="1"/>
  <c r="E54" i="69" s="1"/>
  <c r="L54" i="69" a="1"/>
  <c r="L54" i="69" s="1"/>
  <c r="I54" i="69" a="1"/>
  <c r="I54" i="69" s="1"/>
  <c r="J54" i="69" a="1"/>
  <c r="J54" i="69" s="1"/>
  <c r="H54" i="69" a="1"/>
  <c r="H54" i="69" s="1"/>
  <c r="K54" i="69" a="1"/>
  <c r="K54" i="69" s="1"/>
  <c r="G54" i="69" a="1"/>
  <c r="G54" i="69" s="1"/>
  <c r="J63" i="69" a="1"/>
  <c r="J63" i="69" s="1"/>
  <c r="K63" i="69" a="1"/>
  <c r="K63" i="69" s="1"/>
  <c r="I63" i="69" a="1"/>
  <c r="I63" i="69" s="1"/>
  <c r="L63" i="69" a="1"/>
  <c r="L63" i="69" s="1"/>
  <c r="H63" i="69" a="1"/>
  <c r="H63" i="69" s="1"/>
  <c r="G63" i="69" a="1"/>
  <c r="G63" i="69" s="1"/>
  <c r="E63" i="69" a="1"/>
  <c r="E63" i="69" s="1"/>
  <c r="E56" i="69" a="1"/>
  <c r="E56" i="69" s="1"/>
  <c r="K56" i="69" a="1"/>
  <c r="K56" i="69" s="1"/>
  <c r="H56" i="69" a="1"/>
  <c r="H56" i="69" s="1"/>
  <c r="J56" i="69" a="1"/>
  <c r="J56" i="69" s="1"/>
  <c r="G56" i="69" a="1"/>
  <c r="G56" i="69" s="1"/>
  <c r="I56" i="69" a="1"/>
  <c r="I56" i="69" s="1"/>
  <c r="L56" i="69" a="1"/>
  <c r="L56" i="69" s="1"/>
  <c r="E66" i="69" a="1"/>
  <c r="E66" i="69" s="1"/>
  <c r="K66" i="69" a="1"/>
  <c r="K66" i="69" s="1"/>
  <c r="H66" i="69" a="1"/>
  <c r="H66" i="69" s="1"/>
  <c r="I66" i="69" a="1"/>
  <c r="I66" i="69" s="1"/>
  <c r="J66" i="69" a="1"/>
  <c r="J66" i="69" s="1"/>
  <c r="G66" i="69" a="1"/>
  <c r="G66" i="69" s="1"/>
  <c r="L66" i="69" a="1"/>
  <c r="L66" i="69" s="1"/>
  <c r="L43" i="69" a="1"/>
  <c r="L43" i="69" s="1"/>
  <c r="I43" i="69" a="1"/>
  <c r="I43" i="69" s="1"/>
  <c r="E43" i="69" a="1"/>
  <c r="E43" i="69" s="1"/>
  <c r="K43" i="69" a="1"/>
  <c r="K43" i="69" s="1"/>
  <c r="H43" i="69" a="1"/>
  <c r="H43" i="69" s="1"/>
  <c r="G43" i="69" a="1"/>
  <c r="G43" i="69" s="1"/>
  <c r="J43" i="69" a="1"/>
  <c r="J43" i="69" s="1"/>
  <c r="E57" i="69" a="1"/>
  <c r="E57" i="69" s="1"/>
  <c r="J57" i="69" a="1"/>
  <c r="J57" i="69" s="1"/>
  <c r="G57" i="69" a="1"/>
  <c r="G57" i="69" s="1"/>
  <c r="H57" i="69" a="1"/>
  <c r="H57" i="69" s="1"/>
  <c r="I57" i="69" a="1"/>
  <c r="I57" i="69" s="1"/>
  <c r="L57" i="69" a="1"/>
  <c r="L57" i="69" s="1"/>
  <c r="K57" i="69" a="1"/>
  <c r="K57" i="69" s="1"/>
  <c r="E65" i="69" a="1"/>
  <c r="E65" i="69" s="1"/>
  <c r="L65" i="69" a="1"/>
  <c r="L65" i="69" s="1"/>
  <c r="I65" i="69" a="1"/>
  <c r="I65" i="69" s="1"/>
  <c r="K65" i="69" a="1"/>
  <c r="K65" i="69" s="1"/>
  <c r="H65" i="69" a="1"/>
  <c r="H65" i="69" s="1"/>
  <c r="J65" i="69" a="1"/>
  <c r="J65" i="69" s="1"/>
  <c r="G65" i="69" a="1"/>
  <c r="G65" i="69" s="1"/>
  <c r="E40" i="69" a="1"/>
  <c r="E40" i="69" s="1"/>
  <c r="H40" i="69" a="1"/>
  <c r="H40" i="69" s="1"/>
  <c r="J40" i="69" a="1"/>
  <c r="J40" i="69" s="1"/>
  <c r="G40" i="69" a="1"/>
  <c r="G40" i="69" s="1"/>
  <c r="L40" i="69" a="1"/>
  <c r="L40" i="69" s="1"/>
  <c r="I40" i="69" a="1"/>
  <c r="I40" i="69" s="1"/>
  <c r="K40" i="69" a="1"/>
  <c r="K40" i="69" s="1"/>
  <c r="E46" i="69" a="1"/>
  <c r="E46" i="69" s="1"/>
  <c r="K46" i="69" a="1"/>
  <c r="K46" i="69" s="1"/>
  <c r="G46" i="69" a="1"/>
  <c r="G46" i="69" s="1"/>
  <c r="J46" i="69" a="1"/>
  <c r="J46" i="69" s="1"/>
  <c r="L46" i="69" a="1"/>
  <c r="L46" i="69" s="1"/>
  <c r="I46" i="69" a="1"/>
  <c r="I46" i="69" s="1"/>
  <c r="H46" i="69" a="1"/>
  <c r="H46" i="69" s="1"/>
  <c r="E38" i="69" a="1"/>
  <c r="E38" i="69" s="1"/>
  <c r="K38" i="69" a="1"/>
  <c r="K38" i="69" s="1"/>
  <c r="H38" i="69" a="1"/>
  <c r="H38" i="69" s="1"/>
  <c r="J38" i="69" a="1"/>
  <c r="J38" i="69" s="1"/>
  <c r="G38" i="69" a="1"/>
  <c r="G38" i="69" s="1"/>
  <c r="I38" i="69" a="1"/>
  <c r="I38" i="69" s="1"/>
  <c r="L38" i="69" a="1"/>
  <c r="L38" i="69" s="1"/>
  <c r="E41" i="69" a="1"/>
  <c r="E41" i="69" s="1"/>
  <c r="I41" i="69" a="1"/>
  <c r="I41" i="69" s="1"/>
  <c r="K41" i="69" a="1"/>
  <c r="K41" i="69" s="1"/>
  <c r="H41" i="69" a="1"/>
  <c r="H41" i="69" s="1"/>
  <c r="J41" i="69" a="1"/>
  <c r="J41" i="69" s="1"/>
  <c r="G41" i="69" a="1"/>
  <c r="G41" i="69" s="1"/>
  <c r="L41" i="69" a="1"/>
  <c r="L41" i="69" s="1"/>
  <c r="E50" i="69" a="1"/>
  <c r="E50" i="69" s="1"/>
  <c r="K50" i="69" a="1"/>
  <c r="K50" i="69" s="1"/>
  <c r="H50" i="69" a="1"/>
  <c r="H50" i="69" s="1"/>
  <c r="J50" i="69" a="1"/>
  <c r="J50" i="69" s="1"/>
  <c r="G50" i="69" a="1"/>
  <c r="G50" i="69" s="1"/>
  <c r="I50" i="69" a="1"/>
  <c r="I50" i="69" s="1"/>
  <c r="L50" i="69" a="1"/>
  <c r="L50" i="69" s="1"/>
  <c r="L55" i="69" a="1"/>
  <c r="L55" i="69" s="1"/>
  <c r="H55" i="69" a="1"/>
  <c r="H55" i="69" s="1"/>
  <c r="I55" i="69" a="1"/>
  <c r="I55" i="69" s="1"/>
  <c r="K55" i="69" a="1"/>
  <c r="K55" i="69" s="1"/>
  <c r="G55" i="69" a="1"/>
  <c r="G55" i="69" s="1"/>
  <c r="E55" i="69" a="1"/>
  <c r="E55" i="69" s="1"/>
  <c r="J55" i="69" a="1"/>
  <c r="J55" i="69" s="1"/>
  <c r="J47" i="69" a="1"/>
  <c r="J47" i="69" s="1"/>
  <c r="I47" i="69" a="1"/>
  <c r="I47" i="69" s="1"/>
  <c r="L47" i="69" a="1"/>
  <c r="L47" i="69" s="1"/>
  <c r="H47" i="69" a="1"/>
  <c r="H47" i="69" s="1"/>
  <c r="E47" i="69" a="1"/>
  <c r="E47" i="69" s="1"/>
  <c r="K47" i="69" a="1"/>
  <c r="K47" i="69" s="1"/>
  <c r="G47" i="69" a="1"/>
  <c r="G47" i="69" s="1"/>
  <c r="E42" i="69" a="1"/>
  <c r="E42" i="69" s="1"/>
  <c r="J42" i="69" a="1"/>
  <c r="J42" i="69" s="1"/>
  <c r="G42" i="69" a="1"/>
  <c r="G42" i="69" s="1"/>
  <c r="L42" i="69" a="1"/>
  <c r="L42" i="69" s="1"/>
  <c r="I42" i="69" a="1"/>
  <c r="I42" i="69" s="1"/>
  <c r="K42" i="69" a="1"/>
  <c r="K42" i="69" s="1"/>
  <c r="H42" i="69" a="1"/>
  <c r="H42" i="69" s="1"/>
  <c r="E52" i="69" a="1"/>
  <c r="E52" i="69" s="1"/>
  <c r="J52" i="69" a="1"/>
  <c r="J52" i="69" s="1"/>
  <c r="G52" i="69" a="1"/>
  <c r="G52" i="69" s="1"/>
  <c r="L52" i="69" a="1"/>
  <c r="L52" i="69" s="1"/>
  <c r="I52" i="69" a="1"/>
  <c r="I52" i="69" s="1"/>
  <c r="H52" i="69" a="1"/>
  <c r="H52" i="69" s="1"/>
  <c r="K52" i="69" a="1"/>
  <c r="K52" i="69" s="1"/>
  <c r="E60" i="69" a="1"/>
  <c r="E60" i="69" s="1"/>
  <c r="I60" i="69" a="1"/>
  <c r="I60" i="69" s="1"/>
  <c r="K60" i="69" a="1"/>
  <c r="K60" i="69" s="1"/>
  <c r="H60" i="69" a="1"/>
  <c r="H60" i="69" s="1"/>
  <c r="J60" i="69" a="1"/>
  <c r="J60" i="69" s="1"/>
  <c r="G60" i="69" a="1"/>
  <c r="G60" i="69" s="1"/>
  <c r="L60" i="69" a="1"/>
  <c r="L60" i="69" s="1"/>
  <c r="E58" i="69" a="1"/>
  <c r="E58" i="69" s="1"/>
  <c r="G58" i="69" a="1"/>
  <c r="G58" i="69" s="1"/>
  <c r="J58" i="69" a="1"/>
  <c r="J58" i="69" s="1"/>
  <c r="L58" i="69" a="1"/>
  <c r="L58" i="69" s="1"/>
  <c r="I58" i="69" a="1"/>
  <c r="I58" i="69" s="1"/>
  <c r="K58" i="69" a="1"/>
  <c r="K58" i="69" s="1"/>
  <c r="H58" i="69" a="1"/>
  <c r="H58" i="69" s="1"/>
  <c r="L39" i="69" a="1"/>
  <c r="L39" i="69" s="1"/>
  <c r="G39" i="69" a="1"/>
  <c r="G39" i="69" s="1"/>
  <c r="I39" i="69" a="1"/>
  <c r="I39" i="69" s="1"/>
  <c r="E39" i="69" a="1"/>
  <c r="E39" i="69" s="1"/>
  <c r="K39" i="69" a="1"/>
  <c r="K39" i="69" s="1"/>
  <c r="H39" i="69" a="1"/>
  <c r="H39" i="69" s="1"/>
  <c r="J39" i="69" a="1"/>
  <c r="J39" i="69" s="1"/>
  <c r="E64" i="69" a="1"/>
  <c r="E64" i="69" s="1"/>
  <c r="I64" i="69" a="1"/>
  <c r="I64" i="69" s="1"/>
  <c r="J64" i="69" a="1"/>
  <c r="J64" i="69" s="1"/>
  <c r="L64" i="69" a="1"/>
  <c r="L64" i="69" s="1"/>
  <c r="H64" i="69" a="1"/>
  <c r="H64" i="69" s="1"/>
  <c r="K64" i="69" a="1"/>
  <c r="K64" i="69" s="1"/>
  <c r="G64" i="69" a="1"/>
  <c r="G64" i="69" s="1"/>
  <c r="E61" i="69" a="1"/>
  <c r="E61" i="69" s="1"/>
  <c r="K61" i="69" a="1"/>
  <c r="K61" i="69" s="1"/>
  <c r="H61" i="69" a="1"/>
  <c r="H61" i="69" s="1"/>
  <c r="I61" i="69" a="1"/>
  <c r="I61" i="69" s="1"/>
  <c r="G61" i="69" a="1"/>
  <c r="G61" i="69" s="1"/>
  <c r="J61" i="69" a="1"/>
  <c r="J61" i="69" s="1"/>
  <c r="L61" i="69" a="1"/>
  <c r="L61" i="69" s="1"/>
  <c r="E53" i="69" a="1"/>
  <c r="E53" i="69" s="1"/>
  <c r="J53" i="69" a="1"/>
  <c r="J53" i="69" s="1"/>
  <c r="L53" i="69" a="1"/>
  <c r="L53" i="69" s="1"/>
  <c r="I53" i="69" a="1"/>
  <c r="I53" i="69" s="1"/>
  <c r="K53" i="69" a="1"/>
  <c r="K53" i="69" s="1"/>
  <c r="H53" i="69" a="1"/>
  <c r="H53" i="69" s="1"/>
  <c r="G53" i="69" a="1"/>
  <c r="G53" i="69" s="1"/>
  <c r="E44" i="69" a="1"/>
  <c r="E44" i="69" s="1"/>
  <c r="I44" i="69" a="1"/>
  <c r="I44" i="69" s="1"/>
  <c r="K44" i="69" a="1"/>
  <c r="K44" i="69" s="1"/>
  <c r="H44" i="69" a="1"/>
  <c r="H44" i="69" s="1"/>
  <c r="J44" i="69" a="1"/>
  <c r="J44" i="69" s="1"/>
  <c r="G44" i="69" a="1"/>
  <c r="G44" i="69" s="1"/>
  <c r="L44" i="69" a="1"/>
  <c r="L44" i="69" s="1"/>
  <c r="E62" i="69" a="1"/>
  <c r="E62" i="69" s="1"/>
  <c r="K62" i="69" a="1"/>
  <c r="K62" i="69" s="1"/>
  <c r="G62" i="69" a="1"/>
  <c r="G62" i="69" s="1"/>
  <c r="H62" i="69" a="1"/>
  <c r="H62" i="69" s="1"/>
  <c r="J62" i="69" a="1"/>
  <c r="J62" i="69" s="1"/>
  <c r="L62" i="69" a="1"/>
  <c r="L62" i="69" s="1"/>
  <c r="I62" i="69" a="1"/>
  <c r="I62" i="69" s="1"/>
  <c r="E49" i="69" a="1"/>
  <c r="E49" i="69" s="1"/>
  <c r="L49" i="69" a="1"/>
  <c r="L49" i="69" s="1"/>
  <c r="K49" i="69" a="1"/>
  <c r="K49" i="69" s="1"/>
  <c r="H49" i="69" a="1"/>
  <c r="H49" i="69" s="1"/>
  <c r="J49" i="69" a="1"/>
  <c r="J49" i="69" s="1"/>
  <c r="G49" i="69" a="1"/>
  <c r="G49" i="69" s="1"/>
  <c r="I49" i="69" a="1"/>
  <c r="I49" i="69" s="1"/>
  <c r="U37" i="69" a="1"/>
  <c r="U37" i="69" s="1"/>
  <c r="N37" i="69" a="1"/>
  <c r="N37" i="69" s="1"/>
  <c r="H671" i="50"/>
  <c r="H672" i="50" s="1"/>
  <c r="H673" i="50" s="1"/>
  <c r="Y33" i="50" l="1"/>
  <c r="Y34" i="50"/>
  <c r="H674" i="50"/>
  <c r="H675" i="50" s="1"/>
  <c r="H676" i="50" s="1"/>
  <c r="H677" i="50" s="1"/>
  <c r="H678" i="50" s="1"/>
  <c r="H679" i="50" s="1"/>
  <c r="H680" i="50" s="1"/>
  <c r="H681" i="50" s="1"/>
  <c r="H682" i="50" s="1"/>
  <c r="H683" i="50" s="1"/>
  <c r="H684" i="50" s="1"/>
  <c r="H685" i="50" s="1"/>
  <c r="H686" i="50" s="1"/>
  <c r="H687" i="50" s="1"/>
  <c r="H688" i="50" s="1"/>
  <c r="H689" i="50" s="1"/>
  <c r="H690" i="50" s="1"/>
  <c r="H691" i="50" s="1"/>
  <c r="H692" i="50" s="1"/>
  <c r="H693" i="50" s="1"/>
  <c r="H694" i="50" s="1"/>
  <c r="H695" i="50" s="1"/>
  <c r="H696" i="50" s="1"/>
  <c r="H697" i="50" s="1"/>
  <c r="H698" i="50" s="1"/>
  <c r="H699" i="50" s="1"/>
  <c r="H700" i="50" s="1"/>
  <c r="H701" i="50" s="1"/>
  <c r="H702" i="50" s="1"/>
  <c r="H703" i="50" s="1"/>
  <c r="H704" i="50" s="1"/>
  <c r="H705" i="50" s="1"/>
  <c r="H706" i="50" s="1"/>
  <c r="H707" i="50" s="1"/>
  <c r="H708" i="50" s="1"/>
  <c r="H709" i="50" s="1"/>
  <c r="H710" i="50" s="1"/>
  <c r="H711" i="50" s="1"/>
  <c r="I675" i="50" l="1"/>
  <c r="I680" i="50"/>
  <c r="I679" i="50"/>
  <c r="I672" i="50"/>
  <c r="I677" i="50"/>
  <c r="I668" i="50"/>
  <c r="I662" i="50"/>
  <c r="I706" i="50"/>
  <c r="I676" i="50"/>
  <c r="I671" i="50"/>
  <c r="I665" i="50"/>
  <c r="I709" i="50"/>
  <c r="I704" i="50"/>
  <c r="I701" i="50"/>
  <c r="I697" i="50"/>
  <c r="I670" i="50"/>
  <c r="I694" i="50"/>
  <c r="I702" i="50"/>
  <c r="I689" i="50"/>
  <c r="I663" i="50"/>
  <c r="I703" i="50"/>
  <c r="I683" i="50"/>
  <c r="I678" i="50"/>
  <c r="I710" i="50"/>
  <c r="I695" i="50"/>
  <c r="I691" i="50"/>
  <c r="I693" i="50"/>
  <c r="I682" i="50"/>
  <c r="I674" i="50"/>
  <c r="I686" i="50"/>
  <c r="I692" i="50"/>
  <c r="I711" i="50"/>
  <c r="I708" i="50"/>
  <c r="I698" i="50"/>
  <c r="I687" i="50"/>
  <c r="I700" i="50"/>
  <c r="I690" i="50"/>
  <c r="I673" i="50"/>
  <c r="I696" i="50"/>
  <c r="I707" i="50"/>
  <c r="I705" i="50"/>
  <c r="I681" i="50"/>
  <c r="I699" i="50"/>
  <c r="I684" i="50"/>
  <c r="I664" i="50"/>
  <c r="I685" i="50"/>
  <c r="I666" i="50"/>
  <c r="I688" i="50"/>
  <c r="I667" i="50"/>
  <c r="I669" i="50"/>
  <c r="T21" i="67" l="1"/>
  <c r="T25" i="67" l="1"/>
  <c r="T26" i="67" s="1"/>
  <c r="T27" i="67" s="1"/>
  <c r="T28" i="67" s="1"/>
  <c r="T29" i="67" s="1"/>
  <c r="T30" i="67" s="1"/>
  <c r="T31" i="67" s="1"/>
  <c r="T32" i="67" s="1"/>
  <c r="T33" i="67" s="1"/>
  <c r="P21" i="67" l="1"/>
  <c r="R2" i="67" s="1"/>
  <c r="K2" i="10" l="1"/>
  <c r="I2" i="50"/>
  <c r="K2"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Hoffelt Noe</author>
  </authors>
  <commentList>
    <comment ref="Y33" authorId="0" shapeId="0" xr:uid="{F5F899AE-E6EC-4DE1-9E5A-7954AA4D50F1}">
      <text>
        <r>
          <rPr>
            <b/>
            <sz val="9"/>
            <color indexed="81"/>
            <rFont val="Segoe UI"/>
            <family val="2"/>
          </rPr>
          <t>Hoffelt Noe:</t>
        </r>
        <r>
          <rPr>
            <sz val="9"/>
            <color indexed="81"/>
            <rFont val="Segoe UI"/>
            <family val="2"/>
          </rPr>
          <t xml:space="preserve">
NV when Tier 2a/2b is minimum required
</t>
        </r>
      </text>
    </comment>
    <comment ref="Y54" authorId="0" shapeId="0" xr:uid="{390CBB1B-552B-479D-AC9C-D791D3B80025}">
      <text>
        <r>
          <rPr>
            <b/>
            <sz val="9"/>
            <color indexed="81"/>
            <rFont val="Segoe UI"/>
            <family val="2"/>
          </rPr>
          <t>Hoffelt Noe:</t>
        </r>
        <r>
          <rPr>
            <sz val="9"/>
            <color indexed="81"/>
            <rFont val="Segoe UI"/>
            <family val="2"/>
          </rPr>
          <t xml:space="preserve">
NV when Tier 2a/2b is minimum required
</t>
        </r>
      </text>
    </comment>
    <comment ref="Y75" authorId="0" shapeId="0" xr:uid="{5A8CB105-D073-4E5C-AB9A-D04FE294CA0B}">
      <text>
        <r>
          <rPr>
            <b/>
            <sz val="9"/>
            <color indexed="81"/>
            <rFont val="Segoe UI"/>
            <family val="2"/>
          </rPr>
          <t>Hoffelt Noe:</t>
        </r>
        <r>
          <rPr>
            <sz val="9"/>
            <color indexed="81"/>
            <rFont val="Segoe UI"/>
            <family val="2"/>
          </rPr>
          <t xml:space="preserve">
NV when Tier 2a/2b is minimum required
</t>
        </r>
      </text>
    </comment>
    <comment ref="Y96" authorId="0" shapeId="0" xr:uid="{5439A7A6-3388-4A05-9834-82F46E3C119E}">
      <text>
        <r>
          <rPr>
            <b/>
            <sz val="9"/>
            <color indexed="81"/>
            <rFont val="Segoe UI"/>
            <family val="2"/>
          </rPr>
          <t>Hoffelt Noe:</t>
        </r>
        <r>
          <rPr>
            <sz val="9"/>
            <color indexed="81"/>
            <rFont val="Segoe UI"/>
            <family val="2"/>
          </rPr>
          <t xml:space="preserve">
NV when Tier 2a/2b is minimum required
</t>
        </r>
      </text>
    </comment>
    <comment ref="Y117" authorId="0" shapeId="0" xr:uid="{C7BFE14B-F380-443F-A739-8C49BDFD1F12}">
      <text>
        <r>
          <rPr>
            <b/>
            <sz val="9"/>
            <color indexed="81"/>
            <rFont val="Segoe UI"/>
            <family val="2"/>
          </rPr>
          <t>Hoffelt Noe:</t>
        </r>
        <r>
          <rPr>
            <sz val="9"/>
            <color indexed="81"/>
            <rFont val="Segoe UI"/>
            <family val="2"/>
          </rPr>
          <t xml:space="preserve">
NV when Tier 2a/2b is minimum required
</t>
        </r>
      </text>
    </comment>
    <comment ref="Y138" authorId="0" shapeId="0" xr:uid="{B3213590-0AEB-42BE-916B-DC3CC423E794}">
      <text>
        <r>
          <rPr>
            <b/>
            <sz val="9"/>
            <color indexed="81"/>
            <rFont val="Segoe UI"/>
            <family val="2"/>
          </rPr>
          <t>Hoffelt Noe:</t>
        </r>
        <r>
          <rPr>
            <sz val="9"/>
            <color indexed="81"/>
            <rFont val="Segoe UI"/>
            <family val="2"/>
          </rPr>
          <t xml:space="preserve">
NV when Tier 2a/2b is minimum required
</t>
        </r>
      </text>
    </comment>
    <comment ref="Y159" authorId="0" shapeId="0" xr:uid="{B532D62F-7D04-4BA9-97E9-6C2806164986}">
      <text>
        <r>
          <rPr>
            <b/>
            <sz val="9"/>
            <color indexed="81"/>
            <rFont val="Segoe UI"/>
            <family val="2"/>
          </rPr>
          <t>Hoffelt Noe:</t>
        </r>
        <r>
          <rPr>
            <sz val="9"/>
            <color indexed="81"/>
            <rFont val="Segoe UI"/>
            <family val="2"/>
          </rPr>
          <t xml:space="preserve">
NV when Tier 2a/2b is minimum required
</t>
        </r>
      </text>
    </comment>
    <comment ref="Y180" authorId="0" shapeId="0" xr:uid="{D99E10E3-3443-45DA-9A50-8D62E7663E4B}">
      <text>
        <r>
          <rPr>
            <b/>
            <sz val="9"/>
            <color indexed="81"/>
            <rFont val="Segoe UI"/>
            <family val="2"/>
          </rPr>
          <t>Hoffelt Noe:</t>
        </r>
        <r>
          <rPr>
            <sz val="9"/>
            <color indexed="81"/>
            <rFont val="Segoe UI"/>
            <family val="2"/>
          </rPr>
          <t xml:space="preserve">
NV when Tier 2a/2b is minimum required
</t>
        </r>
      </text>
    </comment>
    <comment ref="Y201" authorId="0" shapeId="0" xr:uid="{1B77C6B8-0710-4122-81FE-34E8F9BAC36D}">
      <text>
        <r>
          <rPr>
            <b/>
            <sz val="9"/>
            <color indexed="81"/>
            <rFont val="Segoe UI"/>
            <family val="2"/>
          </rPr>
          <t>Hoffelt Noe:</t>
        </r>
        <r>
          <rPr>
            <sz val="9"/>
            <color indexed="81"/>
            <rFont val="Segoe UI"/>
            <family val="2"/>
          </rPr>
          <t xml:space="preserve">
NV when Tier 2a/2b is minimum required
</t>
        </r>
      </text>
    </comment>
    <comment ref="Y222" authorId="0" shapeId="0" xr:uid="{A445095D-BA00-4212-89BC-92974510FAD9}">
      <text>
        <r>
          <rPr>
            <b/>
            <sz val="9"/>
            <color indexed="81"/>
            <rFont val="Segoe UI"/>
            <family val="2"/>
          </rPr>
          <t>Hoffelt Noe:</t>
        </r>
        <r>
          <rPr>
            <sz val="9"/>
            <color indexed="81"/>
            <rFont val="Segoe UI"/>
            <family val="2"/>
          </rPr>
          <t xml:space="preserve">
NV when Tier 2a/2b is minimum required
</t>
        </r>
      </text>
    </comment>
    <comment ref="Y243" authorId="0" shapeId="0" xr:uid="{6994A511-DE3A-4929-8673-28EFCBF3BAAE}">
      <text>
        <r>
          <rPr>
            <b/>
            <sz val="9"/>
            <color indexed="81"/>
            <rFont val="Segoe UI"/>
            <family val="2"/>
          </rPr>
          <t>Hoffelt Noe:</t>
        </r>
        <r>
          <rPr>
            <sz val="9"/>
            <color indexed="81"/>
            <rFont val="Segoe UI"/>
            <family val="2"/>
          </rPr>
          <t xml:space="preserve">
NV when Tier 2a/2b is minimum required
</t>
        </r>
      </text>
    </comment>
    <comment ref="Y264" authorId="0" shapeId="0" xr:uid="{673B904F-C666-4F20-9B2F-5E4C85115809}">
      <text>
        <r>
          <rPr>
            <b/>
            <sz val="9"/>
            <color indexed="81"/>
            <rFont val="Segoe UI"/>
            <family val="2"/>
          </rPr>
          <t>Hoffelt Noe:</t>
        </r>
        <r>
          <rPr>
            <sz val="9"/>
            <color indexed="81"/>
            <rFont val="Segoe UI"/>
            <family val="2"/>
          </rPr>
          <t xml:space="preserve">
NV when Tier 2a/2b is minimum required
</t>
        </r>
      </text>
    </comment>
    <comment ref="Y285" authorId="0" shapeId="0" xr:uid="{3B73EEF6-D450-46D7-87EB-6CD99E3EBEAC}">
      <text>
        <r>
          <rPr>
            <b/>
            <sz val="9"/>
            <color indexed="81"/>
            <rFont val="Segoe UI"/>
            <family val="2"/>
          </rPr>
          <t>Hoffelt Noe:</t>
        </r>
        <r>
          <rPr>
            <sz val="9"/>
            <color indexed="81"/>
            <rFont val="Segoe UI"/>
            <family val="2"/>
          </rPr>
          <t xml:space="preserve">
NV when Tier 2a/2b is minimum required
</t>
        </r>
      </text>
    </comment>
    <comment ref="Y306" authorId="0" shapeId="0" xr:uid="{5A64CBB5-5DED-4D9A-97D1-6F18DF57C0CD}">
      <text>
        <r>
          <rPr>
            <b/>
            <sz val="9"/>
            <color indexed="81"/>
            <rFont val="Segoe UI"/>
            <family val="2"/>
          </rPr>
          <t>Hoffelt Noe:</t>
        </r>
        <r>
          <rPr>
            <sz val="9"/>
            <color indexed="81"/>
            <rFont val="Segoe UI"/>
            <family val="2"/>
          </rPr>
          <t xml:space="preserve">
NV when Tier 2a/2b is minimum required
</t>
        </r>
      </text>
    </comment>
    <comment ref="Y327" authorId="0" shapeId="0" xr:uid="{7DE9AD53-CF73-4E18-8A3A-D4435090FAE6}">
      <text>
        <r>
          <rPr>
            <b/>
            <sz val="9"/>
            <color indexed="81"/>
            <rFont val="Segoe UI"/>
            <family val="2"/>
          </rPr>
          <t>Hoffelt Noe:</t>
        </r>
        <r>
          <rPr>
            <sz val="9"/>
            <color indexed="81"/>
            <rFont val="Segoe UI"/>
            <family val="2"/>
          </rPr>
          <t xml:space="preserve">
NV when Tier 2a/2b is minimum required
</t>
        </r>
      </text>
    </comment>
    <comment ref="Y348" authorId="0" shapeId="0" xr:uid="{747F2EE7-A7A1-4D06-8C7A-02513FDE41E6}">
      <text>
        <r>
          <rPr>
            <b/>
            <sz val="9"/>
            <color indexed="81"/>
            <rFont val="Segoe UI"/>
            <family val="2"/>
          </rPr>
          <t>Hoffelt Noe:</t>
        </r>
        <r>
          <rPr>
            <sz val="9"/>
            <color indexed="81"/>
            <rFont val="Segoe UI"/>
            <family val="2"/>
          </rPr>
          <t xml:space="preserve">
NV when Tier 2a/2b is minimum required
</t>
        </r>
      </text>
    </comment>
    <comment ref="Y369" authorId="0" shapeId="0" xr:uid="{C1487BF8-D653-4FC1-8641-B628F6B4CB97}">
      <text>
        <r>
          <rPr>
            <b/>
            <sz val="9"/>
            <color indexed="81"/>
            <rFont val="Segoe UI"/>
            <family val="2"/>
          </rPr>
          <t>Hoffelt Noe:</t>
        </r>
        <r>
          <rPr>
            <sz val="9"/>
            <color indexed="81"/>
            <rFont val="Segoe UI"/>
            <family val="2"/>
          </rPr>
          <t xml:space="preserve">
NV when Tier 2a/2b is minimum required
</t>
        </r>
      </text>
    </comment>
    <comment ref="Y390" authorId="0" shapeId="0" xr:uid="{58B6AF3D-6BB6-4DA5-9BF6-8E8B8174E3B3}">
      <text>
        <r>
          <rPr>
            <b/>
            <sz val="9"/>
            <color indexed="81"/>
            <rFont val="Segoe UI"/>
            <family val="2"/>
          </rPr>
          <t>Hoffelt Noe:</t>
        </r>
        <r>
          <rPr>
            <sz val="9"/>
            <color indexed="81"/>
            <rFont val="Segoe UI"/>
            <family val="2"/>
          </rPr>
          <t xml:space="preserve">
NV when Tier 2a/2b is minimum required
</t>
        </r>
      </text>
    </comment>
    <comment ref="Y411" authorId="0" shapeId="0" xr:uid="{A3292759-48ED-4221-A4CB-AE5DD1FE8BC1}">
      <text>
        <r>
          <rPr>
            <b/>
            <sz val="9"/>
            <color indexed="81"/>
            <rFont val="Segoe UI"/>
            <family val="2"/>
          </rPr>
          <t>Hoffelt Noe:</t>
        </r>
        <r>
          <rPr>
            <sz val="9"/>
            <color indexed="81"/>
            <rFont val="Segoe UI"/>
            <family val="2"/>
          </rPr>
          <t xml:space="preserve">
NV when Tier 2a/2b is minimum required
</t>
        </r>
      </text>
    </comment>
    <comment ref="Y432" authorId="0" shapeId="0" xr:uid="{4722BBE4-6076-4FFB-B9B8-066A0EF79946}">
      <text>
        <r>
          <rPr>
            <b/>
            <sz val="9"/>
            <color indexed="81"/>
            <rFont val="Segoe UI"/>
            <family val="2"/>
          </rPr>
          <t>Hoffelt Noe:</t>
        </r>
        <r>
          <rPr>
            <sz val="9"/>
            <color indexed="81"/>
            <rFont val="Segoe UI"/>
            <family val="2"/>
          </rPr>
          <t xml:space="preserve">
NV when Tier 2a/2b is minimum required
</t>
        </r>
      </text>
    </comment>
    <comment ref="Y453" authorId="0" shapeId="0" xr:uid="{E8D710AB-1AFD-4D1E-8C14-78430AD307F5}">
      <text>
        <r>
          <rPr>
            <b/>
            <sz val="9"/>
            <color indexed="81"/>
            <rFont val="Segoe UI"/>
            <family val="2"/>
          </rPr>
          <t>Hoffelt Noe:</t>
        </r>
        <r>
          <rPr>
            <sz val="9"/>
            <color indexed="81"/>
            <rFont val="Segoe UI"/>
            <family val="2"/>
          </rPr>
          <t xml:space="preserve">
NV when Tier 2a/2b is minimum required
</t>
        </r>
      </text>
    </comment>
    <comment ref="Y474" authorId="0" shapeId="0" xr:uid="{9109AAAD-59E9-4476-91A1-BAF895B0F457}">
      <text>
        <r>
          <rPr>
            <b/>
            <sz val="9"/>
            <color indexed="81"/>
            <rFont val="Segoe UI"/>
            <family val="2"/>
          </rPr>
          <t>Hoffelt Noe:</t>
        </r>
        <r>
          <rPr>
            <sz val="9"/>
            <color indexed="81"/>
            <rFont val="Segoe UI"/>
            <family val="2"/>
          </rPr>
          <t xml:space="preserve">
NV when Tier 2a/2b is minimum required
</t>
        </r>
      </text>
    </comment>
    <comment ref="Y495" authorId="0" shapeId="0" xr:uid="{FD38BE5A-CB68-43E8-AC8E-9CC4B1B1926C}">
      <text>
        <r>
          <rPr>
            <b/>
            <sz val="9"/>
            <color indexed="81"/>
            <rFont val="Segoe UI"/>
            <family val="2"/>
          </rPr>
          <t>Hoffelt Noe:</t>
        </r>
        <r>
          <rPr>
            <sz val="9"/>
            <color indexed="81"/>
            <rFont val="Segoe UI"/>
            <family val="2"/>
          </rPr>
          <t xml:space="preserve">
NV when Tier 2a/2b is minimum required
</t>
        </r>
      </text>
    </comment>
    <comment ref="Y516" authorId="0" shapeId="0" xr:uid="{51C3D88D-4EAB-4EB2-823E-0C210DEDCAE5}">
      <text>
        <r>
          <rPr>
            <b/>
            <sz val="9"/>
            <color indexed="81"/>
            <rFont val="Segoe UI"/>
            <family val="2"/>
          </rPr>
          <t>Hoffelt Noe:</t>
        </r>
        <r>
          <rPr>
            <sz val="9"/>
            <color indexed="81"/>
            <rFont val="Segoe UI"/>
            <family val="2"/>
          </rPr>
          <t xml:space="preserve">
NV when Tier 2a/2b is minimum required
</t>
        </r>
      </text>
    </comment>
    <comment ref="Y537" authorId="0" shapeId="0" xr:uid="{03E59C91-6AD3-44D2-8115-CA7CC15EE98A}">
      <text>
        <r>
          <rPr>
            <b/>
            <sz val="9"/>
            <color indexed="81"/>
            <rFont val="Segoe UI"/>
            <family val="2"/>
          </rPr>
          <t>Hoffelt Noe:</t>
        </r>
        <r>
          <rPr>
            <sz val="9"/>
            <color indexed="81"/>
            <rFont val="Segoe UI"/>
            <family val="2"/>
          </rPr>
          <t xml:space="preserve">
NV when Tier 2a/2b is minimum required
</t>
        </r>
      </text>
    </comment>
    <comment ref="Y558" authorId="0" shapeId="0" xr:uid="{94EF3CA3-EF02-46FD-8178-92BCC7D26618}">
      <text>
        <r>
          <rPr>
            <b/>
            <sz val="9"/>
            <color indexed="81"/>
            <rFont val="Segoe UI"/>
            <family val="2"/>
          </rPr>
          <t>Hoffelt Noe:</t>
        </r>
        <r>
          <rPr>
            <sz val="9"/>
            <color indexed="81"/>
            <rFont val="Segoe UI"/>
            <family val="2"/>
          </rPr>
          <t xml:space="preserve">
NV when Tier 2a/2b is minimum required
</t>
        </r>
      </text>
    </comment>
    <comment ref="Y579" authorId="0" shapeId="0" xr:uid="{1AAE9E91-D67C-4CD5-9029-B18E761FC34B}">
      <text>
        <r>
          <rPr>
            <b/>
            <sz val="9"/>
            <color indexed="81"/>
            <rFont val="Segoe UI"/>
            <family val="2"/>
          </rPr>
          <t>Hoffelt Noe:</t>
        </r>
        <r>
          <rPr>
            <sz val="9"/>
            <color indexed="81"/>
            <rFont val="Segoe UI"/>
            <family val="2"/>
          </rPr>
          <t xml:space="preserve">
NV when Tier 2a/2b is minimum required
</t>
        </r>
      </text>
    </comment>
    <comment ref="Y600" authorId="0" shapeId="0" xr:uid="{AE01BFF7-62D5-4E5E-848C-CCB7169A19F1}">
      <text>
        <r>
          <rPr>
            <b/>
            <sz val="9"/>
            <color indexed="81"/>
            <rFont val="Segoe UI"/>
            <family val="2"/>
          </rPr>
          <t>Hoffelt Noe:</t>
        </r>
        <r>
          <rPr>
            <sz val="9"/>
            <color indexed="81"/>
            <rFont val="Segoe UI"/>
            <family val="2"/>
          </rPr>
          <t xml:space="preserve">
NV when Tier 2a/2b is minimum required
</t>
        </r>
      </text>
    </comment>
    <comment ref="Y621" authorId="0" shapeId="0" xr:uid="{B6BA17CF-A242-49C0-883E-5088E76A4B0E}">
      <text>
        <r>
          <rPr>
            <b/>
            <sz val="9"/>
            <color indexed="81"/>
            <rFont val="Segoe UI"/>
            <family val="2"/>
          </rPr>
          <t>Hoffelt Noe:</t>
        </r>
        <r>
          <rPr>
            <sz val="9"/>
            <color indexed="81"/>
            <rFont val="Segoe UI"/>
            <family val="2"/>
          </rPr>
          <t xml:space="preserve">
NV when Tier 2a/2b is minimum required
</t>
        </r>
      </text>
    </comment>
    <comment ref="Y642" authorId="0" shapeId="0" xr:uid="{001F6C25-86E5-44DD-A0FB-10523BFACA73}">
      <text>
        <r>
          <rPr>
            <b/>
            <sz val="9"/>
            <color indexed="81"/>
            <rFont val="Segoe UI"/>
            <family val="2"/>
          </rPr>
          <t>Hoffelt Noe:</t>
        </r>
        <r>
          <rPr>
            <sz val="9"/>
            <color indexed="81"/>
            <rFont val="Segoe UI"/>
            <family val="2"/>
          </rPr>
          <t xml:space="preserve">
NV when Tier 2a/2b is minimum required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<sst xmlns="http://schemas.openxmlformats.org/spreadsheetml/2006/main" count="1622" uniqueCount="953">
  <si>
    <t>b.
Guide-lines</t>
  </si>
  <si>
    <t>All Commission guidance documents on the Monitoring and Reporting Regulation can be found at:</t>
  </si>
  <si>
    <t>Read carefully the instructions below for filling this template.</t>
  </si>
  <si>
    <t>Check the CA's webpage or directly contact the CA in order to find out if you have the correct version of the template. The template version (in particular the reference file name) is clearly indicated on the cover page of this file.</t>
  </si>
  <si>
    <t>Some Member States may require you to use an alternative system, such as internet-based form instead of a spreadsheet. Check your Member State requirements. In this case the CA will provide further information to you.</t>
  </si>
  <si>
    <t>EFUnits</t>
  </si>
  <si>
    <t>PctUnits</t>
  </si>
  <si>
    <t>GJ/t</t>
  </si>
  <si>
    <t>MS are free to use this sheet</t>
  </si>
  <si>
    <t>Light yellow fields indicate that an input is optional.</t>
  </si>
  <si>
    <t>Green fields show automatically calculated results. Red text indicates error messages (missing data etc).</t>
  </si>
  <si>
    <t>Shaded fields indicate that an input in another field makes the input here irrelevant.</t>
  </si>
  <si>
    <t>Light grey areas are dedicated for navigation and hyperlinks.</t>
  </si>
  <si>
    <t>Please enter data in this section</t>
  </si>
  <si>
    <t>± 7,5%</t>
  </si>
  <si>
    <t>± 5,0%</t>
  </si>
  <si>
    <t>± 2,5%</t>
  </si>
  <si>
    <t>± 1,5%</t>
  </si>
  <si>
    <t>Commercial standard fuels</t>
  </si>
  <si>
    <t>Other gaseous &amp; liquid fuels</t>
  </si>
  <si>
    <t>Solid fuels</t>
  </si>
  <si>
    <t>Highest</t>
  </si>
  <si>
    <t>Navigation area:</t>
  </si>
  <si>
    <t>Table of contents</t>
  </si>
  <si>
    <t>Previous sheet</t>
  </si>
  <si>
    <t>Next sheet</t>
  </si>
  <si>
    <t>Number</t>
  </si>
  <si>
    <t>TEXT (Language Version)</t>
  </si>
  <si>
    <t>English Version (Original)</t>
  </si>
  <si>
    <t>EUconst_FurtherGuidancePoint1</t>
  </si>
  <si>
    <t>Date</t>
  </si>
  <si>
    <t>Name and Signature of 
legally responsible person</t>
  </si>
  <si>
    <t>Who can we contact about your monitoring plan?</t>
  </si>
  <si>
    <t>Netherlands</t>
  </si>
  <si>
    <t>Poland</t>
  </si>
  <si>
    <t>Portugal</t>
  </si>
  <si>
    <t>Romania</t>
  </si>
  <si>
    <t>Slovakia</t>
  </si>
  <si>
    <t>Slovenia</t>
  </si>
  <si>
    <t>BiomassTiers</t>
  </si>
  <si>
    <t>Established proxies (if applicable)</t>
  </si>
  <si>
    <t>Laboratory analyses</t>
  </si>
  <si>
    <t>Type I default values</t>
  </si>
  <si>
    <t>Type II default values</t>
  </si>
  <si>
    <t xml:space="preserve">Contact details </t>
  </si>
  <si>
    <t>(c)</t>
  </si>
  <si>
    <t>LT</t>
  </si>
  <si>
    <t>LU</t>
  </si>
  <si>
    <t>MT</t>
  </si>
  <si>
    <t>NL</t>
  </si>
  <si>
    <t>PL</t>
  </si>
  <si>
    <t>PT</t>
  </si>
  <si>
    <t>RO</t>
  </si>
  <si>
    <t>SK</t>
  </si>
  <si>
    <t>SI</t>
  </si>
  <si>
    <t>ES</t>
  </si>
  <si>
    <t>SE</t>
  </si>
  <si>
    <t>UK</t>
  </si>
  <si>
    <t>Template provided by:</t>
  </si>
  <si>
    <t>Language version:</t>
  </si>
  <si>
    <t>Reference filename:</t>
  </si>
  <si>
    <t>Publication date:</t>
  </si>
  <si>
    <t>Template version information:</t>
  </si>
  <si>
    <t>Information about this file:</t>
  </si>
  <si>
    <t>NO</t>
  </si>
  <si>
    <t>Version list</t>
  </si>
  <si>
    <t>Languages list</t>
  </si>
  <si>
    <t>Before you use this file, please carry out the following steps:</t>
  </si>
  <si>
    <t xml:space="preserve">&lt;&lt;&lt; Click here to proceed to next sheet &gt;&gt;&gt; </t>
  </si>
  <si>
    <t>EUconst_Relevant</t>
  </si>
  <si>
    <t>EUconst_NotRelevant</t>
  </si>
  <si>
    <t>not relevant</t>
  </si>
  <si>
    <t>relevant</t>
  </si>
  <si>
    <t xml:space="preserve">(c) </t>
  </si>
  <si>
    <t>Emission factor</t>
  </si>
  <si>
    <t>member state/CA prefix</t>
  </si>
  <si>
    <t>Competent Authority</t>
  </si>
  <si>
    <t>make grey?</t>
  </si>
  <si>
    <t>Tiers</t>
  </si>
  <si>
    <t>The Directive can be downloaded from:</t>
  </si>
  <si>
    <t>EUconst_NotApplicable</t>
  </si>
  <si>
    <t>not applicable!</t>
  </si>
  <si>
    <t>EUconst_NoTier</t>
  </si>
  <si>
    <t>Version comments</t>
  </si>
  <si>
    <t>Title:</t>
  </si>
  <si>
    <t>First Name:</t>
  </si>
  <si>
    <t>Surname:</t>
  </si>
  <si>
    <t>Activity data</t>
  </si>
  <si>
    <t>Colour codes and fonts:</t>
  </si>
  <si>
    <t>Language:</t>
  </si>
  <si>
    <t>Issued by:</t>
  </si>
  <si>
    <t>European Commission</t>
  </si>
  <si>
    <t>Bulgarian</t>
  </si>
  <si>
    <t>bg</t>
  </si>
  <si>
    <t>Spanish</t>
  </si>
  <si>
    <t>es</t>
  </si>
  <si>
    <t>Czech</t>
  </si>
  <si>
    <t>cs</t>
  </si>
  <si>
    <t>Danish</t>
  </si>
  <si>
    <t>da</t>
  </si>
  <si>
    <t>German</t>
  </si>
  <si>
    <t>de</t>
  </si>
  <si>
    <t>Estonian</t>
  </si>
  <si>
    <t>et</t>
  </si>
  <si>
    <t>Greek</t>
  </si>
  <si>
    <t>el</t>
  </si>
  <si>
    <t>English</t>
  </si>
  <si>
    <t>en</t>
  </si>
  <si>
    <t>French</t>
  </si>
  <si>
    <t>fr</t>
  </si>
  <si>
    <t>Italian</t>
  </si>
  <si>
    <t>it</t>
  </si>
  <si>
    <t>Latvian</t>
  </si>
  <si>
    <t>lv</t>
  </si>
  <si>
    <t>Lithuanian</t>
  </si>
  <si>
    <t>lt</t>
  </si>
  <si>
    <t>Hungarian</t>
  </si>
  <si>
    <t>hu</t>
  </si>
  <si>
    <t>Maltese</t>
  </si>
  <si>
    <t>mt</t>
  </si>
  <si>
    <t>Member State-specific guidance is listed here:</t>
  </si>
  <si>
    <t>%</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</si>
  <si>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</si>
  <si>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</si>
  <si>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(a)</t>
  </si>
  <si>
    <t>(b)</t>
  </si>
  <si>
    <t>(d)</t>
  </si>
  <si>
    <t>GUIDELINES AND CONDITIONS</t>
  </si>
  <si>
    <t>i.</t>
  </si>
  <si>
    <t>ii.</t>
  </si>
  <si>
    <t>&lt;END of list&gt;</t>
  </si>
  <si>
    <t>EUconst_TrueFalse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</si>
  <si>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</si>
  <si>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ausblenden</t>
  </si>
  <si>
    <t>n.a.</t>
  </si>
  <si>
    <t>EUconst_MsgGoOn</t>
  </si>
  <si>
    <t>Please go to the next points below</t>
  </si>
  <si>
    <t>EUconst_CNTR_ActivityData</t>
  </si>
  <si>
    <t>ActivityData_</t>
  </si>
  <si>
    <t>Version:</t>
  </si>
  <si>
    <t>Info for automatic Version detection</t>
  </si>
  <si>
    <t>Template type:</t>
  </si>
  <si>
    <t>Type list:</t>
  </si>
  <si>
    <t>Sub-activity</t>
  </si>
  <si>
    <t>Tier</t>
  </si>
  <si>
    <t>Unit</t>
  </si>
  <si>
    <t>Umweltbundesamt</t>
  </si>
  <si>
    <t>UBA</t>
  </si>
  <si>
    <t>Croatia</t>
  </si>
  <si>
    <t>HR</t>
  </si>
  <si>
    <t>Iceland</t>
  </si>
  <si>
    <t>IC</t>
  </si>
  <si>
    <t>Liechtenstein</t>
  </si>
  <si>
    <t>LI</t>
  </si>
  <si>
    <t>Norway</t>
  </si>
  <si>
    <t>Croatian</t>
  </si>
  <si>
    <t>hr</t>
  </si>
  <si>
    <t>Icelandic</t>
  </si>
  <si>
    <t>ic</t>
  </si>
  <si>
    <t>Norwegian</t>
  </si>
  <si>
    <t>no</t>
  </si>
  <si>
    <t>Member State</t>
  </si>
  <si>
    <t>Primary contact:</t>
  </si>
  <si>
    <t>Alternative contact:</t>
  </si>
  <si>
    <t>-</t>
  </si>
  <si>
    <t>Parameter</t>
  </si>
  <si>
    <t>ActivityDataTiers</t>
  </si>
  <si>
    <t>NCVTiers</t>
  </si>
  <si>
    <t>2a</t>
  </si>
  <si>
    <t>2b</t>
  </si>
  <si>
    <t>EFTiers</t>
  </si>
  <si>
    <t>No tier</t>
  </si>
  <si>
    <t>EUconst_Fuel</t>
  </si>
  <si>
    <t>Short name</t>
  </si>
  <si>
    <t>Austria</t>
  </si>
  <si>
    <t>Belgium</t>
  </si>
  <si>
    <t>Bulgaria</t>
  </si>
  <si>
    <t>Cyprus</t>
  </si>
  <si>
    <t>Czech Republic</t>
  </si>
  <si>
    <t>Denmark</t>
  </si>
  <si>
    <t>Estonia</t>
  </si>
  <si>
    <t>Finland</t>
  </si>
  <si>
    <t>France</t>
  </si>
  <si>
    <t>Germany</t>
  </si>
  <si>
    <t>Greece</t>
  </si>
  <si>
    <t>Hungary</t>
  </si>
  <si>
    <t>Ireland</t>
  </si>
  <si>
    <t>Italy</t>
  </si>
  <si>
    <t>Latvia</t>
  </si>
  <si>
    <t>Lithuania</t>
  </si>
  <si>
    <t>Luxembourg</t>
  </si>
  <si>
    <t>Malta</t>
  </si>
  <si>
    <t>Dutch</t>
  </si>
  <si>
    <t>nl</t>
  </si>
  <si>
    <t>Polish</t>
  </si>
  <si>
    <t>pl</t>
  </si>
  <si>
    <t>Portuguese</t>
  </si>
  <si>
    <t>pt</t>
  </si>
  <si>
    <t>Romanian</t>
  </si>
  <si>
    <t>ro</t>
  </si>
  <si>
    <t>Slovak</t>
  </si>
  <si>
    <t>sk</t>
  </si>
  <si>
    <t>Slovenian</t>
  </si>
  <si>
    <t>sl</t>
  </si>
  <si>
    <t>Finnish</t>
  </si>
  <si>
    <t>fi</t>
  </si>
  <si>
    <t>Swedish</t>
  </si>
  <si>
    <t>sv</t>
  </si>
  <si>
    <t>Reference File Name</t>
  </si>
  <si>
    <t>COM</t>
  </si>
  <si>
    <t>AT</t>
  </si>
  <si>
    <t>BE</t>
  </si>
  <si>
    <t>BG</t>
  </si>
  <si>
    <t>CY</t>
  </si>
  <si>
    <t>CZ</t>
  </si>
  <si>
    <t>DK</t>
  </si>
  <si>
    <t>EE</t>
  </si>
  <si>
    <t>FI</t>
  </si>
  <si>
    <t>FR</t>
  </si>
  <si>
    <t>DE</t>
  </si>
  <si>
    <t>EL</t>
  </si>
  <si>
    <t>HU</t>
  </si>
  <si>
    <t>IE</t>
  </si>
  <si>
    <t>IT</t>
  </si>
  <si>
    <t>LV</t>
  </si>
  <si>
    <t>EUconst_MsgSmallEmitters</t>
  </si>
  <si>
    <t>Please justify why historic data is not available or inappropriate</t>
  </si>
  <si>
    <t>EUconst_MSlist</t>
  </si>
  <si>
    <t>EUconst_MSlistISOcodes</t>
  </si>
  <si>
    <t>IS</t>
  </si>
  <si>
    <t>Address Line 1:</t>
  </si>
  <si>
    <t>Address Line 2:</t>
  </si>
  <si>
    <t>City:</t>
  </si>
  <si>
    <t>State/Province/Region:</t>
  </si>
  <si>
    <t>Postcode/ZIP:</t>
  </si>
  <si>
    <t>Country:</t>
  </si>
  <si>
    <t>iii.</t>
  </si>
  <si>
    <t>iv.</t>
  </si>
  <si>
    <t>v.</t>
  </si>
  <si>
    <t>vi.</t>
  </si>
  <si>
    <t>Spain</t>
  </si>
  <si>
    <t>Sweden</t>
  </si>
  <si>
    <t>United Kingdom</t>
  </si>
  <si>
    <t>End</t>
  </si>
  <si>
    <t>EUconst_NA</t>
  </si>
  <si>
    <t>2a/2b</t>
  </si>
  <si>
    <t>Minimum</t>
  </si>
  <si>
    <t>EUconst_CNTR_EF</t>
  </si>
  <si>
    <t>EF_</t>
  </si>
  <si>
    <t>EUconst_CNTR_BiomassContent</t>
  </si>
  <si>
    <t>BioC_</t>
  </si>
  <si>
    <t>EUconst_MsgNextSheet</t>
  </si>
  <si>
    <t>EUconst_MsgEnterThisSection</t>
  </si>
  <si>
    <t>Combustion</t>
  </si>
  <si>
    <t>Job title:</t>
  </si>
  <si>
    <t>Telephone number:</t>
  </si>
  <si>
    <t>Email address:</t>
  </si>
  <si>
    <t>Detail address to be provided by the Member State</t>
  </si>
  <si>
    <t>Information sources:</t>
  </si>
  <si>
    <t>EU Websites:</t>
  </si>
  <si>
    <t xml:space="preserve">http://eur-lex.europa.eu/en/index.htm </t>
  </si>
  <si>
    <t>EU-Legislation:</t>
  </si>
  <si>
    <t>EU ETS general:</t>
  </si>
  <si>
    <t xml:space="preserve">Monitoring and Reporting in the EU ETS: </t>
  </si>
  <si>
    <t>Other Websites:</t>
  </si>
  <si>
    <t>&lt;to be provided by Member State&gt;</t>
  </si>
  <si>
    <t>Helpdesk:</t>
  </si>
  <si>
    <t>&lt;to be provided by Member State, if relevant&gt;</t>
  </si>
  <si>
    <t>How to use this file:</t>
  </si>
  <si>
    <t>Emissions trading permit number</t>
  </si>
  <si>
    <t>Black bold text:</t>
  </si>
  <si>
    <t>This is text provided by the Commission template. It should be kept as it is.</t>
  </si>
  <si>
    <t>Smaller italic text:</t>
  </si>
  <si>
    <t>This text gives further explanations. Member States may add further explanations in MS specific versions of the template.</t>
  </si>
  <si>
    <t>Type I biomass fraction</t>
  </si>
  <si>
    <t>Type II biomass fraction</t>
  </si>
  <si>
    <t>General information</t>
  </si>
  <si>
    <t>Biomass fraction</t>
  </si>
  <si>
    <t>Tier conversion</t>
  </si>
  <si>
    <t>1=default value, 2=lab</t>
  </si>
  <si>
    <t>June</t>
  </si>
  <si>
    <t>July</t>
  </si>
  <si>
    <t>August</t>
  </si>
  <si>
    <t>September</t>
  </si>
  <si>
    <t>EUconst_IRMonth</t>
  </si>
  <si>
    <t>The Monitoring and Reporting Regulation (Commission Regulation (EU) No 2018/2066, as amended, hereinafter the "MRR"), defines further requirements for monitoring and reporting. The MRR can be downloaded from:</t>
  </si>
  <si>
    <t>Chain-of-custody</t>
  </si>
  <si>
    <t>Amount of fuel [t], [Nm3], or [TJ]</t>
  </si>
  <si>
    <t>Unit conversion factor</t>
  </si>
  <si>
    <t>Scope factor</t>
  </si>
  <si>
    <t>Tier 2 methods</t>
  </si>
  <si>
    <t>Tier 3 methods</t>
  </si>
  <si>
    <t>3a/3b</t>
  </si>
  <si>
    <t>Default values</t>
  </si>
  <si>
    <t>3a</t>
  </si>
  <si>
    <t>3b</t>
  </si>
  <si>
    <t>Print area:</t>
  </si>
  <si>
    <t>Name of this sheet</t>
  </si>
  <si>
    <t>Fuel stream type</t>
  </si>
  <si>
    <t>t</t>
  </si>
  <si>
    <t>ScopeTiers</t>
  </si>
  <si>
    <t>EUconst_CNTR_ScopeFactor</t>
  </si>
  <si>
    <t>ScopeFactor_</t>
  </si>
  <si>
    <t>Default value = 1</t>
  </si>
  <si>
    <t>Default value &lt; 1</t>
  </si>
  <si>
    <t>Physical distinction</t>
  </si>
  <si>
    <t>Euromarker</t>
  </si>
  <si>
    <t>ETS1 AER</t>
  </si>
  <si>
    <t>National marking</t>
  </si>
  <si>
    <t>Indirect methods</t>
  </si>
  <si>
    <t>ScopeMethods</t>
  </si>
  <si>
    <t>Physical distinction of fuel flows</t>
  </si>
  <si>
    <t>Chemical distinction</t>
  </si>
  <si>
    <t>Methods based on the chemical properties of fuels</t>
  </si>
  <si>
    <t>Use of fiscal marker in accordance with the Euromarker Directive</t>
  </si>
  <si>
    <t>Information from ETS1 verified annual emissions report</t>
  </si>
  <si>
    <t xml:space="preserve">Chain of traceable contractual arrangements and invoices </t>
  </si>
  <si>
    <t>Use of national markers or colours (dyes)</t>
  </si>
  <si>
    <t>Indirect methods and correlations</t>
  </si>
  <si>
    <t>Default scope factor of 1</t>
  </si>
  <si>
    <t>Default scope factor lower than 1</t>
  </si>
  <si>
    <t>ScopeMethodsDetails</t>
  </si>
  <si>
    <t>ScopeAddress</t>
  </si>
  <si>
    <t>RFAUnits</t>
  </si>
  <si>
    <t>TJ</t>
  </si>
  <si>
    <t>Estimation on a mass balance of fossil and biomass carbon</t>
  </si>
  <si>
    <t>Regulated entity</t>
  </si>
  <si>
    <t>EUconst_FuelStream</t>
  </si>
  <si>
    <t>Fuel Stream</t>
  </si>
  <si>
    <t>Fuels equivalent to commercial standard fuels (Art. 75k(2))</t>
  </si>
  <si>
    <t>cond. Form.</t>
  </si>
  <si>
    <t>About the regulated entity</t>
  </si>
  <si>
    <t>Unique ID of the regulated entity:</t>
  </si>
  <si>
    <t>Include any Member State specific guidance on naming of regulated entities.</t>
  </si>
  <si>
    <t>Fuel streams</t>
  </si>
  <si>
    <t>PRINT</t>
  </si>
  <si>
    <t>Regulated entity name</t>
  </si>
  <si>
    <t>TABLE OF CONTENTS</t>
  </si>
  <si>
    <t>Monitoring plan ETS2 annual emissions</t>
  </si>
  <si>
    <t>ETS2 Report annual emissions</t>
  </si>
  <si>
    <t>AER ETS2</t>
  </si>
  <si>
    <t>MP ETS2</t>
  </si>
  <si>
    <t>Member States may require the [regulated entity] to use electronic templates or specific file formats for submission of monitoring plans and changes to the monitoring plan, as well as for submission of annual emissions reports,...verification reports and improvement reports. 
Those templates or file format specifications established by the Member States shall, at least, contain the information contained in electronic templates or file format specifications published by the Commission.</t>
  </si>
  <si>
    <t>https://climate.ec.europa.eu/eu-action/eu-emissions-trading-system-eu-ets/monitoring-reporting-and-verification-eu-ets-emissions_en</t>
  </si>
  <si>
    <t>Identify the Competent Authority (CA) of the Member States responsible for you. Note that "Member State" here means all States which are participating in the EU ETS, not only EU Member States.</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</si>
  <si>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ETS2 regulated entity) to ensure that correct data is reported to the competent authority.</t>
  </si>
  <si>
    <t>Excise number, if applicable:</t>
  </si>
  <si>
    <t>This is the excise number pursuant to Regulation (EU) No 389/2012 or the national excise registration and identification number issued by the relevant authority pursuant to national legislation transposing Directive 2003/96/EC, used for reporting for tax purposes pursuant to national legislation transposing Directives 2003/96/EC and (EU) 2020/262.</t>
  </si>
  <si>
    <t>Regulated entity name:</t>
  </si>
  <si>
    <t xml:space="preserve">It will help us to have someone who we can contact directly with any questions about your monitoring plan. The person you name should have the authority to act on behalf of the regulated entity- </t>
  </si>
  <si>
    <t>Organisation name (if different from the regulated entity):</t>
  </si>
  <si>
    <t>Please contact the compentent authority for any guidance.</t>
  </si>
  <si>
    <t>a. Table of contents</t>
  </si>
  <si>
    <t>Unit conversion factor (UCF)</t>
  </si>
  <si>
    <t>Means released</t>
  </si>
  <si>
    <t>Means (intermediate) parties</t>
  </si>
  <si>
    <t>Unique ETS2 entity identifier:</t>
  </si>
  <si>
    <t>https://climate.ec.europa.eu/eu-action/eu-emissions-trading-system-eu-ets_en</t>
  </si>
  <si>
    <t>EUconst_PreviousSheet</t>
  </si>
  <si>
    <t>EUconst_NextSheet</t>
  </si>
  <si>
    <t>This sheet summarises the main information at entity and fuel stream level and aims to support the regulated entity, the verifier and the competent authority with understanding the entity's ETS2 activities as well as with exporting data into databases.</t>
  </si>
  <si>
    <t>Yellow fields indicate mandatory inputs. However, if a topic is not relevant for the entity no input is required.</t>
  </si>
  <si>
    <t>EF</t>
  </si>
  <si>
    <t>EF Unit</t>
  </si>
  <si>
    <t>Bio</t>
  </si>
  <si>
    <t>Range</t>
  </si>
  <si>
    <t>EUconst_Value</t>
  </si>
  <si>
    <t>EUconst_Unit</t>
  </si>
  <si>
    <t>EUconst_t</t>
  </si>
  <si>
    <t>GJ</t>
  </si>
  <si>
    <t>Value</t>
  </si>
  <si>
    <t>RFA</t>
  </si>
  <si>
    <t>UCF</t>
  </si>
  <si>
    <t>GWh(gross)</t>
  </si>
  <si>
    <t>1000Nm³</t>
  </si>
  <si>
    <t>consistent units RFA with UCF:</t>
  </si>
  <si>
    <t>EUconst_GJ</t>
  </si>
  <si>
    <t>EUconst_TJ</t>
  </si>
  <si>
    <t>EUconst_kNm3</t>
  </si>
  <si>
    <t>EUconst_litres</t>
  </si>
  <si>
    <t>EUconst_GWhgross</t>
  </si>
  <si>
    <t>UCFUnits</t>
  </si>
  <si>
    <t>EUconst_CNTR_UCF</t>
  </si>
  <si>
    <t>UCF_</t>
  </si>
  <si>
    <t>EUconst_tCO2</t>
  </si>
  <si>
    <t>tCO2</t>
  </si>
  <si>
    <t>EUconst_ERR_Incomplete</t>
  </si>
  <si>
    <t>EUconst_ERR_Inconsistent</t>
  </si>
  <si>
    <t>incomplete!</t>
  </si>
  <si>
    <t>inconsistent!</t>
  </si>
  <si>
    <t>EUconst_DefaultValues</t>
  </si>
  <si>
    <t>EUconst_DefaultValuesBio</t>
  </si>
  <si>
    <t>Abbreviations:</t>
  </si>
  <si>
    <t>Name</t>
  </si>
  <si>
    <t>RFA Unit</t>
  </si>
  <si>
    <t>SF</t>
  </si>
  <si>
    <t>Czechia</t>
  </si>
  <si>
    <t>conversion with EF to t CO2:</t>
  </si>
  <si>
    <t>UCF Unit</t>
  </si>
  <si>
    <t>Reporting year</t>
  </si>
  <si>
    <t>Reporting of such changes in this sheet will usually not be sufficient. However, the most recent data has to be filled in here.</t>
  </si>
  <si>
    <t>Include any Member State specific guidance</t>
  </si>
  <si>
    <t>EUconst_ReportingYear</t>
  </si>
  <si>
    <t>Note that pursuant to Article 55(2) of the "AVR" (Accreditation and Verification Regulation; Regulation (EU) 2018/2067), a Member State may choose to entrust certification of natural persons as verifiers to a national authority other than the national accreditation body.</t>
  </si>
  <si>
    <t>In such cases, "accreditation" should be read as "certification", and "accreditation body" as "national authority".</t>
  </si>
  <si>
    <t>The availability of such registration information may depend on the administering Member State's practice of accreditation of verifiers.</t>
  </si>
  <si>
    <t>Accreditation Member State:</t>
  </si>
  <si>
    <t>Registration number issued by the Accreditation body:</t>
  </si>
  <si>
    <t>Information about the verifier's accreditation or certification:</t>
  </si>
  <si>
    <t>Name:</t>
  </si>
  <si>
    <t>Company Name:</t>
  </si>
  <si>
    <t>Street, Number:</t>
  </si>
  <si>
    <t>Post code:</t>
  </si>
  <si>
    <t>Name and address of the verifier:</t>
  </si>
  <si>
    <t>Contact person for the verifier:</t>
  </si>
  <si>
    <t>The nominated person should be familiar with this report. This person must be the lead EU ETS auditor.</t>
  </si>
  <si>
    <t>Verifier contact</t>
  </si>
  <si>
    <t>Competent Authority for permitting</t>
  </si>
  <si>
    <t>Latest approved version number of the monitoring plan</t>
  </si>
  <si>
    <t>Have there been changes in monitoring plan compared to previous year?</t>
  </si>
  <si>
    <t>Unique version identifier:</t>
  </si>
  <si>
    <t>#</t>
  </si>
  <si>
    <t>Type</t>
  </si>
  <si>
    <t>Category</t>
  </si>
  <si>
    <t>EUconst_ListCRF</t>
  </si>
  <si>
    <t>CRF categories</t>
  </si>
  <si>
    <t>CRF category 1</t>
  </si>
  <si>
    <t>CRF category 2</t>
  </si>
  <si>
    <t>CRF category 3</t>
  </si>
  <si>
    <t>RFA Tier</t>
  </si>
  <si>
    <t>SF Tier</t>
  </si>
  <si>
    <t>EF Tier</t>
  </si>
  <si>
    <t>Released fuel amounts</t>
  </si>
  <si>
    <t>Version Number of this report:</t>
  </si>
  <si>
    <t>If your competent authority requires you to hand in a signed paper copy of the annual emissions report, please use the space below for signature:</t>
  </si>
  <si>
    <t>UCF Tier</t>
  </si>
  <si>
    <t>Non-sust. biomass fraction</t>
  </si>
  <si>
    <t>Released fuel amounts (RFA)</t>
  </si>
  <si>
    <t>Scope factor (SF)</t>
  </si>
  <si>
    <t>Emission factor (EF)</t>
  </si>
  <si>
    <t>Biomass fraction (BF)</t>
  </si>
  <si>
    <t>NonSustBF Tier</t>
  </si>
  <si>
    <t>BF Tier</t>
  </si>
  <si>
    <t>NonSustBF</t>
  </si>
  <si>
    <t>A. Regulated entity identification</t>
  </si>
  <si>
    <t>Furthermore, Articles 74(1) and 75u state:</t>
  </si>
  <si>
    <t>This reporting template must be submitted to your competent authority at the following address:</t>
  </si>
  <si>
    <t xml:space="preserve">This reporting template represents the views of the Commission services at the time of publication. </t>
  </si>
  <si>
    <t>Emissions from fuel streams</t>
  </si>
  <si>
    <t>Reporting Year</t>
  </si>
  <si>
    <t>Verifier</t>
  </si>
  <si>
    <t>CO2e fossil (t)</t>
  </si>
  <si>
    <t>CO2e bio (t)</t>
  </si>
  <si>
    <t>CO2e non-sust. bio (t)</t>
  </si>
  <si>
    <t>Energy content (fossil), TJ</t>
  </si>
  <si>
    <t>Directive 2003/87/EC (the "ETS Directive") introduces a separate ETS for buildings, road transport and additional sectors (the "ETS2") and requires regulated entities to hold a valid GHG emissions permit issued by the relevant Competent Authority, to monitor and report their emissions, and have the reports verified by an independent and accredited verifier.</t>
  </si>
  <si>
    <t>It is recommended that you go through the file from start to end. There are a few functions which will guide you through the form and which depend on previous input, such as cells changing colour if an input is not needed (see colour codes below).</t>
  </si>
  <si>
    <t>Grey shaded areas should be filled by Member States before publishing customised version of the template.</t>
  </si>
  <si>
    <t>Navigation panels at the top of each sheet provide hyperlinks for quick jumps to individual input sections. The first line ("Table of contents", "Previous sheet", "Next sheet", "Accounting sheet"). Depending on the sheet, further menu items are added.</t>
  </si>
  <si>
    <t>Data fields have not been optimised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t>
  </si>
  <si>
    <t xml:space="preserve">Detailed instructions for data entries in this tool can be found at the top of this sheet. </t>
  </si>
  <si>
    <t>1A3a - Domestic Aviation</t>
  </si>
  <si>
    <t>1A3c - Railways</t>
  </si>
  <si>
    <t>1A3d - Domestic Navigation</t>
  </si>
  <si>
    <t>1A4c - Agriculture/Forestry/Fishing</t>
  </si>
  <si>
    <t>Other categories</t>
  </si>
  <si>
    <t>Unknown</t>
  </si>
  <si>
    <t>1A5a - Energy - Stationary combustion</t>
  </si>
  <si>
    <t>1A5b - Energy - Mobile combustion</t>
  </si>
  <si>
    <t>Best estimate</t>
  </si>
  <si>
    <t>Actual released amounts</t>
  </si>
  <si>
    <t>EUconst_ToolBestEstimate</t>
  </si>
  <si>
    <t>EUconst_ToolActualAmounts</t>
  </si>
  <si>
    <t>A. Entity ID</t>
  </si>
  <si>
    <t>https://eur-lex.europa.eu/eli/dir/2003/87/2024-03-01</t>
  </si>
  <si>
    <t>Energy content (bio), TJ</t>
  </si>
  <si>
    <t>ETS1 categories</t>
  </si>
  <si>
    <t>RFA (in scope)</t>
  </si>
  <si>
    <t>tCO2/t</t>
  </si>
  <si>
    <t>tCO2/TJ</t>
  </si>
  <si>
    <t>ZeroRatingTiers</t>
  </si>
  <si>
    <t>1000litres</t>
  </si>
  <si>
    <t>Memo: CO2e fossil (t) (before SF)</t>
  </si>
  <si>
    <t>Jump Address:</t>
  </si>
  <si>
    <t>CNTR_GenImpRelevant</t>
  </si>
  <si>
    <t>Information about the improvement report</t>
  </si>
  <si>
    <t>A</t>
  </si>
  <si>
    <t>CNTR_IsCategoryA</t>
  </si>
  <si>
    <t>Information about the improvement report in accordance with Article 75q of the MRR:</t>
  </si>
  <si>
    <t>Types of Improvements</t>
  </si>
  <si>
    <t>If at any point in those next sections you are unable to complete a section that you believe is required for your activity, please re-check your entries in sections 6 and 7 for completeness.</t>
  </si>
  <si>
    <t>Does the verification report state non-conformities?</t>
  </si>
  <si>
    <t>Non-conformities  (verification report)</t>
  </si>
  <si>
    <t>Does the verification report contain recommendations for improvements?</t>
  </si>
  <si>
    <t>Recommendations (verification report)</t>
  </si>
  <si>
    <t>optional, if the improvements are related to the quality of data with no direct impact on tiers, e.g. increased frequency of analyses.</t>
  </si>
  <si>
    <t>Do you have to report improvements related to specific fuel streams?</t>
  </si>
  <si>
    <t>Do you have to report improvements related to the scope factor?</t>
  </si>
  <si>
    <t>Cond. Format:</t>
  </si>
  <si>
    <t>Euconst_CalcFactors</t>
  </si>
  <si>
    <t>Non-Sustainable Biomass fraction</t>
  </si>
  <si>
    <t>Sustainable Biomass fraction</t>
  </si>
  <si>
    <t>Sustainable SLCF fraction</t>
  </si>
  <si>
    <t>Sustainable RFNBO/RCF fraction</t>
  </si>
  <si>
    <t>Non-Sustainable RFNBO/RCF fraction</t>
  </si>
  <si>
    <t>Non-Sustainable SLCF fraction</t>
  </si>
  <si>
    <t>EUconst_FactorRelevant</t>
  </si>
  <si>
    <t>EUconst_FactorRelevantAnchor</t>
  </si>
  <si>
    <t>EUconst_FactorRelevantUncertainty</t>
  </si>
  <si>
    <t>EUconst_FactorRelevantAddress</t>
  </si>
  <si>
    <t>Name of this sheet:</t>
  </si>
  <si>
    <t>EUconst_CNTR_NonSustainableBiomassContent</t>
  </si>
  <si>
    <t>EUconst_CNTR_RFNBOContent</t>
  </si>
  <si>
    <t>NSusBioC_</t>
  </si>
  <si>
    <t>EUconst_CNTR_NonSustainableRFNBOContent</t>
  </si>
  <si>
    <t>RFNBOC_</t>
  </si>
  <si>
    <t>EUconst_CNTR_SLCFContent</t>
  </si>
  <si>
    <t>SLCFC_</t>
  </si>
  <si>
    <t>EUconst_CNTR_NonSustainableSLCFContent</t>
  </si>
  <si>
    <t>NSusSLCFC_</t>
  </si>
  <si>
    <t>NSusRFNBOC_</t>
  </si>
  <si>
    <t>ScopeFactorTiers</t>
  </si>
  <si>
    <t>UCFTiers</t>
  </si>
  <si>
    <t>NonSUSBIOTiers</t>
  </si>
  <si>
    <t>RFNBOTiers</t>
  </si>
  <si>
    <t>NonSUSRFNBOTiers</t>
  </si>
  <si>
    <t>SLCFTiers</t>
  </si>
  <si>
    <t>NONSUSSLCFTiers</t>
  </si>
  <si>
    <t>Unreasonable costs</t>
  </si>
  <si>
    <t>EUconst_RECategoryList</t>
  </si>
  <si>
    <t>B</t>
  </si>
  <si>
    <t>When has the last improvement report been submitted?</t>
  </si>
  <si>
    <t>The next Article 75q(1) improvement report is due:</t>
  </si>
  <si>
    <t>EUConst_RelSectionNonConf</t>
  </si>
  <si>
    <t>EUConst_RelSectionImprov</t>
  </si>
  <si>
    <t>Regulated entity category:</t>
  </si>
  <si>
    <t>EUConst_RelSectionFuelStreams</t>
  </si>
  <si>
    <t>EUConst_RelSectionScopeFactor</t>
  </si>
  <si>
    <t>Improvements (fuel streams)</t>
  </si>
  <si>
    <t>Improvements (scope factor)</t>
  </si>
  <si>
    <t>If information required here has already been reported in another section of the template, you may just reference that section.</t>
  </si>
  <si>
    <t>a)</t>
  </si>
  <si>
    <t>the risk assessment;</t>
  </si>
  <si>
    <t>b)</t>
  </si>
  <si>
    <t>the development, documentation, implementation and maintenance of data flow activities and control activities as well as the evaluation of the control system;</t>
  </si>
  <si>
    <t>c)</t>
  </si>
  <si>
    <t>d)</t>
  </si>
  <si>
    <t>the monitoring and reporting of emissions, including in relation to achieving higher tiers, reducing risks and enhancing efficiency in the monitoring and reporting.</t>
  </si>
  <si>
    <t>If measures will not be taken, please describe here why they are technically not feasible or why they would incur unreasonable costs.</t>
  </si>
  <si>
    <t>CNTR_VerRepRelevant</t>
  </si>
  <si>
    <t>CNTR_FuelStreamsRelevant</t>
  </si>
  <si>
    <t>Technically infeasible</t>
  </si>
  <si>
    <t>In case you require more space for the description you may also use external files and reference those here.</t>
  </si>
  <si>
    <t>RFNBO/RCF fraction</t>
  </si>
  <si>
    <t>SLCF fraction</t>
  </si>
  <si>
    <t>Reporting of improvements related to non-conformities and recommendations in accordance with Article 75q(4) MRR</t>
  </si>
  <si>
    <t>Reporting of improvements in accordance with Article 75q(1) MRR</t>
  </si>
  <si>
    <t>EUconst_DeviationsReasons</t>
  </si>
  <si>
    <t>EUconst_DeviationsReasonsVer</t>
  </si>
  <si>
    <t>EUconst_GJpt</t>
  </si>
  <si>
    <t>EUconst_tCO2pkNm3</t>
  </si>
  <si>
    <t>EUconst_GJpkNm3</t>
  </si>
  <si>
    <t>EUconst_RECategoryYears</t>
  </si>
  <si>
    <t>EUconst_tCO2pt</t>
  </si>
  <si>
    <t>EUconst_tCO2pTJ</t>
  </si>
  <si>
    <t>Both</t>
  </si>
  <si>
    <t>Competent Authority for reporting</t>
  </si>
  <si>
    <t>First Name</t>
  </si>
  <si>
    <t>Telephone:</t>
  </si>
  <si>
    <t>Email:</t>
  </si>
  <si>
    <t>Measures will be/have been taken:</t>
  </si>
  <si>
    <t>When?</t>
  </si>
  <si>
    <t>Description:</t>
  </si>
  <si>
    <t>Tier required:</t>
  </si>
  <si>
    <t xml:space="preserve">Reason for deviation in the past: </t>
  </si>
  <si>
    <t>Impact on tiers?</t>
  </si>
  <si>
    <t>Measures taken:</t>
  </si>
  <si>
    <t>Tier applied:</t>
  </si>
  <si>
    <t>Fuel stream name</t>
  </si>
  <si>
    <t>iiv.</t>
  </si>
  <si>
    <t>D. Fuel Streams</t>
  </si>
  <si>
    <t>CNTR_DefaultScopeFactor</t>
  </si>
  <si>
    <t>Is a default scope factor applied?</t>
  </si>
  <si>
    <t>Improvements related to the scope factor. Reporting here is:</t>
  </si>
  <si>
    <t>mandatory, if not at least the tiers required pursuant to the first sub-paragraph of Article 75i of the MRR are applied.</t>
  </si>
  <si>
    <t>Reason for deviation:</t>
  </si>
  <si>
    <t>Direct impact on tiers:</t>
  </si>
  <si>
    <t>Entering "TRUE" here means that measures have been taken or will be taken. Entering "FALSE" here means that measures will not be taken as they still are technically infeasible or would incur unreasonable costs.</t>
  </si>
  <si>
    <t>Description</t>
  </si>
  <si>
    <t>If improvement measures will be taken, please describe here what kind of measures those are, the timeline of their implementation and how you have determined that they will lead to an improvement.
If improvement measures will not be taken, please describe here why they are still technically not feasible or why they would incur unreasonable costs.</t>
  </si>
  <si>
    <t>Step 1</t>
  </si>
  <si>
    <t>Step 2</t>
  </si>
  <si>
    <t>Select "Edit links" under the "Connection" or "Queries &amp; Connections" group, depending on the Excel version you use.</t>
  </si>
  <si>
    <t>Step 3</t>
  </si>
  <si>
    <t>In the dialog box that opened, select the link to the empty template and then click on "Change Source"</t>
  </si>
  <si>
    <t>Please note that this only works when this present sheet is active. If you try that from any other sheet, the "Change Source" button will be inactive.</t>
  </si>
  <si>
    <t>Step 4</t>
  </si>
  <si>
    <t>Step 5</t>
  </si>
  <si>
    <t>(optional) You may now click on "break links" in the dialog box. This will remove all external files and replace them by values.</t>
  </si>
  <si>
    <t>Step 6</t>
  </si>
  <si>
    <t>Close the "Edit links" dialog box.</t>
  </si>
  <si>
    <t>IMPORTANT! Please DO NOT make manual changes in any of the cells below in this sheet.</t>
  </si>
  <si>
    <t>I</t>
  </si>
  <si>
    <t>AER Accounting sheet</t>
  </si>
  <si>
    <t>D. Verification Report - Recommendations for improvement</t>
  </si>
  <si>
    <t>C. Verification Report - Recommendations for improvement</t>
  </si>
  <si>
    <t>Recommendations for improvement</t>
  </si>
  <si>
    <t>B. Verification Report - Non-conformities</t>
  </si>
  <si>
    <t>https://eur-lex.europa.eu/eli/reg_impl/2018/2066/2025-05-27</t>
  </si>
  <si>
    <t>The MRR lays down two requirements related to improvements:</t>
  </si>
  <si>
    <t>Improvement reports pursuant to Article 75q(1) and 75q(4) may be combined.</t>
  </si>
  <si>
    <t>Improvement reports addressing recommendations for improvements, non-conformities and misstatements reported by the verifier must be submitted by 31 July of the year in which the verification report is issued (Article 75q(4)), unless the CA allowed for a later deadline, by 30 September the latest.</t>
  </si>
  <si>
    <t>Improvement types</t>
  </si>
  <si>
    <t xml:space="preserve">This file constitutes the said improvement reporting template developed by the Commission services and includes the requirements defined in Article 75q as well as further requirements to assist the regulated entity in demonstrating compliance with the MRR. Under certain conditions as described below, it may have been amended to a limited extent by a Member State's competent authority. </t>
  </si>
  <si>
    <t xml:space="preserve">IMPORTANT! Improvements reported here do not automatically update the monitoring plan. Whenever improvements require modifications of the monitoring plan (see Article 75b of the MRR), a revised monitoring plan must be submitted to the CA via the normal route according to administrative practice, subject to the CA's approval. </t>
  </si>
  <si>
    <t>This sheet has the same structure as the Accounting sheet of the "Annual Emissions Report" template and contains links to an empty template.</t>
  </si>
  <si>
    <t>In order to gather the data from your specific file, in which all your AER data is contained, please change the file reference via the "Edit links" function in the "Data" tab of the ribbon of Excel.</t>
  </si>
  <si>
    <t>Select your AER report file in the dialog box and click on OK. Please note that updating all linked cells might take a couple of seconds.</t>
  </si>
  <si>
    <t>If measures will not be taken, why not?</t>
  </si>
  <si>
    <t>EUconst_DefaultSFMessage</t>
  </si>
  <si>
    <t>Please enter "TRUE" here if a default scope factor pursuant to Article 75l(3) or (4) is applied for any of the fuel streams.</t>
  </si>
  <si>
    <t>In accordance with Article 43u of the AVR (Regulation (EU), No. 2018/2067) the verifier shall include in the verification report recommendations related to the following points:</t>
  </si>
  <si>
    <t xml:space="preserve">Whenever improvements require modifications of the monitoring plan (see Article 75b of the MRR), a revised monitoring plan must be submitted to the CA via the normal route according to administrative practice, for approval by the CA. </t>
  </si>
  <si>
    <t>Relevant sheet: B_VerRepNonConformities</t>
  </si>
  <si>
    <t>Relevant sheet: C_VerRepImprovements</t>
  </si>
  <si>
    <t>Relevant sheet: D_FuelStreams</t>
  </si>
  <si>
    <t>RFNBO or RCF fraction</t>
  </si>
  <si>
    <t>CO2e RFNBO (t)</t>
  </si>
  <si>
    <t>CO2e non-sust RFNBO (t)</t>
  </si>
  <si>
    <t>CO2e SLCF (t)</t>
  </si>
  <si>
    <t>CO2e non-sust SLCF (t)</t>
  </si>
  <si>
    <t>Energy content RFNBO (TJ)</t>
  </si>
  <si>
    <t>Energy content SLCF (TJ)</t>
  </si>
  <si>
    <t>mandatory if a default scope factor pursuant to Article 75l(3) or (4)  is applied. An improvement report has to be submitted until by 31 July 2026</t>
  </si>
  <si>
    <t>EUconst_DeviationsReasonsSF</t>
  </si>
  <si>
    <t>EUwideConstants</t>
  </si>
  <si>
    <t>Recommendation is no improvement</t>
  </si>
  <si>
    <t>Other</t>
  </si>
  <si>
    <t>GJ/1000Nm3</t>
  </si>
  <si>
    <t>tCO2/1000Nm³</t>
  </si>
  <si>
    <t>Methods were not available</t>
  </si>
  <si>
    <t>Simplified uncertainty assessment</t>
  </si>
  <si>
    <t>Select here relevant parameters, i.e. select released fuel amounts or a calculation factor.</t>
  </si>
  <si>
    <t>RFA or Calc. Factor:</t>
  </si>
  <si>
    <t>Emissions from Fuel Streams</t>
  </si>
  <si>
    <t>Statements related to non-conformities</t>
  </si>
  <si>
    <t>Scope Factor</t>
  </si>
  <si>
    <t>ETS2 Improvement report</t>
  </si>
  <si>
    <t>IR ETS2</t>
  </si>
  <si>
    <t>D. Fuel streams</t>
  </si>
  <si>
    <t>Where the verification report established in accordance with Regulation (EU) 2018/2067 states any non-conformities, the regulated entity shall submit to the competent authority an improvement report for approval. This report has to be submitted by 31 July of the year in which that verification report is issued by the verifier.</t>
  </si>
  <si>
    <t>Note that, pursuant to Article 75q(5), submission of an improvement report is not necessary if all non-conformities and recommendations for improvement have already been resolved in an updated monitoring plan.</t>
  </si>
  <si>
    <t>Where the verification report established in accordance with Regulation (EU) 2018/2067 states recommendations for improvements (pursuant to Article 30(1) of that Regulation), the regulated entity shall submit to the competent authority an improvement report for approval. This report has to be submitted by 31 July of the year in which that verification report is issued by the verifier.</t>
  </si>
  <si>
    <t>RFNBO/RCF F</t>
  </si>
  <si>
    <t>NonSustRFNBO F</t>
  </si>
  <si>
    <t>SLCF F</t>
  </si>
  <si>
    <t>NonSustSLCF F</t>
  </si>
  <si>
    <t>The tier required for the relevant parameter, taking into account the regulated entity's category</t>
  </si>
  <si>
    <t>Entering "TRUE" here means that the deviations are related to applying a lower tier than required. Entering "FALSE" here means that not meeting all requirements here does not relate to specific tier levels, e.g. improvement of scope factor method, but within the same tier.</t>
  </si>
  <si>
    <t>ETS2 Improvement Report</t>
  </si>
  <si>
    <t>Further blocks can be added by copy/paste of the last block, if needed.</t>
  </si>
  <si>
    <t>Some Member States have produced guidance documents which you may find useful in addition to the Commission's guidance mentioned above.</t>
  </si>
  <si>
    <t>Important! The entries that you make in this section will help you to identify sections of the report that are relevant to you and will trigger conditional formatting, which guides you through the document. Please make sure that you don't leave these fields empty. You must complete all the subsections that are deemed 'relevant' before continuing to the next sections of this template.</t>
  </si>
  <si>
    <t>Please provide reference (title) to the relevant statement in the verification report and describe which measures are taken or why they will not be taken. In case you require more space for the description you may also use external files and reference those here.</t>
  </si>
  <si>
    <t>Based on your entries above, the date until your next improvement report in accordance with Article 75q(1) is due will be displayed. This date is included to assist the regulated entity and CA to identify the next potential date for submission. However, in special cases, the CA may have allowed for longer intervals between reports.</t>
  </si>
  <si>
    <t>the development, documentation, implementation and maintenance of procedures for data flow activities and control activities as well as other procedures established pursuant to Regulation (EU) No 2018/2066;</t>
  </si>
  <si>
    <t xml:space="preserve">This information here impacts on the tiers required to achieve and to the frequency that regulated entities need to submit improvement reports in accordance with Article 75q(1). </t>
  </si>
  <si>
    <t>The reason why the required tiers or other requirements factor have not been met in the past. I.e. until the previous improvement report or until now.</t>
  </si>
  <si>
    <t>Regulated entities must report on addressing non-conformities and recommendations (if any) stated in the verification reports (Article 75q(4) and Article 9), AND</t>
  </si>
  <si>
    <t>Improvement reports pursuant to Article 75q(1) must be submitted by 31 July every three years, or five years, depending upon the category of the regulated entity, unless the CA allowed for a later deadline, by 30 September the latest. The CA can extend these intervals under certain conditions.</t>
  </si>
  <si>
    <t>Please note that if you have reporting requirements related to Article 75q(1) AND improvements related to Article 75q(4) MRR, you may report both types of improvements within one template. However, if you are reporting improvements related to Article 75q(1) OR Article 75q(4), you only need to complete the relevant sections.</t>
  </si>
  <si>
    <t>Improvements related to fuel streams. Reporting here is mandatory, if for any major fuel stream you do not at least apply the tiers required pursuant to Articles 75h and 75i.</t>
  </si>
  <si>
    <t>Article 75q(4) states that where the verification report established in accordance with Implementing Regulation (EU) 2018/2067 states outstanding non-conformities or recommendations for improvements, the regulated entity shall submit an improvement report to the competent authority.</t>
  </si>
  <si>
    <t>Please reference here the relevant statements from the verification report, describe the measures and the timeline of their implementation.</t>
  </si>
  <si>
    <t>Confidentiality statement- The information submitted in respect of this report may be subject to public access to information requirements, including of Directive 2003/4/EC on public access to environmental information. If you consider that any information you provide in connection with your application should be treated as commercially confidential, please let your CA know. You should be aware that under the provisions of Directive 2003/4/EC, the CA may be obliged to disclose information even where the applicant requests that it is kept confidential.</t>
  </si>
  <si>
    <t>Please enter here the date when the first monitoring plan was approved, or the last improvement report in accordance with Article 75q(1) has been submitted, whichever the latest.</t>
  </si>
  <si>
    <t>Pursuant to Article 75q(1)(c), an improvement report has to be submitted by 31 July 2026.</t>
  </si>
  <si>
    <t>If such recommendations are contained in the verification report, the regulated entity shall submit a report by 31 July (by 30 September the latest if allowed by the CA) of the same year the verification report is issued, describing how and when recommended improvements have been or will be implemented.</t>
  </si>
  <si>
    <t>In such case, the regulated entity shall submit a report by 31 July (by 30 September the latest if allowed by the CA) of the same year the verification report is issued, describing how and when the non-conformities or recommendations for improvement have been rectified or are planned to be rectified and implemented.</t>
  </si>
  <si>
    <t>Regulated entity with low emissions?</t>
  </si>
  <si>
    <t>Information about the regulated entity:</t>
  </si>
  <si>
    <t>Depending on your regulated entity category and the year you have submitted the last improvement report, a new improvement report pursuant to Article 75q(1) MRR might not be due this year. In such a case it is not necessary to enter further data in this improvement report template.</t>
  </si>
  <si>
    <t>Regulated entities must check regularly on their own initiative in accordance with Article 14(1), whether the monitoring methodology can be improved, and report pursuant to Article 75q(1)-(3) on the findings of and follow-up to this assessment.</t>
  </si>
  <si>
    <t>Please note that - subject to the administrative practice in the Member State - changes regarding the name or identity of the regulated entity, or other information relevant for the permit will require a formal notification to the competent authority pursuant to Article 30b of the EU ETS Directive.</t>
  </si>
  <si>
    <t>(e)</t>
  </si>
  <si>
    <t>Name of the regulated entity</t>
  </si>
  <si>
    <t>Address / location of the regulated entity (site on which it is physically located (head quarters, storage facilities, etc.)):</t>
  </si>
  <si>
    <t>It is recommended to read the "General MRR Guidance for ETS2 entities":</t>
  </si>
  <si>
    <t>https://climate.ec.europa.eu/document/download/71407a6d-a6d1-4122-8c64-cf4a615e149b_en?filename=policy_ets_ets2_gd_mrr_ets2_guidance_en.pdf</t>
  </si>
  <si>
    <t>https://climate.ec.europa.eu/eu-action/carbon-markets/eu-emissions-trading-system-eu-ets/monitoring-reporting-and-verification_en</t>
  </si>
  <si>
    <t>Please also note that you have to provide information only for fuel streams for which the tier requirements or other requirements are not satisfied due to technical infeasibility or unreasonable costs.</t>
  </si>
  <si>
    <t>col index for Tiers:</t>
  </si>
  <si>
    <t>The actual tier applied. This should reflect the situation AFTER measures have been or will be taken.</t>
  </si>
  <si>
    <t>b_Guidelines and conditions'!$D$14</t>
  </si>
  <si>
    <t>b_Guidelines and conditions'!$D$15</t>
  </si>
  <si>
    <t>b_Guidelines and conditions'!$E$16</t>
  </si>
  <si>
    <t>b_Guidelines and conditions'!$E$17</t>
  </si>
  <si>
    <t>b_Guidelines and conditions'!$D$19</t>
  </si>
  <si>
    <t>b_Guidelines and conditions'!$D$20</t>
  </si>
  <si>
    <t>b_Guidelines and conditions'!$D$21</t>
  </si>
  <si>
    <t>b_Guidelines and conditions'!$D$24</t>
  </si>
  <si>
    <t>b_Guidelines and conditions'!$D$26</t>
  </si>
  <si>
    <t>b_Guidelines and conditions'!$D$30</t>
  </si>
  <si>
    <t>b_Guidelines and conditions'!$D$50</t>
  </si>
  <si>
    <t>b_Guidelines and conditions'!$D$51</t>
  </si>
  <si>
    <t>c_AERDataTransfer'!$D$4</t>
  </si>
  <si>
    <t>c_AERDataTransfer'!$D$6</t>
  </si>
  <si>
    <t>c_AERDataTransfer'!$E$6</t>
  </si>
  <si>
    <t>c_AERDataTransfer'!$D$7</t>
  </si>
  <si>
    <t>c_AERDataTransfer'!$E$7</t>
  </si>
  <si>
    <t>c_AERDataTransfer'!$D$8</t>
  </si>
  <si>
    <t>c_AERDataTransfer'!$E$8</t>
  </si>
  <si>
    <t>c_AERDataTransfer'!$E$9</t>
  </si>
  <si>
    <t>c_AERDataTransfer'!$D$10</t>
  </si>
  <si>
    <t>c_AERDataTransfer'!$E$10</t>
  </si>
  <si>
    <t>c_AERDataTransfer'!$D$11</t>
  </si>
  <si>
    <t>c_AERDataTransfer'!$E$11</t>
  </si>
  <si>
    <t>c_AERDataTransfer'!$E$12</t>
  </si>
  <si>
    <t>c_AERDataTransfer'!$D$13</t>
  </si>
  <si>
    <t>c_AERDataTransfer'!$E$13</t>
  </si>
  <si>
    <t>c_AERDataTransfer'!$E$14</t>
  </si>
  <si>
    <t>c_AERDataTransfer'!$C$17</t>
  </si>
  <si>
    <t>c_AERDataTransfer'!$E$20</t>
  </si>
  <si>
    <t>c_AERDataTransfer'!$T$20</t>
  </si>
  <si>
    <t>c_AERDataTransfer'!$D$21</t>
  </si>
  <si>
    <t>; 'c_AERDataTransfer'!$F$21</t>
  </si>
  <si>
    <t>; 'c_AERDataTransfer'!$H$21</t>
  </si>
  <si>
    <t>; 'c_AERDataTransfer'!$J$21</t>
  </si>
  <si>
    <t>c_AERDataTransfer'!$P$21</t>
  </si>
  <si>
    <t>c_AERDataTransfer'!$Q$21</t>
  </si>
  <si>
    <t>c_AERDataTransfer'!$R$21</t>
  </si>
  <si>
    <t>c_AERDataTransfer'!$S$21</t>
  </si>
  <si>
    <t>; 'c_AERDataTransfer'!$T$21</t>
  </si>
  <si>
    <t>; 'c_AERDataTransfer'!$U$21</t>
  </si>
  <si>
    <t>; 'c_AERDataTransfer'!$V$21</t>
  </si>
  <si>
    <t>; 'c_AERDataTransfer'!$O$21; 'c_AERDataTransfer'!$W$21</t>
  </si>
  <si>
    <t>; 'c_AERDataTransfer'!$N$21; 'c_AERDataTransfer'!$X$21</t>
  </si>
  <si>
    <t>; 'c_AERDataTransfer'!$Y$21</t>
  </si>
  <si>
    <t>; 'c_AERDataTransfer'!$Z$21</t>
  </si>
  <si>
    <t>c_AERDataTransfer'!$I$25</t>
  </si>
  <si>
    <t>c_AERDataTransfer'!$M$25</t>
  </si>
  <si>
    <t>c_AERDataTransfer'!$P$25</t>
  </si>
  <si>
    <t>c_AERDataTransfer'!$S$25</t>
  </si>
  <si>
    <t>c_AERDataTransfer'!$V$25</t>
  </si>
  <si>
    <t>c_AERDataTransfer'!$X$25</t>
  </si>
  <si>
    <t>c_AERDataTransfer'!$Z$25</t>
  </si>
  <si>
    <t>c_AERDataTransfer'!$D$26</t>
  </si>
  <si>
    <t>c_AERDataTransfer'!$G$26</t>
  </si>
  <si>
    <t>c_AERDataTransfer'!$H$26</t>
  </si>
  <si>
    <t>c_AERDataTransfer'!$I$26</t>
  </si>
  <si>
    <t>c_AERDataTransfer'!$J$26</t>
  </si>
  <si>
    <t>c_AERDataTransfer'!$K$26</t>
  </si>
  <si>
    <t>c_AERDataTransfer'!$L$26</t>
  </si>
  <si>
    <t>c_AERDataTransfer'!$M$26; 'c_AERDataTransfer'!$N$26</t>
  </si>
  <si>
    <t>c_AERDataTransfer'!$O$26</t>
  </si>
  <si>
    <t>c_AERDataTransfer'!$P$26</t>
  </si>
  <si>
    <t>c_AERDataTransfer'!$Q$26</t>
  </si>
  <si>
    <t>c_AERDataTransfer'!$R$26</t>
  </si>
  <si>
    <t>c_AERDataTransfer'!$S$26</t>
  </si>
  <si>
    <t>c_AERDataTransfer'!$T$26</t>
  </si>
  <si>
    <t>c_AERDataTransfer'!$U$26</t>
  </si>
  <si>
    <t>c_AERDataTransfer'!$V$26</t>
  </si>
  <si>
    <t>c_AERDataTransfer'!$X$26</t>
  </si>
  <si>
    <t>c_AERDataTransfer'!$Y$26</t>
  </si>
  <si>
    <t>c_AERDataTransfer'!$Z$26</t>
  </si>
  <si>
    <t>c_AERDataTransfer'!$AA$26</t>
  </si>
  <si>
    <t>c_AERDataTransfer'!$AB$26</t>
  </si>
  <si>
    <t>c_AERDataTransfer'!$AC$26</t>
  </si>
  <si>
    <t>c_AERDataTransfer'!$AD$26</t>
  </si>
  <si>
    <t>c_AERDataTransfer'!$AE$26</t>
  </si>
  <si>
    <t>c_AERDataTransfer'!$AF$26</t>
  </si>
  <si>
    <t>c_AERDataTransfer'!$AK$26</t>
  </si>
  <si>
    <t>c_AERDataTransfer'!$AL$26</t>
  </si>
  <si>
    <t>c_AERDataTransfer'!$AO$26</t>
  </si>
  <si>
    <t>c_AERDataTransfer'!$AP$26</t>
  </si>
  <si>
    <t>c_AERDataTransfer'!$AQ$26</t>
  </si>
  <si>
    <t>c_AERDataTransfer'!$AR$26</t>
  </si>
  <si>
    <t>A_EntityID'!$B$2</t>
  </si>
  <si>
    <t>A_EntityID'!$D$7</t>
  </si>
  <si>
    <t>A_EntityID'!$E$11</t>
  </si>
  <si>
    <t>A_EntityID'!$E$13</t>
  </si>
  <si>
    <t>A_EntityID'!$E$15</t>
  </si>
  <si>
    <t>A_EntityID'!$E$16</t>
  </si>
  <si>
    <t>A_EntityID'!$E$18</t>
  </si>
  <si>
    <t>A_EntityID'!$E$20</t>
  </si>
  <si>
    <t>A_EntityID'!$E$23</t>
  </si>
  <si>
    <t>A_EntityID'!$E$26</t>
  </si>
  <si>
    <t>A_EntityID'!$E$28</t>
  </si>
  <si>
    <t>A_EntityID'!$E$29</t>
  </si>
  <si>
    <t>A_EntityID'!$D$32</t>
  </si>
  <si>
    <t>A_EntityID'!$Q$32</t>
  </si>
  <si>
    <t>A_EntityID'!$E$34</t>
  </si>
  <si>
    <t>A_EntityID'!$E$35</t>
  </si>
  <si>
    <t>A_EntityID'!$E$36</t>
  </si>
  <si>
    <t>A_EntityID'!$E$38</t>
  </si>
  <si>
    <t>A_EntityID'!$E$41</t>
  </si>
  <si>
    <t>A_EntityID'!$F$41</t>
  </si>
  <si>
    <t>A_EntityID'!$E$45</t>
  </si>
  <si>
    <t>A_EntityID'!$F$45</t>
  </si>
  <si>
    <t>A_EntityID'!$F$42; 'A_EntityID'!$F$46</t>
  </si>
  <si>
    <t>A_EntityID'!$E$48</t>
  </si>
  <si>
    <t>A_EntityID'!$E$51</t>
  </si>
  <si>
    <t>A_EntityID'!$F$51</t>
  </si>
  <si>
    <t>A_EntityID'!$E$54</t>
  </si>
  <si>
    <t>A_EntityID'!$F$54</t>
  </si>
  <si>
    <t>A_EntityID'!$G$55</t>
  </si>
  <si>
    <t>A_EntityID'!$G$56</t>
  </si>
  <si>
    <t>A_EntityID'!$G$57</t>
  </si>
  <si>
    <t>A_EntityID'!$E$71</t>
  </si>
  <si>
    <t>A_EntityID'!$E$81</t>
  </si>
  <si>
    <t>B_VerRepNonConformities'!$C$6</t>
  </si>
  <si>
    <t>B_VerRepNonConformities'!$E$13</t>
  </si>
  <si>
    <t>C_VerRepImprovements'!$B$2</t>
  </si>
  <si>
    <t>C_VerRepImprovements'!$C$6</t>
  </si>
  <si>
    <t>B_VerRepNonConformities'!$E$12; 'C_VerRepImprovements'!$E$12</t>
  </si>
  <si>
    <t>C_VerRepImprovements'!$E$13</t>
  </si>
  <si>
    <t>C_VerRepImprovements'!$E$14</t>
  </si>
  <si>
    <t>C_VerRepImprovements'!$F$14</t>
  </si>
  <si>
    <t>C_VerRepImprovements'!$E$15</t>
  </si>
  <si>
    <t>C_VerRepImprovements'!$F$15</t>
  </si>
  <si>
    <t>C_VerRepImprovements'!$E$16</t>
  </si>
  <si>
    <t>C_VerRepImprovements'!$F$16</t>
  </si>
  <si>
    <t>C_VerRepImprovements'!$E$17</t>
  </si>
  <si>
    <t>C_VerRepImprovements'!$F$17</t>
  </si>
  <si>
    <t>C_VerRepImprovements'!$E$18</t>
  </si>
  <si>
    <t>B_VerRepNonConformities'!$E$15; 'C_VerRepImprovements'!$E$19</t>
  </si>
  <si>
    <t>C_VerRepImprovements'!$E$20</t>
  </si>
  <si>
    <t>B_VerRepNonConformities'!$E$17; 'C_VerRepImprovements'!$E$21</t>
  </si>
  <si>
    <t>B_VerRepNonConformities'!$E$24; 'B_VerRepNonConformities'!$E$39; 'B_VerRepNonConformities'!$E$54; 'B_VerRepNonConformities'!$E$69; 'B_VerRepNonConformities'!$E$84; 'C_VerRepImprovements'!$E$29; 'C_VerRepImprovements'!$E$45; 'C_VerRepImprovements'!$E$61; 'C_VerRepImprovements'!$E$77; 'C_VerRepImprovements'!$E$93</t>
  </si>
  <si>
    <t>B_VerRepNonConformities'!$E$96; 'C_VerRepImprovements'!$E$105</t>
  </si>
  <si>
    <t>D_FuelStreams'!$B$2</t>
  </si>
  <si>
    <t>; 'A_EntityID'!$E$2; 'B_VerRepNonConformities'!$E$2; 'C_VerRepImprovements'!$E$2; 'D_FuelStreams'!$E$2</t>
  </si>
  <si>
    <t>; 'A_EntityID'!$G$2; 'B_VerRepNonConformities'!$G$2; 'C_VerRepImprovements'!$G$2; 'D_FuelStreams'!$G$2</t>
  </si>
  <si>
    <t>D_FuelStreams'!$C$8</t>
  </si>
  <si>
    <t>A_EntityID'!$D$9; 'B_VerRepNonConformities'!$E$18; 'C_VerRepImprovements'!$E$22; 'D_FuelStreams'!$E$14</t>
  </si>
  <si>
    <t>D_FuelStreams'!$E$15</t>
  </si>
  <si>
    <t>D_FuelStreams'!$E$16</t>
  </si>
  <si>
    <t>D_FuelStreams'!$F$18</t>
  </si>
  <si>
    <t>D_FuelStreams'!$E$19</t>
  </si>
  <si>
    <t>D_FuelStreams'!$F$19</t>
  </si>
  <si>
    <t>D_FuelStreams'!$E$20</t>
  </si>
  <si>
    <t>D_FuelStreams'!$F$20</t>
  </si>
  <si>
    <t>D_FuelStreams'!$F$21</t>
  </si>
  <si>
    <t>D_FuelStreams'!$F$22</t>
  </si>
  <si>
    <t>D_FuelStreams'!$F$23</t>
  </si>
  <si>
    <t>D_FuelStreams'!$F$24</t>
  </si>
  <si>
    <t>; 'D_FuelStreams'!$E$18; 'D_FuelStreams'!$E$31; 'D_FuelStreams'!$E$52; 'D_FuelStreams'!$E$73; 'D_FuelStreams'!$E$94; 'D_FuelStreams'!$E$115</t>
  </si>
  <si>
    <t>D_FuelStreams'!$E$24; 'D_FuelStreams'!$E$39; 'D_FuelStreams'!$E$60; 'D_FuelStreams'!$E$81; 'D_FuelStreams'!$E$102; 'D_FuelStreams'!$E$123</t>
  </si>
  <si>
    <t>D_FuelStreams'!$E$40; 'D_FuelStreams'!$E$61; 'D_FuelStreams'!$E$82; 'D_FuelStreams'!$E$103; 'D_FuelStreams'!$E$124</t>
  </si>
  <si>
    <t>; 'A_EntityID'!$Q$7; 'E_Accounting'!$B$2</t>
  </si>
  <si>
    <t>; 'c_AERDataTransfer'!$G$21; 'E_Accounting'!$D$3</t>
  </si>
  <si>
    <t>E_Accounting'!$E$3</t>
  </si>
  <si>
    <t>E_Accounting'!$G$3</t>
  </si>
  <si>
    <t>; 'c_AERDataTransfer'!$K$21; 'E_Accounting'!$H$3</t>
  </si>
  <si>
    <t>; 'c_AERDataTransfer'!$L$21; 'E_Accounting'!$I$3</t>
  </si>
  <si>
    <t>; 'c_AERDataTransfer'!$M$21; 'E_Accounting'!$J$3</t>
  </si>
  <si>
    <t>E_Accounting'!$K$3</t>
  </si>
  <si>
    <t>E_Accounting'!$L$3</t>
  </si>
  <si>
    <t>A_EntityID'!$E$12; 'E_Accounting'!$M$3</t>
  </si>
  <si>
    <t>A_EntityID'!$E$22; 'E_Accounting'!$N$3</t>
  </si>
  <si>
    <t>A_EntityID'!$E$25; 'E_Accounting'!$O$3</t>
  </si>
  <si>
    <t>A_EntityID'!$E$40; 'E_Accounting'!$P$3</t>
  </si>
  <si>
    <t>A_EntityID'!$E$44; 'E_Accounting'!$Q$3</t>
  </si>
  <si>
    <t>A_EntityID'!$E$50; 'E_Accounting'!$R$3</t>
  </si>
  <si>
    <t>A_EntityID'!$E$53; 'E_Accounting'!$S$3</t>
  </si>
  <si>
    <t>B_VerRepNonConformities'!$D$10; 'E_Accounting'!$B$7</t>
  </si>
  <si>
    <t>C_VerRepImprovements'!$D$10; 'E_Accounting'!$B$21</t>
  </si>
  <si>
    <t>B_VerRepNonConformities'!$E$21; 'B_VerRepNonConformities'!$E$36; 'B_VerRepNonConformities'!$E$51; 'B_VerRepNonConformities'!$E$66; 'B_VerRepNonConformities'!$E$81; 'C_VerRepImprovements'!$E$25; 'C_VerRepImprovements'!$E$41; 'C_VerRepImprovements'!$E$57; 'C_VerRepImprovements'!$E$73; 'C_VerRepImprovements'!$E$89; 'E_Accounting'!$D$8; 'E_Accounting'!$D$22</t>
  </si>
  <si>
    <t>C_VerRepImprovements'!$J$27; 'C_VerRepImprovements'!$J$43; 'C_VerRepImprovements'!$J$59; 'C_VerRepImprovements'!$J$75; 'C_VerRepImprovements'!$J$91; 'E_Accounting'!$F$22</t>
  </si>
  <si>
    <t>; 'c_AERDataTransfer'!$I$21; 'B_VerRepNonConformities'!$E$25; 'B_VerRepNonConformities'!$E$40; 'B_VerRepNonConformities'!$E$55; 'B_VerRepNonConformities'!$E$70; 'B_VerRepNonConformities'!$E$85; 'C_VerRepImprovements'!$E$30; 'C_VerRepImprovements'!$E$46; 'C_VerRepImprovements'!$E$62; 'C_VerRepImprovements'!$E$78; 'C_VerRepImprovements'!$E$94; 'E_Accounting'!$F$3; 'E_Accounting'!$F$8; 'E_Accounting'!$G$22</t>
  </si>
  <si>
    <t>B_VerRepNonConformities'!$E$23; 'B_VerRepNonConformities'!$E$26; 'B_VerRepNonConformities'!$E$38; 'B_VerRepNonConformities'!$E$41; 'B_VerRepNonConformities'!$E$53; 'B_VerRepNonConformities'!$E$56; 'B_VerRepNonConformities'!$E$68; 'B_VerRepNonConformities'!$E$71; 'B_VerRepNonConformities'!$E$83; 'B_VerRepNonConformities'!$E$86; 'C_VerRepImprovements'!$E$28; 'C_VerRepImprovements'!$E$31; 'C_VerRepImprovements'!$E$44; 'C_VerRepImprovements'!$E$47; 'C_VerRepImprovements'!$E$60; 'C_VerRepImprovements'!$E$63; 'C_VerRepImprovements'!$E$76; 'C_VerRepImprovements'!$E$79; 'C_VerRepImprovements'!$E$92; 'C_VerRepImprovements'!$E$95; 'E_Accounting'!$G$8; 'E_Accounting'!$H$22</t>
  </si>
  <si>
    <t>E_Accounting'!$B$35</t>
  </si>
  <si>
    <t>E_Accounting'!$AA$35</t>
  </si>
  <si>
    <t>; 'c_AERDataTransfer'!$E$21; 'c_AERDataTransfer'!$E$26; 'E_Accounting'!$C$3; 'E_Accounting'!$C$8; 'E_Accounting'!$C$22; 'E_Accounting'!$C$36</t>
  </si>
  <si>
    <t>E_Accounting'!$D$36</t>
  </si>
  <si>
    <t>E_Accounting'!$E$36</t>
  </si>
  <si>
    <t>E_Accounting'!$F$36; 'E_Accounting'!$M$36; 'E_Accounting'!$T$36</t>
  </si>
  <si>
    <t>E_Accounting'!$AA$36</t>
  </si>
  <si>
    <t>D_FuelStreams'!$E$22; 'D_FuelStreams'!$F$31; 'D_FuelStreams'!$F$52; 'D_FuelStreams'!$F$73; 'D_FuelStreams'!$F$94; 'D_FuelStreams'!$F$115; 'E_Accounting'!$G$36; 'E_Accounting'!$N$36; 'E_Accounting'!$U$36; 'E_Accounting'!$AB$36</t>
  </si>
  <si>
    <t>D_FuelStreams'!$G$31; 'D_FuelStreams'!$AC$31; 'D_FuelStreams'!$G$52; 'D_FuelStreams'!$AC$52; 'D_FuelStreams'!$G$73; 'D_FuelStreams'!$AC$73; 'D_FuelStreams'!$G$94; 'D_FuelStreams'!$AC$94; 'D_FuelStreams'!$G$115; 'D_FuelStreams'!$AC$115; 'E_Accounting'!$H$36; 'E_Accounting'!$O$36; 'E_Accounting'!$V$36; 'E_Accounting'!$AC$36</t>
  </si>
  <si>
    <t>D_FuelStreams'!$I$31; 'D_FuelStreams'!$AD$31; 'D_FuelStreams'!$I$52; 'D_FuelStreams'!$AD$52; 'D_FuelStreams'!$I$73; 'D_FuelStreams'!$AD$73; 'D_FuelStreams'!$I$94; 'D_FuelStreams'!$AD$94; 'D_FuelStreams'!$I$115; 'D_FuelStreams'!$AD$115; 'E_Accounting'!$I$36; 'E_Accounting'!$P$36; 'E_Accounting'!$W$36; 'E_Accounting'!$AD$36</t>
  </si>
  <si>
    <t>D_FuelStreams'!$E$21; 'D_FuelStreams'!$J$31; 'D_FuelStreams'!$AE$31; 'D_FuelStreams'!$J$52; 'D_FuelStreams'!$AE$52; 'D_FuelStreams'!$J$73; 'D_FuelStreams'!$AE$73; 'D_FuelStreams'!$J$94; 'D_FuelStreams'!$AE$94; 'D_FuelStreams'!$J$115; 'D_FuelStreams'!$AE$115; 'E_Accounting'!$J$36; 'E_Accounting'!$Q$36; 'E_Accounting'!$X$36; 'E_Accounting'!$AE$36</t>
  </si>
  <si>
    <t>B_VerRepNonConformities'!$K$21; 'B_VerRepNonConformities'!$K$36; 'B_VerRepNonConformities'!$K$51; 'B_VerRepNonConformities'!$K$66; 'B_VerRepNonConformities'!$K$81; 'C_VerRepImprovements'!$K$25; 'C_VerRepImprovements'!$K$41; 'C_VerRepImprovements'!$K$57; 'C_VerRepImprovements'!$K$73; 'C_VerRepImprovements'!$K$89; 'D_FuelStreams'!$K$31; 'D_FuelStreams'!$AF$31; 'D_FuelStreams'!$K$52; 'D_FuelStreams'!$AF$52; 'D_FuelStreams'!$K$73; 'D_FuelStreams'!$AF$73; 'D_FuelStreams'!$K$94; 'D_FuelStreams'!$AF$94; 'D_FuelStreams'!$K$115; 'D_FuelStreams'!$AF$115; 'E_Accounting'!$E$8; 'E_Accounting'!$E$22; 'E_Accounting'!$K$36; 'E_Accounting'!$R$36; 'E_Accounting'!$Y$36; 'E_Accounting'!$AF$36</t>
  </si>
  <si>
    <t>D_FuelStreams'!$E$23; 'D_FuelStreams'!$L$31; 'D_FuelStreams'!$AG$31; 'D_FuelStreams'!$L$52; 'D_FuelStreams'!$AG$52; 'D_FuelStreams'!$L$73; 'D_FuelStreams'!$AG$73; 'D_FuelStreams'!$L$94; 'D_FuelStreams'!$AG$94; 'D_FuelStreams'!$L$115; 'D_FuelStreams'!$AG$115; 'E_Accounting'!$L$36; 'E_Accounting'!$S$36; 'E_Accounting'!$Z$36; 'E_Accounting'!$AG$36</t>
  </si>
  <si>
    <t>; 'EUwideConstants'!$B$4</t>
  </si>
  <si>
    <t>EUwideConstants'!$B$14</t>
  </si>
  <si>
    <t>EUwideConstants'!$B$15</t>
  </si>
  <si>
    <t>EUwideConstants'!$B$18</t>
  </si>
  <si>
    <t>EUwideConstants'!$B$21</t>
  </si>
  <si>
    <t>; 'EUwideConstants'!$B$23</t>
  </si>
  <si>
    <t>; 'EUwideConstants'!$C$23</t>
  </si>
  <si>
    <t>; 'EUwideConstants'!$B$24</t>
  </si>
  <si>
    <t>; 'EUwideConstants'!$C$24</t>
  </si>
  <si>
    <t>; 'EUwideConstants'!$B$26</t>
  </si>
  <si>
    <t>EUwideConstants'!$B$27</t>
  </si>
  <si>
    <t>EUwideConstants'!$B$29</t>
  </si>
  <si>
    <t>EUwideConstants'!$B$30</t>
  </si>
  <si>
    <t>EUwideConstants'!$B$31</t>
  </si>
  <si>
    <t>EUwideConstants'!$B$32</t>
  </si>
  <si>
    <t>EUwideConstants'!$B$33</t>
  </si>
  <si>
    <t>EUwideConstants'!$B$34</t>
  </si>
  <si>
    <t>EUwideConstants'!$B$35</t>
  </si>
  <si>
    <t>EUwideConstants'!$B$25; 'EUwideConstants'!$B$36</t>
  </si>
  <si>
    <t>EUwideConstants'!$B$37</t>
  </si>
  <si>
    <t>EUwideConstants'!$B$38</t>
  </si>
  <si>
    <t>EUwideConstants'!$B$39</t>
  </si>
  <si>
    <t>EUwideConstants'!$B$40</t>
  </si>
  <si>
    <t>EUwideConstants'!$B$41</t>
  </si>
  <si>
    <t>EUwideConstants'!$B$42</t>
  </si>
  <si>
    <t>EUwideConstants'!$G$43</t>
  </si>
  <si>
    <t>EUwideConstants'!$B$28; 'EUwideConstants'!$B$45</t>
  </si>
  <si>
    <t>EUwideConstants'!$C$45</t>
  </si>
  <si>
    <t>EUwideConstants'!$D$45</t>
  </si>
  <si>
    <t>EUwideConstants'!$E$45</t>
  </si>
  <si>
    <t>EUwideConstants'!$F$45</t>
  </si>
  <si>
    <t>EUwideConstants'!$B$47</t>
  </si>
  <si>
    <t>EUwideConstants'!$B$48</t>
  </si>
  <si>
    <t>EUwideConstants'!$B$49; 'EUwideConstants'!$B$50</t>
  </si>
  <si>
    <t>; 'EUwideConstants'!$B$51</t>
  </si>
  <si>
    <t>EUwideConstants'!$F$51</t>
  </si>
  <si>
    <t>EUwideConstants'!$G$51</t>
  </si>
  <si>
    <t>EUwideConstants'!$H$51</t>
  </si>
  <si>
    <t>EUwideConstants'!$I$51</t>
  </si>
  <si>
    <t>EUwideConstants'!$J$51</t>
  </si>
  <si>
    <t>EUwideConstants'!$K$51</t>
  </si>
  <si>
    <t>EUwideConstants'!$D$52; 'EUwideConstants'!$D$53</t>
  </si>
  <si>
    <t>EUwideConstants'!$E$53</t>
  </si>
  <si>
    <t>EUwideConstants'!$F$53</t>
  </si>
  <si>
    <t>EUwideConstants'!$B$52; 'EUwideConstants'!$B$53; 'EUwideConstants'!$B$54</t>
  </si>
  <si>
    <t>EUwideConstants'!$C$52; 'EUwideConstants'!$C$53; 'EUwideConstants'!$C$54</t>
  </si>
  <si>
    <t>EUwideConstants'!$D$54</t>
  </si>
  <si>
    <t>EUwideConstants'!$E$54</t>
  </si>
  <si>
    <t>EUwideConstants'!$B$56</t>
  </si>
  <si>
    <t>EUwideConstants'!$B$59</t>
  </si>
  <si>
    <t>EUwideConstants'!$B$60</t>
  </si>
  <si>
    <t>EUwideConstants'!$J$249</t>
  </si>
  <si>
    <t>; 'D_FuelStreams'!$E$36; 'D_FuelStreams'!$E$57; 'D_FuelStreams'!$E$78; 'D_FuelStreams'!$E$99; 'D_FuelStreams'!$E$120; 'EUwideConstants'!$C$51; 'EUwideConstants'!$B$250</t>
  </si>
  <si>
    <t>EUwideConstants'!$B$251</t>
  </si>
  <si>
    <t>; 'EUwideConstants'!$D$51; 'EUwideConstants'!$B$252</t>
  </si>
  <si>
    <t>; 'EUwideConstants'!$E$51; 'EUwideConstants'!$B$253</t>
  </si>
  <si>
    <t>; 'EUwideConstants'!$B$254</t>
  </si>
  <si>
    <t>EUwideConstants'!$B$255</t>
  </si>
  <si>
    <t>c_AERDataTransfer'!$AB$25; 'EUwideConstants'!$B$256</t>
  </si>
  <si>
    <t>Final version</t>
  </si>
  <si>
    <t>Note: in any case you have to report on any non-conformities or recommendations for improvements stated in the verification report in each year the verifier stated such (see section 2 below). Such improvement reporting may also concern specific fuel streams, including the scope factor. The indicative deadlines displayed under points ii. and iii. are therefore to be seen in isolation without prejudice to the verification report.</t>
  </si>
  <si>
    <t>EUconst_FurtherSectionsRelevant</t>
  </si>
  <si>
    <t>You have indicated that an improvement report is relevant this year. Please therefore continue with the next sections below and complete the sections referred to under each point above.</t>
  </si>
  <si>
    <t>Please note that if you do this, all previous steps can no longer be re-done.</t>
  </si>
  <si>
    <t>CNTR_SmallEmitter</t>
  </si>
  <si>
    <t>A regulated entity with low emissions pursuant to Article 75n may always use Tier 1. This would mean section 2 below and sheet D of this template would hardly applicable for released fuel amounts (use of purchase records / invoices), calculation factors (use of default values), or the scope factor (simplification provided for by Article 75i(2)).</t>
  </si>
  <si>
    <t>A_EntityID'!$E$17</t>
  </si>
  <si>
    <t>However, you still have to report on improvements following any non-conformities or recommendations for improvement stated in the verification report. If any of those refer to fuel stream specific parameters, entries in sheet D may nevertheless become relevant.</t>
  </si>
  <si>
    <t>This is the final version of the improvement report template for ETS2 regulated entities of the EU ETS. Version of 5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</si>
</sst>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_ ;[Red]\-#,##0\ "/>
    <numFmt numFmtId="165" formatCode="dd/mm/yyyy;@"/>
    <numFmt numFmtId="166" formatCode="0.000"/>
    <numFmt numFmtId="167" formatCode="[&gt;10]#,##0.0#;[&gt;1]0.0##;0.0####"/>
  </numFmts>
  <fonts count="87" x14ac:knownFonts="1">
    <font>
      <sz val="10"/>
      <name val="Arial"/>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0"/>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i/>
      <sz val="10"/>
      <name val="Arial"/>
      <family val="2"/>
    </font>
    <font>
      <b/>
      <sz val="12"/>
      <name val="Arial"/>
      <family val="2"/>
    </font>
    <font>
      <b/>
      <sz val="10"/>
      <color indexed="10"/>
      <name val="Arial"/>
      <family val="2"/>
    </font>
    <font>
      <sz val="10"/>
      <color indexed="10"/>
      <name val="Arial"/>
      <family val="2"/>
    </font>
    <font>
      <sz val="10"/>
      <color indexed="10"/>
      <name val="Arial"/>
      <family val="2"/>
    </font>
    <font>
      <sz val="8"/>
      <name val="Arial"/>
      <family val="2"/>
    </font>
    <font>
      <sz val="9"/>
      <name val="Arial"/>
      <family val="2"/>
    </font>
    <font>
      <i/>
      <sz val="8"/>
      <name val="Arial"/>
      <family val="2"/>
    </font>
    <font>
      <sz val="10"/>
      <name val="Arial"/>
      <family val="2"/>
    </font>
    <font>
      <b/>
      <sz val="10"/>
      <name val="Arial"/>
      <family val="2"/>
    </font>
    <font>
      <sz val="10"/>
      <color indexed="48"/>
      <name val="Arial"/>
      <family val="2"/>
    </font>
    <font>
      <i/>
      <sz val="9"/>
      <color indexed="62"/>
      <name val="Arial"/>
      <family val="2"/>
    </font>
    <font>
      <i/>
      <sz val="9"/>
      <color indexed="18"/>
      <name val="Arial"/>
      <family val="2"/>
    </font>
    <font>
      <b/>
      <sz val="11"/>
      <color indexed="18"/>
      <name val="Arial"/>
      <family val="2"/>
    </font>
    <font>
      <b/>
      <sz val="11"/>
      <name val="Arial"/>
      <family val="2"/>
    </font>
    <font>
      <sz val="10"/>
      <name val="Arial"/>
      <family val="2"/>
    </font>
    <font>
      <sz val="10"/>
      <color indexed="8"/>
      <name val="Arial"/>
      <family val="2"/>
    </font>
    <font>
      <sz val="10"/>
      <color indexed="9"/>
      <name val="Arial"/>
      <family val="2"/>
    </font>
    <font>
      <b/>
      <sz val="10"/>
      <color indexed="9"/>
      <name val="Arial"/>
      <family val="2"/>
    </font>
    <font>
      <sz val="10"/>
      <color indexed="10"/>
      <name val="Arial"/>
      <family val="2"/>
    </font>
    <font>
      <sz val="8"/>
      <name val="Arial"/>
      <family val="2"/>
    </font>
    <font>
      <b/>
      <sz val="18"/>
      <name val="Arial"/>
      <family val="2"/>
    </font>
    <font>
      <b/>
      <i/>
      <sz val="8"/>
      <color indexed="18"/>
      <name val="Arial"/>
      <family val="2"/>
    </font>
    <font>
      <sz val="10"/>
      <color indexed="9"/>
      <name val="Arial"/>
      <family val="2"/>
    </font>
    <font>
      <sz val="8"/>
      <name val="Arial"/>
      <family val="2"/>
    </font>
    <font>
      <b/>
      <sz val="10"/>
      <color indexed="62"/>
      <name val="Arial"/>
      <family val="2"/>
    </font>
    <font>
      <sz val="10"/>
      <color indexed="62"/>
      <name val="Arial"/>
      <family val="2"/>
    </font>
    <font>
      <b/>
      <i/>
      <sz val="8"/>
      <color indexed="62"/>
      <name val="Arial"/>
      <family val="2"/>
    </font>
    <font>
      <i/>
      <sz val="10"/>
      <color indexed="62"/>
      <name val="Arial"/>
      <family val="2"/>
    </font>
    <font>
      <u/>
      <sz val="10"/>
      <color indexed="62"/>
      <name val="Arial"/>
      <family val="2"/>
    </font>
    <font>
      <b/>
      <sz val="11"/>
      <color indexed="62"/>
      <name val="Arial"/>
      <family val="2"/>
    </font>
    <font>
      <b/>
      <sz val="12"/>
      <color indexed="62"/>
      <name val="Arial"/>
      <family val="2"/>
    </font>
    <font>
      <sz val="10"/>
      <color indexed="18"/>
      <name val="Arial"/>
      <family val="2"/>
    </font>
    <font>
      <sz val="10"/>
      <name val="Arial"/>
      <family val="2"/>
    </font>
    <font>
      <b/>
      <u/>
      <sz val="10"/>
      <color indexed="12"/>
      <name val="Arial"/>
      <family val="2"/>
    </font>
    <font>
      <b/>
      <sz val="20"/>
      <name val="Arial"/>
      <family val="2"/>
    </font>
    <font>
      <b/>
      <sz val="20"/>
      <color indexed="62"/>
      <name val="Arial"/>
      <family val="2"/>
    </font>
    <font>
      <i/>
      <sz val="8"/>
      <color indexed="14"/>
      <name val="Arial"/>
      <family val="2"/>
    </font>
    <font>
      <sz val="10"/>
      <color rgb="FFFF0000"/>
      <name val="Arial"/>
      <family val="2"/>
    </font>
    <font>
      <sz val="10"/>
      <color theme="1"/>
      <name val="Arial"/>
      <family val="2"/>
    </font>
    <font>
      <b/>
      <sz val="12"/>
      <color theme="1"/>
      <name val="Arial"/>
      <family val="2"/>
    </font>
    <font>
      <b/>
      <sz val="10"/>
      <color theme="1"/>
      <name val="Arial"/>
      <family val="2"/>
    </font>
    <font>
      <b/>
      <sz val="10"/>
      <color theme="3" tint="-0.499984740745262"/>
      <name val="Arial"/>
      <family val="2"/>
    </font>
    <font>
      <sz val="10"/>
      <color theme="3" tint="-0.499984740745262"/>
      <name val="Arial"/>
      <family val="2"/>
    </font>
    <font>
      <sz val="10"/>
      <color theme="1" tint="0.499984740745262"/>
      <name val="Arial"/>
      <family val="2"/>
    </font>
    <font>
      <b/>
      <sz val="10"/>
      <color rgb="FF000080"/>
      <name val="Arial"/>
      <family val="2"/>
    </font>
    <font>
      <b/>
      <sz val="10"/>
      <color rgb="FFFF0000"/>
      <name val="Arial"/>
      <family val="2"/>
    </font>
    <font>
      <sz val="14"/>
      <color rgb="FFFF0000"/>
      <name val="Arial"/>
      <family val="2"/>
    </font>
    <font>
      <b/>
      <i/>
      <sz val="8"/>
      <color rgb="FF000080"/>
      <name val="Arial"/>
      <family val="2"/>
    </font>
    <font>
      <sz val="10"/>
      <color rgb="FF000080"/>
      <name val="Arial"/>
      <family val="2"/>
    </font>
    <font>
      <b/>
      <i/>
      <sz val="8"/>
      <color rgb="FFFF0000"/>
      <name val="Arial"/>
      <family val="2"/>
    </font>
    <font>
      <b/>
      <i/>
      <sz val="10"/>
      <color indexed="62"/>
      <name val="Arial"/>
      <family val="2"/>
    </font>
    <font>
      <b/>
      <sz val="10"/>
      <color theme="3"/>
      <name val="Arial"/>
      <family val="2"/>
    </font>
    <font>
      <b/>
      <sz val="10"/>
      <color theme="0"/>
      <name val="Arial"/>
      <family val="2"/>
    </font>
    <font>
      <sz val="9"/>
      <color indexed="81"/>
      <name val="Segoe UI"/>
      <family val="2"/>
    </font>
    <font>
      <b/>
      <sz val="9"/>
      <color indexed="81"/>
      <name val="Segoe UI"/>
      <family val="2"/>
    </font>
    <font>
      <b/>
      <i/>
      <sz val="10"/>
      <color rgb="FFFF0000"/>
      <name val="Arial"/>
      <family val="2"/>
    </font>
    <font>
      <b/>
      <sz val="8"/>
      <color rgb="FFFF0000"/>
      <name val="Arial"/>
      <family val="2"/>
    </font>
  </fonts>
  <fills count="39">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indexed="50"/>
        <bgColor indexed="64"/>
      </patternFill>
    </fill>
    <fill>
      <patternFill patternType="solid">
        <fgColor indexed="12"/>
        <bgColor indexed="64"/>
      </patternFill>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indexed="43"/>
        <bgColor indexed="64"/>
      </patternFill>
    </fill>
    <fill>
      <patternFill patternType="solid">
        <fgColor indexed="57"/>
        <bgColor indexed="64"/>
      </patternFill>
    </fill>
    <fill>
      <patternFill patternType="solid">
        <fgColor indexed="51"/>
        <bgColor indexed="64"/>
      </patternFill>
    </fill>
    <fill>
      <patternFill patternType="solid">
        <fgColor indexed="11"/>
        <bgColor indexed="64"/>
      </patternFill>
    </fill>
    <fill>
      <patternFill patternType="solid">
        <fgColor indexed="13"/>
        <bgColor indexed="64"/>
      </patternFill>
    </fill>
    <fill>
      <patternFill patternType="solid">
        <fgColor indexed="26"/>
        <bgColor indexed="64"/>
      </patternFill>
    </fill>
    <fill>
      <patternFill patternType="solid">
        <fgColor indexed="55"/>
        <bgColor indexed="64"/>
      </patternFill>
    </fill>
    <fill>
      <patternFill patternType="lightUp">
        <bgColor indexed="9"/>
      </patternFill>
    </fill>
    <fill>
      <patternFill patternType="solid">
        <fgColor rgb="FFCCFFFF"/>
        <bgColor indexed="64"/>
      </patternFill>
    </fill>
    <fill>
      <patternFill patternType="solid">
        <fgColor theme="0"/>
        <bgColor indexed="64"/>
      </patternFill>
    </fill>
    <fill>
      <patternFill patternType="solid">
        <fgColor rgb="FFFF9999"/>
        <bgColor indexed="64"/>
      </patternFill>
    </fill>
    <fill>
      <patternFill patternType="solid">
        <fgColor theme="0" tint="-0.499984740745262"/>
        <bgColor indexed="64"/>
      </patternFill>
    </fill>
    <fill>
      <patternFill patternType="solid">
        <fgColor rgb="FFCCFFCC"/>
        <bgColor indexed="64"/>
      </patternFill>
    </fill>
    <fill>
      <patternFill patternType="solid">
        <fgColor rgb="FFFFFF00"/>
        <bgColor indexed="64"/>
      </patternFill>
    </fill>
    <fill>
      <patternFill patternType="solid">
        <fgColor theme="9"/>
        <bgColor indexed="64"/>
      </patternFill>
    </fill>
    <fill>
      <patternFill patternType="solid">
        <fgColor theme="0" tint="-0.249977111117893"/>
        <bgColor indexed="64"/>
      </patternFill>
    </fill>
    <fill>
      <patternFill patternType="solid">
        <fgColor rgb="FF008000"/>
        <bgColor indexed="64"/>
      </patternFill>
    </fill>
    <fill>
      <patternFill patternType="solid">
        <fgColor rgb="FFCCFF99"/>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12"/>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style="medium">
        <color indexed="64"/>
      </left>
      <right/>
      <top/>
      <bottom/>
      <diagonal/>
    </border>
    <border>
      <left/>
      <right/>
      <top/>
      <bottom style="medium">
        <color indexed="1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medium">
        <color indexed="64"/>
      </top>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diagonal/>
    </border>
  </borders>
  <cellStyleXfs count="22">
    <xf numFmtId="0" fontId="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9" borderId="0" applyNumberFormat="0" applyBorder="0" applyAlignment="0" applyProtection="0"/>
    <xf numFmtId="0" fontId="14" fillId="2" borderId="0" applyNumberFormat="0" applyBorder="0" applyAlignment="0" applyProtection="0"/>
    <xf numFmtId="0" fontId="15" fillId="10" borderId="1" applyNumberFormat="0" applyAlignment="0" applyProtection="0"/>
    <xf numFmtId="0" fontId="16" fillId="3" borderId="0" applyNumberFormat="0" applyBorder="0" applyAlignment="0" applyProtection="0"/>
    <xf numFmtId="0" fontId="17" fillId="0" borderId="2" applyNumberFormat="0" applyFill="0" applyAlignment="0" applyProtection="0"/>
    <xf numFmtId="0" fontId="18" fillId="0" borderId="3" applyNumberFormat="0" applyFill="0" applyAlignment="0" applyProtection="0"/>
    <xf numFmtId="0" fontId="19" fillId="0" borderId="4" applyNumberFormat="0" applyFill="0" applyAlignment="0" applyProtection="0"/>
    <xf numFmtId="0" fontId="19" fillId="0" borderId="0" applyNumberFormat="0" applyFill="0" applyBorder="0" applyAlignment="0" applyProtection="0"/>
    <xf numFmtId="0" fontId="8" fillId="0" borderId="0" applyNumberFormat="0" applyFill="0" applyBorder="0" applyAlignment="0" applyProtection="0">
      <alignment vertical="top"/>
      <protection locked="0"/>
    </xf>
    <xf numFmtId="0" fontId="20" fillId="0" borderId="5" applyNumberFormat="0" applyFill="0" applyAlignment="0" applyProtection="0"/>
    <xf numFmtId="0" fontId="21" fillId="11" borderId="0" applyNumberFormat="0" applyBorder="0" applyAlignment="0" applyProtection="0"/>
    <xf numFmtId="0" fontId="2" fillId="12" borderId="6" applyNumberFormat="0" applyFont="0" applyAlignment="0" applyProtection="0"/>
    <xf numFmtId="9" fontId="2" fillId="0" borderId="0" applyFont="0" applyFill="0" applyBorder="0" applyAlignment="0" applyProtection="0"/>
    <xf numFmtId="0" fontId="2" fillId="0" borderId="0"/>
    <xf numFmtId="0" fontId="1" fillId="0" borderId="0"/>
    <xf numFmtId="0" fontId="22" fillId="0" borderId="0" applyNumberFormat="0" applyFill="0" applyBorder="0" applyAlignment="0" applyProtection="0"/>
  </cellStyleXfs>
  <cellXfs count="842">
    <xf numFmtId="0" fontId="0" fillId="0" borderId="0" xfId="0"/>
    <xf numFmtId="0" fontId="28" fillId="13" borderId="0" xfId="14" applyFont="1" applyFill="1" applyAlignment="1" applyProtection="1">
      <alignment horizontal="left" vertical="top" wrapText="1"/>
    </xf>
    <xf numFmtId="0" fontId="8" fillId="30" borderId="0" xfId="14" quotePrefix="1" applyFill="1" applyBorder="1" applyAlignment="1" applyProtection="1">
      <alignment vertical="center"/>
    </xf>
    <xf numFmtId="0" fontId="8" fillId="13" borderId="0" xfId="14" applyFill="1" applyAlignment="1" applyProtection="1">
      <alignment horizontal="left" vertical="top" wrapText="1"/>
    </xf>
    <xf numFmtId="0" fontId="8" fillId="13" borderId="0" xfId="14" applyFill="1" applyAlignment="1" applyProtection="1">
      <alignment horizontal="left"/>
    </xf>
    <xf numFmtId="10" fontId="0" fillId="13" borderId="13" xfId="18" applyNumberFormat="1" applyFont="1" applyFill="1" applyBorder="1" applyAlignment="1" applyProtection="1">
      <alignment horizontal="center"/>
    </xf>
    <xf numFmtId="166" fontId="0" fillId="13" borderId="13" xfId="18" applyNumberFormat="1" applyFont="1" applyFill="1" applyBorder="1" applyAlignment="1" applyProtection="1">
      <alignment horizontal="center"/>
    </xf>
    <xf numFmtId="0" fontId="2" fillId="34" borderId="13" xfId="0" applyFont="1" applyFill="1" applyBorder="1" applyAlignment="1" applyProtection="1">
      <alignment vertical="center" wrapText="1"/>
      <protection locked="0"/>
    </xf>
    <xf numFmtId="165" fontId="2" fillId="34" borderId="13" xfId="0" applyNumberFormat="1" applyFont="1" applyFill="1" applyBorder="1" applyAlignment="1" applyProtection="1">
      <alignment horizontal="center" vertical="center" wrapText="1"/>
      <protection locked="0"/>
    </xf>
    <xf numFmtId="0" fontId="35" fillId="25" borderId="13" xfId="0" applyFont="1" applyFill="1" applyBorder="1" applyAlignment="1" applyProtection="1">
      <alignment horizontal="center" vertical="center" wrapText="1"/>
      <protection locked="0"/>
    </xf>
    <xf numFmtId="0" fontId="2" fillId="34" borderId="78" xfId="0" applyFont="1" applyFill="1" applyBorder="1" applyAlignment="1" applyProtection="1">
      <alignment vertical="center" shrinkToFit="1"/>
      <protection locked="0"/>
    </xf>
    <xf numFmtId="0" fontId="2" fillId="34" borderId="63" xfId="0" applyFont="1" applyFill="1" applyBorder="1" applyAlignment="1" applyProtection="1">
      <alignment vertical="top" wrapText="1"/>
      <protection locked="0"/>
    </xf>
    <xf numFmtId="165" fontId="2" fillId="34" borderId="63" xfId="0" applyNumberFormat="1" applyFont="1" applyFill="1" applyBorder="1" applyAlignment="1" applyProtection="1">
      <alignment horizontal="center" vertical="center" wrapText="1"/>
      <protection locked="0"/>
    </xf>
    <xf numFmtId="0" fontId="2" fillId="34" borderId="63" xfId="0" applyFont="1" applyFill="1" applyBorder="1" applyAlignment="1" applyProtection="1">
      <alignment horizontal="center" vertical="center"/>
      <protection locked="0"/>
    </xf>
    <xf numFmtId="0" fontId="2" fillId="34" borderId="82" xfId="0" applyFont="1" applyFill="1" applyBorder="1" applyAlignment="1" applyProtection="1">
      <alignment vertical="center" shrinkToFit="1"/>
      <protection locked="0"/>
    </xf>
    <xf numFmtId="0" fontId="2" fillId="34" borderId="8" xfId="0" applyFont="1" applyFill="1" applyBorder="1" applyAlignment="1" applyProtection="1">
      <alignment vertical="top" wrapText="1"/>
      <protection locked="0"/>
    </xf>
    <xf numFmtId="165" fontId="2" fillId="34" borderId="8" xfId="0" applyNumberFormat="1" applyFont="1" applyFill="1" applyBorder="1" applyAlignment="1" applyProtection="1">
      <alignment horizontal="center" vertical="center" wrapText="1"/>
      <protection locked="0"/>
    </xf>
    <xf numFmtId="0" fontId="2" fillId="34" borderId="8" xfId="0" applyFont="1" applyFill="1" applyBorder="1" applyAlignment="1" applyProtection="1">
      <alignment horizontal="center" vertical="center"/>
      <protection locked="0"/>
    </xf>
    <xf numFmtId="0" fontId="2" fillId="34" borderId="79" xfId="0" applyFont="1" applyFill="1" applyBorder="1" applyAlignment="1" applyProtection="1">
      <alignment vertical="center" shrinkToFit="1"/>
      <protection locked="0"/>
    </xf>
    <xf numFmtId="0" fontId="2" fillId="34" borderId="64" xfId="0" applyFont="1" applyFill="1" applyBorder="1" applyAlignment="1" applyProtection="1">
      <alignment vertical="top" wrapText="1"/>
      <protection locked="0"/>
    </xf>
    <xf numFmtId="165" fontId="2" fillId="34" borderId="64" xfId="0" applyNumberFormat="1" applyFont="1" applyFill="1" applyBorder="1" applyAlignment="1" applyProtection="1">
      <alignment horizontal="center" vertical="center" wrapText="1"/>
      <protection locked="0"/>
    </xf>
    <xf numFmtId="0" fontId="2" fillId="34" borderId="64" xfId="0" applyFont="1" applyFill="1" applyBorder="1" applyAlignment="1" applyProtection="1">
      <alignment horizontal="center" vertical="center"/>
      <protection locked="0"/>
    </xf>
    <xf numFmtId="0" fontId="2" fillId="34" borderId="13" xfId="0" applyFont="1" applyFill="1" applyBorder="1" applyAlignment="1" applyProtection="1">
      <alignment horizontal="center" vertical="center"/>
      <protection locked="0"/>
    </xf>
    <xf numFmtId="0" fontId="2" fillId="34" borderId="13" xfId="0" applyFont="1" applyFill="1" applyBorder="1" applyAlignment="1" applyProtection="1">
      <alignment horizontal="left" vertical="center"/>
      <protection locked="0"/>
    </xf>
    <xf numFmtId="0" fontId="68" fillId="29" borderId="0" xfId="0" applyFont="1" applyFill="1" applyAlignment="1">
      <alignment vertical="center"/>
    </xf>
    <xf numFmtId="0" fontId="0" fillId="29" borderId="0" xfId="0" applyFill="1" applyAlignment="1">
      <alignment vertical="center"/>
    </xf>
    <xf numFmtId="0" fontId="0" fillId="29" borderId="65" xfId="0" applyFill="1" applyBorder="1" applyAlignment="1">
      <alignment vertical="center"/>
    </xf>
    <xf numFmtId="0" fontId="0" fillId="13" borderId="65" xfId="0" applyFill="1" applyBorder="1" applyAlignment="1">
      <alignment vertical="center"/>
    </xf>
    <xf numFmtId="0" fontId="68" fillId="30" borderId="0" xfId="0" applyFont="1" applyFill="1" applyAlignment="1">
      <alignment vertical="center"/>
    </xf>
    <xf numFmtId="0" fontId="68" fillId="31" borderId="10" xfId="0" applyFont="1" applyFill="1" applyBorder="1" applyAlignment="1">
      <alignment horizontal="center" vertical="center"/>
    </xf>
    <xf numFmtId="0" fontId="68" fillId="29" borderId="13" xfId="0" applyFont="1" applyFill="1" applyBorder="1" applyAlignment="1">
      <alignment vertical="center"/>
    </xf>
    <xf numFmtId="0" fontId="0" fillId="13" borderId="0" xfId="0" applyFill="1" applyAlignment="1">
      <alignment vertical="center"/>
    </xf>
    <xf numFmtId="0" fontId="0" fillId="30" borderId="0" xfId="0" applyFill="1" applyAlignment="1">
      <alignment vertical="center"/>
    </xf>
    <xf numFmtId="0" fontId="27" fillId="30" borderId="0" xfId="0" applyFont="1" applyFill="1" applyAlignment="1">
      <alignment vertical="center"/>
    </xf>
    <xf numFmtId="0" fontId="69" fillId="30" borderId="0" xfId="0" applyFont="1" applyFill="1" applyAlignment="1">
      <alignment vertical="center"/>
    </xf>
    <xf numFmtId="0" fontId="69" fillId="29" borderId="0" xfId="0" applyFont="1" applyFill="1" applyAlignment="1">
      <alignment vertical="center"/>
    </xf>
    <xf numFmtId="0" fontId="28" fillId="30" borderId="0" xfId="0" applyFont="1" applyFill="1" applyAlignment="1">
      <alignment vertical="center"/>
    </xf>
    <xf numFmtId="0" fontId="2" fillId="30" borderId="0" xfId="0" applyFont="1" applyFill="1" applyAlignment="1">
      <alignment vertical="center"/>
    </xf>
    <xf numFmtId="0" fontId="30" fillId="30" borderId="0" xfId="0" applyFont="1" applyFill="1" applyAlignment="1">
      <alignment vertical="center"/>
    </xf>
    <xf numFmtId="0" fontId="2" fillId="13" borderId="0" xfId="0" applyFont="1" applyFill="1" applyAlignment="1">
      <alignment vertical="center"/>
    </xf>
    <xf numFmtId="0" fontId="70" fillId="30" borderId="0" xfId="0" applyFont="1" applyFill="1" applyAlignment="1">
      <alignment vertical="center"/>
    </xf>
    <xf numFmtId="0" fontId="71" fillId="30" borderId="0" xfId="0" applyFont="1" applyFill="1" applyAlignment="1">
      <alignment horizontal="right" vertical="center"/>
    </xf>
    <xf numFmtId="0" fontId="70" fillId="29" borderId="13" xfId="0" applyFont="1" applyFill="1" applyBorder="1" applyAlignment="1">
      <alignment horizontal="right" vertical="center"/>
    </xf>
    <xf numFmtId="0" fontId="70" fillId="29" borderId="0" xfId="0" applyFont="1" applyFill="1" applyAlignment="1">
      <alignment vertical="center"/>
    </xf>
    <xf numFmtId="0" fontId="24" fillId="30" borderId="0" xfId="0" applyFont="1" applyFill="1" applyAlignment="1">
      <alignment vertical="center"/>
    </xf>
    <xf numFmtId="0" fontId="72" fillId="30" borderId="0" xfId="0" applyFont="1" applyFill="1" applyAlignment="1">
      <alignment horizontal="center" vertical="center"/>
    </xf>
    <xf numFmtId="0" fontId="68" fillId="29" borderId="13" xfId="0" applyFont="1" applyFill="1" applyBorder="1" applyAlignment="1">
      <alignment horizontal="right" vertical="center"/>
    </xf>
    <xf numFmtId="0" fontId="68" fillId="30" borderId="0" xfId="0" applyFont="1" applyFill="1" applyAlignment="1">
      <alignment horizontal="center" vertical="center"/>
    </xf>
    <xf numFmtId="0" fontId="4" fillId="13" borderId="0" xfId="0" applyFont="1" applyFill="1" applyAlignment="1">
      <alignment vertical="center"/>
    </xf>
    <xf numFmtId="0" fontId="4" fillId="18" borderId="45" xfId="0" applyFont="1" applyFill="1" applyBorder="1" applyAlignment="1">
      <alignment horizontal="left" vertical="center"/>
    </xf>
    <xf numFmtId="0" fontId="0" fillId="18" borderId="36" xfId="0" applyFill="1" applyBorder="1" applyAlignment="1">
      <alignment vertical="center"/>
    </xf>
    <xf numFmtId="0" fontId="0" fillId="18" borderId="37" xfId="0" applyFill="1" applyBorder="1" applyAlignment="1">
      <alignment vertical="center"/>
    </xf>
    <xf numFmtId="0" fontId="4" fillId="18" borderId="59" xfId="0" applyFont="1" applyFill="1" applyBorder="1" applyAlignment="1">
      <alignment horizontal="left" vertical="center"/>
    </xf>
    <xf numFmtId="0" fontId="0" fillId="18" borderId="39" xfId="0" applyFill="1" applyBorder="1" applyAlignment="1">
      <alignment vertical="center"/>
    </xf>
    <xf numFmtId="0" fontId="0" fillId="18" borderId="40" xfId="0" applyFill="1" applyBorder="1" applyAlignment="1">
      <alignment vertical="center"/>
    </xf>
    <xf numFmtId="0" fontId="0" fillId="13" borderId="0" xfId="0" applyFill="1" applyAlignment="1">
      <alignment vertical="top" wrapText="1"/>
    </xf>
    <xf numFmtId="0" fontId="0" fillId="13" borderId="0" xfId="0" applyFill="1" applyAlignment="1">
      <alignment vertical="center" wrapText="1"/>
    </xf>
    <xf numFmtId="0" fontId="0" fillId="13" borderId="41" xfId="0" applyFill="1" applyBorder="1" applyAlignment="1">
      <alignment vertical="center"/>
    </xf>
    <xf numFmtId="0" fontId="0" fillId="13" borderId="42" xfId="0" applyFill="1" applyBorder="1" applyAlignment="1">
      <alignment vertical="center"/>
    </xf>
    <xf numFmtId="0" fontId="0" fillId="13" borderId="43" xfId="0" applyFill="1" applyBorder="1" applyAlignment="1">
      <alignment vertical="center"/>
    </xf>
    <xf numFmtId="0" fontId="0" fillId="13" borderId="36" xfId="0" applyFill="1" applyBorder="1" applyAlignment="1">
      <alignment vertical="center"/>
    </xf>
    <xf numFmtId="0" fontId="0" fillId="13" borderId="37" xfId="0" applyFill="1" applyBorder="1" applyAlignment="1">
      <alignment vertical="center"/>
    </xf>
    <xf numFmtId="14" fontId="0" fillId="13" borderId="25" xfId="0" applyNumberFormat="1" applyFill="1" applyBorder="1" applyAlignment="1">
      <alignment horizontal="left" vertical="center"/>
    </xf>
    <xf numFmtId="0" fontId="0" fillId="13" borderId="26" xfId="0" applyFill="1" applyBorder="1" applyAlignment="1">
      <alignment vertical="center"/>
    </xf>
    <xf numFmtId="0" fontId="0" fillId="13" borderId="38" xfId="0" applyFill="1" applyBorder="1" applyAlignment="1">
      <alignment vertical="center"/>
    </xf>
    <xf numFmtId="0" fontId="0" fillId="13" borderId="25" xfId="0" applyFill="1" applyBorder="1" applyAlignment="1">
      <alignment vertical="center"/>
    </xf>
    <xf numFmtId="0" fontId="0" fillId="13" borderId="44" xfId="0" applyFill="1" applyBorder="1" applyAlignment="1">
      <alignment vertical="center"/>
    </xf>
    <xf numFmtId="0" fontId="0" fillId="13" borderId="39" xfId="0" applyFill="1" applyBorder="1" applyAlignment="1">
      <alignment vertical="center"/>
    </xf>
    <xf numFmtId="0" fontId="0" fillId="13" borderId="40" xfId="0" applyFill="1" applyBorder="1" applyAlignment="1">
      <alignment vertical="center"/>
    </xf>
    <xf numFmtId="0" fontId="2" fillId="29" borderId="0" xfId="0" applyFont="1" applyFill="1" applyAlignment="1">
      <alignment vertical="center"/>
    </xf>
    <xf numFmtId="0" fontId="2" fillId="29" borderId="0" xfId="0" applyFont="1" applyFill="1"/>
    <xf numFmtId="0" fontId="2" fillId="29" borderId="0" xfId="0" applyFont="1" applyFill="1" applyAlignment="1">
      <alignment vertical="top"/>
    </xf>
    <xf numFmtId="0" fontId="2" fillId="29" borderId="65" xfId="0" applyFont="1" applyFill="1" applyBorder="1" applyAlignment="1">
      <alignment vertical="top"/>
    </xf>
    <xf numFmtId="0" fontId="0" fillId="29" borderId="0" xfId="0" applyFill="1"/>
    <xf numFmtId="0" fontId="2" fillId="13" borderId="65" xfId="0" applyFont="1" applyFill="1" applyBorder="1"/>
    <xf numFmtId="0" fontId="0" fillId="13" borderId="0" xfId="0" applyFill="1"/>
    <xf numFmtId="0" fontId="2" fillId="13" borderId="0" xfId="0" applyFont="1" applyFill="1" applyAlignment="1">
      <alignment vertical="top"/>
    </xf>
    <xf numFmtId="0" fontId="2" fillId="13" borderId="65" xfId="0" applyFont="1" applyFill="1" applyBorder="1" applyAlignment="1">
      <alignment vertical="top"/>
    </xf>
    <xf numFmtId="0" fontId="54" fillId="13" borderId="0" xfId="0" applyFont="1" applyFill="1" applyAlignment="1">
      <alignment horizontal="center" vertical="top"/>
    </xf>
    <xf numFmtId="0" fontId="55" fillId="13" borderId="0" xfId="0" applyFont="1" applyFill="1" applyAlignment="1">
      <alignment horizontal="left" vertical="top"/>
    </xf>
    <xf numFmtId="0" fontId="54" fillId="13" borderId="0" xfId="0" applyFont="1" applyFill="1" applyAlignment="1">
      <alignment vertical="top" wrapText="1"/>
    </xf>
    <xf numFmtId="0" fontId="75" fillId="13" borderId="0" xfId="0" quotePrefix="1" applyFont="1" applyFill="1" applyAlignment="1">
      <alignment horizontal="center" vertical="top"/>
    </xf>
    <xf numFmtId="0" fontId="2" fillId="13" borderId="0" xfId="0" quotePrefix="1" applyFont="1" applyFill="1" applyAlignment="1">
      <alignment horizontal="right" vertical="top"/>
    </xf>
    <xf numFmtId="0" fontId="57" fillId="13" borderId="0" xfId="0" applyFont="1" applyFill="1" applyAlignment="1">
      <alignment horizontal="left" vertical="top" wrapText="1"/>
    </xf>
    <xf numFmtId="0" fontId="57" fillId="13" borderId="0" xfId="0" applyFont="1" applyFill="1" applyAlignment="1">
      <alignment horizontal="left" vertical="top" wrapText="1" indent="2"/>
    </xf>
    <xf numFmtId="0" fontId="55" fillId="13" borderId="0" xfId="0" applyFont="1" applyFill="1" applyAlignment="1">
      <alignment vertical="top" wrapText="1"/>
    </xf>
    <xf numFmtId="0" fontId="54" fillId="13" borderId="0" xfId="0" applyFont="1" applyFill="1" applyAlignment="1">
      <alignment horizontal="left" vertical="top" wrapText="1"/>
    </xf>
    <xf numFmtId="0" fontId="55" fillId="13" borderId="0" xfId="0" applyFont="1" applyFill="1"/>
    <xf numFmtId="0" fontId="55" fillId="13" borderId="0" xfId="0" applyFont="1" applyFill="1" applyAlignment="1">
      <alignment horizontal="center" vertical="top" wrapText="1"/>
    </xf>
    <xf numFmtId="0" fontId="55" fillId="13" borderId="0" xfId="0" applyFont="1" applyFill="1" applyAlignment="1">
      <alignment vertical="top"/>
    </xf>
    <xf numFmtId="0" fontId="59" fillId="13" borderId="0" xfId="0" applyFont="1" applyFill="1" applyAlignment="1">
      <alignment horizontal="left" vertical="top" wrapText="1"/>
    </xf>
    <xf numFmtId="0" fontId="54" fillId="13" borderId="0" xfId="0" applyFont="1" applyFill="1"/>
    <xf numFmtId="0" fontId="55" fillId="13" borderId="0" xfId="0" applyFont="1" applyFill="1" applyAlignment="1">
      <alignment horizontal="left"/>
    </xf>
    <xf numFmtId="0" fontId="2" fillId="13" borderId="0" xfId="0" applyFont="1" applyFill="1"/>
    <xf numFmtId="0" fontId="60" fillId="13" borderId="0" xfId="0" applyFont="1" applyFill="1" applyAlignment="1">
      <alignment horizontal="left" vertical="top" wrapText="1"/>
    </xf>
    <xf numFmtId="0" fontId="32" fillId="13" borderId="0" xfId="0" applyFont="1" applyFill="1" applyAlignment="1">
      <alignment horizontal="left" vertical="top" wrapText="1"/>
    </xf>
    <xf numFmtId="0" fontId="2" fillId="13" borderId="0" xfId="0" applyFont="1" applyFill="1" applyAlignment="1">
      <alignment horizontal="left" vertical="top" wrapText="1"/>
    </xf>
    <xf numFmtId="0" fontId="61" fillId="13" borderId="0" xfId="0" applyFont="1" applyFill="1" applyAlignment="1">
      <alignment horizontal="left" vertical="top" wrapText="1"/>
    </xf>
    <xf numFmtId="0" fontId="4" fillId="24" borderId="18" xfId="0" applyFont="1" applyFill="1" applyBorder="1" applyAlignment="1">
      <alignment horizontal="left" vertical="center" wrapText="1" indent="1"/>
    </xf>
    <xf numFmtId="0" fontId="0" fillId="30" borderId="0" xfId="0" applyFill="1"/>
    <xf numFmtId="0" fontId="0" fillId="13" borderId="60" xfId="0" applyFill="1" applyBorder="1"/>
    <xf numFmtId="0" fontId="0" fillId="13" borderId="42" xfId="0" applyFill="1" applyBorder="1"/>
    <xf numFmtId="0" fontId="2" fillId="13" borderId="42" xfId="0" applyFont="1" applyFill="1" applyBorder="1"/>
    <xf numFmtId="0" fontId="2" fillId="13" borderId="73" xfId="0" applyFont="1" applyFill="1" applyBorder="1"/>
    <xf numFmtId="0" fontId="0" fillId="13" borderId="66" xfId="0" applyFill="1" applyBorder="1"/>
    <xf numFmtId="0" fontId="2" fillId="13" borderId="66" xfId="0" applyFont="1" applyFill="1" applyBorder="1" applyAlignment="1">
      <alignment vertical="top"/>
    </xf>
    <xf numFmtId="0" fontId="56" fillId="30" borderId="0" xfId="0" quotePrefix="1" applyFont="1" applyFill="1" applyAlignment="1">
      <alignment horizontal="right" vertical="top" wrapText="1"/>
    </xf>
    <xf numFmtId="0" fontId="12" fillId="30" borderId="0" xfId="0" applyFont="1" applyFill="1" applyAlignment="1">
      <alignment horizontal="left" vertical="top" wrapText="1"/>
    </xf>
    <xf numFmtId="0" fontId="12" fillId="30" borderId="65" xfId="0" applyFont="1" applyFill="1" applyBorder="1" applyAlignment="1">
      <alignment horizontal="left" vertical="top" wrapText="1"/>
    </xf>
    <xf numFmtId="0" fontId="85" fillId="13" borderId="0" xfId="0" applyFont="1" applyFill="1"/>
    <xf numFmtId="0" fontId="85" fillId="13" borderId="65" xfId="0" applyFont="1" applyFill="1" applyBorder="1"/>
    <xf numFmtId="0" fontId="0" fillId="13" borderId="74" xfId="0" applyFill="1" applyBorder="1"/>
    <xf numFmtId="0" fontId="0" fillId="13" borderId="41" xfId="0" applyFill="1" applyBorder="1"/>
    <xf numFmtId="0" fontId="2" fillId="13" borderId="41" xfId="0" applyFont="1" applyFill="1" applyBorder="1"/>
    <xf numFmtId="0" fontId="2" fillId="13" borderId="75" xfId="0" applyFont="1" applyFill="1" applyBorder="1"/>
    <xf numFmtId="0" fontId="3" fillId="17" borderId="0" xfId="0" applyFont="1" applyFill="1" applyAlignment="1">
      <alignment horizontal="left"/>
    </xf>
    <xf numFmtId="0" fontId="65" fillId="30" borderId="0" xfId="0" applyFont="1" applyFill="1" applyAlignment="1">
      <alignment vertical="center"/>
    </xf>
    <xf numFmtId="0" fontId="74" fillId="30" borderId="0" xfId="0" applyFont="1" applyFill="1" applyAlignment="1">
      <alignment vertical="center"/>
    </xf>
    <xf numFmtId="0" fontId="64" fillId="13" borderId="0" xfId="0" applyFont="1" applyFill="1" applyAlignment="1">
      <alignment horizontal="left"/>
    </xf>
    <xf numFmtId="0" fontId="0" fillId="30" borderId="0" xfId="0" applyFill="1" applyAlignment="1">
      <alignment horizontal="center"/>
    </xf>
    <xf numFmtId="0" fontId="0" fillId="29" borderId="0" xfId="0" applyFill="1" applyAlignment="1">
      <alignment wrapText="1"/>
    </xf>
    <xf numFmtId="0" fontId="0" fillId="30" borderId="0" xfId="0" applyFill="1" applyAlignment="1">
      <alignment wrapText="1"/>
    </xf>
    <xf numFmtId="0" fontId="47" fillId="17" borderId="13" xfId="0" applyFont="1" applyFill="1" applyBorder="1" applyAlignment="1">
      <alignment horizontal="center" wrapText="1"/>
    </xf>
    <xf numFmtId="0" fontId="47" fillId="17" borderId="13" xfId="0" applyFont="1" applyFill="1" applyBorder="1" applyAlignment="1">
      <alignment wrapText="1"/>
    </xf>
    <xf numFmtId="0" fontId="47" fillId="17" borderId="13" xfId="0" quotePrefix="1" applyFont="1" applyFill="1" applyBorder="1" applyAlignment="1">
      <alignment horizontal="center" wrapText="1"/>
    </xf>
    <xf numFmtId="0" fontId="0" fillId="30" borderId="13" xfId="0" applyFill="1" applyBorder="1" applyAlignment="1">
      <alignment horizontal="center"/>
    </xf>
    <xf numFmtId="0" fontId="0" fillId="30" borderId="62" xfId="0" applyFill="1" applyBorder="1"/>
    <xf numFmtId="0" fontId="0" fillId="30" borderId="62" xfId="0" applyFill="1" applyBorder="1" applyAlignment="1">
      <alignment horizontal="center"/>
    </xf>
    <xf numFmtId="0" fontId="0" fillId="30" borderId="13" xfId="0" applyFill="1" applyBorder="1" applyAlignment="1">
      <alignment horizontal="left"/>
    </xf>
    <xf numFmtId="0" fontId="0" fillId="30" borderId="13" xfId="0" applyFill="1" applyBorder="1"/>
    <xf numFmtId="0" fontId="0" fillId="13" borderId="13" xfId="0" applyFill="1" applyBorder="1" applyAlignment="1">
      <alignment horizontal="center"/>
    </xf>
    <xf numFmtId="3" fontId="0" fillId="13" borderId="13" xfId="0" applyNumberFormat="1" applyFill="1" applyBorder="1" applyAlignment="1">
      <alignment horizontal="center"/>
    </xf>
    <xf numFmtId="167" fontId="0" fillId="13" borderId="13" xfId="0" applyNumberFormat="1" applyFill="1" applyBorder="1" applyAlignment="1">
      <alignment horizontal="center"/>
    </xf>
    <xf numFmtId="3" fontId="0" fillId="13" borderId="13" xfId="0" applyNumberFormat="1" applyFill="1" applyBorder="1" applyAlignment="1">
      <alignment horizontal="left"/>
    </xf>
    <xf numFmtId="3" fontId="0" fillId="29" borderId="13" xfId="0" applyNumberFormat="1" applyFill="1" applyBorder="1"/>
    <xf numFmtId="0" fontId="2" fillId="13" borderId="69" xfId="0" applyFont="1" applyFill="1" applyBorder="1" applyAlignment="1">
      <alignment horizontal="center" vertical="top"/>
    </xf>
    <xf numFmtId="0" fontId="2" fillId="13" borderId="98" xfId="0" applyFont="1" applyFill="1" applyBorder="1" applyAlignment="1">
      <alignment horizontal="center" vertical="top"/>
    </xf>
    <xf numFmtId="0" fontId="2" fillId="13" borderId="70" xfId="0" applyFont="1" applyFill="1" applyBorder="1" applyAlignment="1">
      <alignment vertical="top"/>
    </xf>
    <xf numFmtId="0" fontId="4" fillId="13" borderId="71" xfId="0" applyFont="1" applyFill="1" applyBorder="1" applyAlignment="1">
      <alignment horizontal="center" vertical="top"/>
    </xf>
    <xf numFmtId="0" fontId="2" fillId="13" borderId="52" xfId="0" applyFont="1" applyFill="1" applyBorder="1" applyAlignment="1">
      <alignment vertical="top"/>
    </xf>
    <xf numFmtId="0" fontId="2" fillId="13" borderId="94" xfId="0" applyFont="1" applyFill="1" applyBorder="1" applyAlignment="1">
      <alignment vertical="top"/>
    </xf>
    <xf numFmtId="0" fontId="2" fillId="13" borderId="7" xfId="0" applyFont="1" applyFill="1" applyBorder="1" applyAlignment="1">
      <alignment vertical="top"/>
    </xf>
    <xf numFmtId="0" fontId="2" fillId="16" borderId="7" xfId="0" applyFont="1" applyFill="1" applyBorder="1" applyAlignment="1">
      <alignment vertical="top"/>
    </xf>
    <xf numFmtId="0" fontId="2" fillId="16" borderId="53" xfId="0" applyFont="1" applyFill="1" applyBorder="1" applyAlignment="1">
      <alignment vertical="top"/>
    </xf>
    <xf numFmtId="0" fontId="2" fillId="13" borderId="54" xfId="0" applyFont="1" applyFill="1" applyBorder="1" applyAlignment="1">
      <alignment vertical="top"/>
    </xf>
    <xf numFmtId="0" fontId="2" fillId="13" borderId="87" xfId="0" applyFont="1" applyFill="1" applyBorder="1" applyAlignment="1">
      <alignment vertical="top"/>
    </xf>
    <xf numFmtId="0" fontId="2" fillId="13" borderId="8" xfId="0" applyFont="1" applyFill="1" applyBorder="1" applyAlignment="1">
      <alignment vertical="top"/>
    </xf>
    <xf numFmtId="0" fontId="2" fillId="16" borderId="8" xfId="0" applyFont="1" applyFill="1" applyBorder="1" applyAlignment="1">
      <alignment vertical="top"/>
    </xf>
    <xf numFmtId="0" fontId="2" fillId="13" borderId="55" xfId="0" applyFont="1" applyFill="1" applyBorder="1" applyAlignment="1">
      <alignment vertical="top"/>
    </xf>
    <xf numFmtId="0" fontId="2" fillId="13" borderId="56" xfId="0" applyFont="1" applyFill="1" applyBorder="1" applyAlignment="1">
      <alignment vertical="top"/>
    </xf>
    <xf numFmtId="0" fontId="2" fillId="13" borderId="99" xfId="0" applyFont="1" applyFill="1" applyBorder="1" applyAlignment="1">
      <alignment vertical="top"/>
    </xf>
    <xf numFmtId="0" fontId="2" fillId="13" borderId="9" xfId="0" applyFont="1" applyFill="1" applyBorder="1" applyAlignment="1">
      <alignment vertical="top"/>
    </xf>
    <xf numFmtId="0" fontId="2" fillId="16" borderId="9" xfId="0" applyFont="1" applyFill="1" applyBorder="1" applyAlignment="1">
      <alignment vertical="top"/>
    </xf>
    <xf numFmtId="0" fontId="2" fillId="13" borderId="57" xfId="0" applyFont="1" applyFill="1" applyBorder="1" applyAlignment="1">
      <alignment vertical="top"/>
    </xf>
    <xf numFmtId="0" fontId="2" fillId="14" borderId="0" xfId="0" applyFont="1" applyFill="1"/>
    <xf numFmtId="0" fontId="0" fillId="15" borderId="0" xfId="0" applyFill="1"/>
    <xf numFmtId="0" fontId="0" fillId="15" borderId="0" xfId="0" applyFill="1" applyAlignment="1">
      <alignment horizontal="left"/>
    </xf>
    <xf numFmtId="0" fontId="6" fillId="15" borderId="0" xfId="0" applyFont="1" applyFill="1" applyAlignment="1">
      <alignment horizontal="left"/>
    </xf>
    <xf numFmtId="0" fontId="0" fillId="15" borderId="0" xfId="0" applyFill="1" applyAlignment="1">
      <alignment horizontal="center"/>
    </xf>
    <xf numFmtId="0" fontId="0" fillId="30" borderId="65" xfId="0" applyFill="1" applyBorder="1"/>
    <xf numFmtId="0" fontId="62" fillId="13" borderId="0" xfId="0" applyFont="1" applyFill="1" applyAlignment="1">
      <alignment vertical="top"/>
    </xf>
    <xf numFmtId="0" fontId="62" fillId="29" borderId="0" xfId="0" applyFont="1" applyFill="1" applyAlignment="1">
      <alignment vertical="top"/>
    </xf>
    <xf numFmtId="0" fontId="68" fillId="29" borderId="29" xfId="0" applyFont="1" applyFill="1" applyBorder="1" applyAlignment="1">
      <alignment horizontal="center" vertical="center"/>
    </xf>
    <xf numFmtId="0" fontId="68" fillId="29" borderId="61" xfId="0" applyFont="1" applyFill="1" applyBorder="1" applyAlignment="1">
      <alignment horizontal="center" vertical="center"/>
    </xf>
    <xf numFmtId="0" fontId="68" fillId="29" borderId="30" xfId="0" applyFont="1" applyFill="1" applyBorder="1" applyAlignment="1">
      <alignment horizontal="center" vertical="center"/>
    </xf>
    <xf numFmtId="0" fontId="68" fillId="29" borderId="32" xfId="0" applyFont="1" applyFill="1" applyBorder="1" applyAlignment="1">
      <alignment horizontal="center" vertical="center"/>
    </xf>
    <xf numFmtId="0" fontId="68" fillId="29" borderId="0" xfId="0" applyFont="1" applyFill="1" applyAlignment="1">
      <alignment horizontal="center" vertical="center"/>
    </xf>
    <xf numFmtId="0" fontId="68" fillId="29" borderId="33" xfId="0" applyFont="1" applyFill="1" applyBorder="1" applyAlignment="1">
      <alignment horizontal="center" vertical="center"/>
    </xf>
    <xf numFmtId="0" fontId="0" fillId="14" borderId="0" xfId="0" applyFill="1"/>
    <xf numFmtId="0" fontId="62" fillId="13" borderId="66" xfId="0" applyFont="1" applyFill="1" applyBorder="1" applyAlignment="1">
      <alignment vertical="top"/>
    </xf>
    <xf numFmtId="0" fontId="0" fillId="14" borderId="0" xfId="0" applyFill="1" applyAlignment="1">
      <alignment vertical="center"/>
    </xf>
    <xf numFmtId="0" fontId="0" fillId="14" borderId="25" xfId="0" applyFill="1" applyBorder="1" applyAlignment="1">
      <alignment vertical="center"/>
    </xf>
    <xf numFmtId="0" fontId="2" fillId="13" borderId="65" xfId="0" applyFont="1" applyFill="1" applyBorder="1" applyAlignment="1">
      <alignment vertical="center"/>
    </xf>
    <xf numFmtId="0" fontId="2" fillId="29" borderId="13" xfId="0" applyFont="1" applyFill="1" applyBorder="1" applyAlignment="1">
      <alignment vertical="center"/>
    </xf>
    <xf numFmtId="0" fontId="2" fillId="13" borderId="0" xfId="0" applyFont="1" applyFill="1" applyAlignment="1">
      <alignment horizontal="center" vertical="center"/>
    </xf>
    <xf numFmtId="0" fontId="42" fillId="13" borderId="0" xfId="0" applyFont="1" applyFill="1" applyAlignment="1">
      <alignment horizontal="center" vertical="center" wrapText="1"/>
    </xf>
    <xf numFmtId="0" fontId="2" fillId="13" borderId="0" xfId="0" applyFont="1" applyFill="1" applyAlignment="1">
      <alignment horizontal="right" vertical="center"/>
    </xf>
    <xf numFmtId="165" fontId="4" fillId="33" borderId="13" xfId="0" applyNumberFormat="1" applyFont="1" applyFill="1" applyBorder="1" applyAlignment="1">
      <alignment horizontal="center" vertical="top" wrapText="1"/>
    </xf>
    <xf numFmtId="0" fontId="0" fillId="29" borderId="13" xfId="0" applyFill="1" applyBorder="1" applyAlignment="1">
      <alignment vertical="center"/>
    </xf>
    <xf numFmtId="0" fontId="51" fillId="13" borderId="0" xfId="0" quotePrefix="1" applyFont="1" applyFill="1" applyAlignment="1">
      <alignment horizontal="left" vertical="top" wrapText="1"/>
    </xf>
    <xf numFmtId="0" fontId="0" fillId="29" borderId="13" xfId="0" applyFill="1" applyBorder="1" applyAlignment="1">
      <alignment horizontal="center" vertical="center"/>
    </xf>
    <xf numFmtId="165" fontId="2" fillId="33" borderId="13" xfId="0" applyNumberFormat="1" applyFont="1" applyFill="1" applyBorder="1" applyAlignment="1">
      <alignment horizontal="center" vertical="top" wrapText="1"/>
    </xf>
    <xf numFmtId="0" fontId="3" fillId="17" borderId="0" xfId="0" applyFont="1" applyFill="1" applyAlignment="1">
      <alignment horizontal="left" vertical="center"/>
    </xf>
    <xf numFmtId="0" fontId="0" fillId="13" borderId="0" xfId="0" applyFill="1" applyAlignment="1">
      <alignment horizontal="center" vertical="center"/>
    </xf>
    <xf numFmtId="49" fontId="4" fillId="13" borderId="0" xfId="0" applyNumberFormat="1" applyFont="1" applyFill="1"/>
    <xf numFmtId="0" fontId="51" fillId="13" borderId="0" xfId="0" quotePrefix="1" applyFont="1" applyFill="1" applyAlignment="1">
      <alignment horizontal="right" vertical="top" wrapText="1"/>
    </xf>
    <xf numFmtId="0" fontId="5" fillId="13" borderId="0" xfId="0" applyFont="1" applyFill="1" applyAlignment="1">
      <alignment horizontal="left" vertical="top" wrapText="1"/>
    </xf>
    <xf numFmtId="0" fontId="0" fillId="13" borderId="66" xfId="0" applyFill="1" applyBorder="1" applyAlignment="1">
      <alignment vertical="center"/>
    </xf>
    <xf numFmtId="0" fontId="51" fillId="13" borderId="58" xfId="0" quotePrefix="1" applyFont="1" applyFill="1" applyBorder="1" applyAlignment="1">
      <alignment horizontal="left" vertical="top" wrapText="1"/>
    </xf>
    <xf numFmtId="0" fontId="5" fillId="13" borderId="0" xfId="0" quotePrefix="1" applyFont="1" applyFill="1" applyAlignment="1">
      <alignment horizontal="right" vertical="top" wrapText="1"/>
    </xf>
    <xf numFmtId="0" fontId="0" fillId="29" borderId="13" xfId="0" applyFill="1" applyBorder="1" applyAlignment="1">
      <alignment horizontal="left" vertical="center"/>
    </xf>
    <xf numFmtId="0" fontId="0" fillId="13" borderId="0" xfId="0" applyFill="1" applyAlignment="1">
      <alignment horizontal="left"/>
    </xf>
    <xf numFmtId="0" fontId="77" fillId="30" borderId="0" xfId="0" applyFont="1" applyFill="1" applyAlignment="1">
      <alignment horizontal="left" vertical="top" wrapText="1"/>
    </xf>
    <xf numFmtId="0" fontId="75" fillId="13" borderId="65" xfId="0" applyFont="1" applyFill="1" applyBorder="1" applyAlignment="1">
      <alignment vertical="top"/>
    </xf>
    <xf numFmtId="0" fontId="77" fillId="13" borderId="0" xfId="0" applyFont="1" applyFill="1" applyAlignment="1">
      <alignment horizontal="left" vertical="top" wrapText="1"/>
    </xf>
    <xf numFmtId="0" fontId="4" fillId="13" borderId="0" xfId="0" applyFont="1" applyFill="1" applyAlignment="1">
      <alignment horizontal="left" vertical="top"/>
    </xf>
    <xf numFmtId="0" fontId="0" fillId="13" borderId="51" xfId="0" applyFill="1" applyBorder="1"/>
    <xf numFmtId="0" fontId="6" fillId="13" borderId="0" xfId="0" applyFont="1" applyFill="1" applyAlignment="1">
      <alignment horizontal="left" vertical="top"/>
    </xf>
    <xf numFmtId="0" fontId="25" fillId="13" borderId="0" xfId="0" applyFont="1" applyFill="1" applyAlignment="1">
      <alignment horizontal="left" vertical="top" wrapText="1"/>
    </xf>
    <xf numFmtId="0" fontId="0" fillId="13" borderId="65" xfId="0" applyFill="1" applyBorder="1" applyAlignment="1">
      <alignment vertical="top"/>
    </xf>
    <xf numFmtId="0" fontId="0" fillId="13" borderId="0" xfId="0" applyFill="1" applyAlignment="1">
      <alignment vertical="top"/>
    </xf>
    <xf numFmtId="0" fontId="5" fillId="13" borderId="0" xfId="0" applyFont="1" applyFill="1" applyAlignment="1">
      <alignment vertical="top" wrapText="1"/>
    </xf>
    <xf numFmtId="0" fontId="26" fillId="14" borderId="0" xfId="0" applyFont="1" applyFill="1" applyAlignment="1">
      <alignment vertical="center"/>
    </xf>
    <xf numFmtId="0" fontId="26" fillId="13" borderId="0" xfId="0" applyFont="1" applyFill="1" applyAlignment="1">
      <alignment horizontal="left" vertical="center"/>
    </xf>
    <xf numFmtId="0" fontId="4" fillId="13" borderId="0" xfId="0" applyFont="1" applyFill="1" applyAlignment="1">
      <alignment horizontal="left" vertical="center"/>
    </xf>
    <xf numFmtId="0" fontId="0" fillId="13" borderId="0" xfId="0" applyFill="1" applyAlignment="1">
      <alignment horizontal="right" vertical="center" wrapText="1"/>
    </xf>
    <xf numFmtId="0" fontId="32" fillId="13" borderId="0" xfId="0" applyFont="1" applyFill="1" applyAlignment="1">
      <alignment vertical="center"/>
    </xf>
    <xf numFmtId="0" fontId="0" fillId="13" borderId="0" xfId="0" applyFill="1" applyAlignment="1">
      <alignment wrapText="1"/>
    </xf>
    <xf numFmtId="0" fontId="39" fillId="13" borderId="0" xfId="0" applyFont="1" applyFill="1"/>
    <xf numFmtId="0" fontId="2" fillId="13" borderId="0" xfId="0" applyFont="1" applyFill="1" applyAlignment="1">
      <alignment horizontal="right"/>
    </xf>
    <xf numFmtId="0" fontId="4" fillId="13" borderId="0" xfId="0" applyFont="1" applyFill="1" applyAlignment="1">
      <alignment horizontal="left"/>
    </xf>
    <xf numFmtId="0" fontId="2" fillId="13" borderId="0" xfId="0" applyFont="1" applyFill="1" applyAlignment="1">
      <alignment horizontal="left" vertical="top"/>
    </xf>
    <xf numFmtId="0" fontId="0" fillId="13" borderId="65" xfId="0" applyFill="1" applyBorder="1"/>
    <xf numFmtId="0" fontId="10" fillId="13" borderId="0" xfId="0" applyFont="1" applyFill="1" applyAlignment="1">
      <alignment horizontal="left" vertical="top"/>
    </xf>
    <xf numFmtId="0" fontId="31" fillId="13" borderId="0" xfId="0" applyFont="1" applyFill="1" applyAlignment="1">
      <alignment horizontal="left" vertical="top"/>
    </xf>
    <xf numFmtId="0" fontId="4" fillId="13" borderId="0" xfId="0" applyFont="1" applyFill="1" applyAlignment="1">
      <alignment vertical="top"/>
    </xf>
    <xf numFmtId="0" fontId="4" fillId="13" borderId="51" xfId="0" applyFont="1" applyFill="1" applyBorder="1" applyAlignment="1">
      <alignment horizontal="left" vertical="top"/>
    </xf>
    <xf numFmtId="0" fontId="4" fillId="13" borderId="51" xfId="0" applyFont="1" applyFill="1" applyBorder="1" applyAlignment="1">
      <alignment vertical="top"/>
    </xf>
    <xf numFmtId="0" fontId="48" fillId="13" borderId="0" xfId="0" applyFont="1" applyFill="1"/>
    <xf numFmtId="0" fontId="62" fillId="14" borderId="0" xfId="0" applyFont="1" applyFill="1" applyAlignment="1">
      <alignment vertical="top"/>
    </xf>
    <xf numFmtId="0" fontId="4" fillId="13" borderId="0" xfId="0" applyFont="1" applyFill="1" applyAlignment="1">
      <alignment horizontal="center" vertical="center"/>
    </xf>
    <xf numFmtId="0" fontId="4" fillId="13" borderId="0" xfId="0" applyFont="1" applyFill="1" applyAlignment="1">
      <alignment horizontal="left" vertical="top" wrapText="1"/>
    </xf>
    <xf numFmtId="0" fontId="2" fillId="13" borderId="58" xfId="0" applyFont="1" applyFill="1" applyBorder="1" applyAlignment="1">
      <alignment horizontal="left" wrapText="1"/>
    </xf>
    <xf numFmtId="0" fontId="2" fillId="13" borderId="51" xfId="0" applyFont="1" applyFill="1" applyBorder="1" applyAlignment="1">
      <alignment horizontal="left" wrapText="1"/>
    </xf>
    <xf numFmtId="0" fontId="0" fillId="13" borderId="0" xfId="0" applyFill="1" applyAlignment="1">
      <alignment horizontal="right" vertical="center"/>
    </xf>
    <xf numFmtId="0" fontId="2" fillId="0" borderId="0" xfId="0" applyFont="1" applyAlignment="1">
      <alignment vertical="top"/>
    </xf>
    <xf numFmtId="0" fontId="66" fillId="13" borderId="0" xfId="0" applyFont="1" applyFill="1" applyAlignment="1">
      <alignment horizontal="right" vertical="center"/>
    </xf>
    <xf numFmtId="0" fontId="12" fillId="13" borderId="0" xfId="0" applyFont="1" applyFill="1" applyAlignment="1">
      <alignment horizontal="left" vertical="top" wrapText="1"/>
    </xf>
    <xf numFmtId="0" fontId="0" fillId="29" borderId="66" xfId="0" applyFill="1" applyBorder="1"/>
    <xf numFmtId="0" fontId="0" fillId="29" borderId="65" xfId="0" applyFill="1" applyBorder="1"/>
    <xf numFmtId="0" fontId="62" fillId="29" borderId="66" xfId="0" applyFont="1" applyFill="1" applyBorder="1" applyAlignment="1">
      <alignment vertical="top"/>
    </xf>
    <xf numFmtId="0" fontId="62" fillId="13" borderId="65" xfId="0" applyFont="1" applyFill="1" applyBorder="1" applyAlignment="1">
      <alignment vertical="top"/>
    </xf>
    <xf numFmtId="14" fontId="61" fillId="34" borderId="13" xfId="0" applyNumberFormat="1" applyFont="1" applyFill="1" applyBorder="1" applyAlignment="1" applyProtection="1">
      <alignment horizontal="center" vertical="center" wrapText="1"/>
      <protection locked="0"/>
    </xf>
    <xf numFmtId="0" fontId="2" fillId="14" borderId="60" xfId="0" applyFont="1" applyFill="1" applyBorder="1"/>
    <xf numFmtId="0" fontId="0" fillId="15" borderId="42" xfId="0" applyFill="1" applyBorder="1"/>
    <xf numFmtId="0" fontId="0" fillId="15" borderId="42" xfId="0" applyFill="1" applyBorder="1" applyAlignment="1">
      <alignment horizontal="center"/>
    </xf>
    <xf numFmtId="0" fontId="0" fillId="15" borderId="73" xfId="0" applyFill="1" applyBorder="1"/>
    <xf numFmtId="0" fontId="2" fillId="14" borderId="66" xfId="0" applyFont="1" applyFill="1" applyBorder="1"/>
    <xf numFmtId="0" fontId="0" fillId="14" borderId="66" xfId="0" applyFill="1" applyBorder="1"/>
    <xf numFmtId="0" fontId="6" fillId="13" borderId="0" xfId="0" applyFont="1" applyFill="1"/>
    <xf numFmtId="0" fontId="0" fillId="13" borderId="0" xfId="0" applyFill="1" applyAlignment="1">
      <alignment horizontal="center"/>
    </xf>
    <xf numFmtId="0" fontId="0" fillId="14" borderId="66" xfId="0" applyFill="1" applyBorder="1" applyAlignment="1">
      <alignment vertical="center"/>
    </xf>
    <xf numFmtId="0" fontId="11" fillId="13" borderId="0" xfId="0" applyFont="1" applyFill="1" applyAlignment="1">
      <alignment horizontal="left" vertical="center" wrapText="1"/>
    </xf>
    <xf numFmtId="0" fontId="4" fillId="29" borderId="0" xfId="0" applyFont="1" applyFill="1" applyAlignment="1">
      <alignment vertical="center" wrapText="1"/>
    </xf>
    <xf numFmtId="0" fontId="4" fillId="14" borderId="13" xfId="0" applyFont="1" applyFill="1" applyBorder="1" applyAlignment="1">
      <alignment vertical="center"/>
    </xf>
    <xf numFmtId="0" fontId="4" fillId="14" borderId="0" xfId="0" applyFont="1" applyFill="1" applyAlignment="1">
      <alignment vertical="center" wrapText="1"/>
    </xf>
    <xf numFmtId="0" fontId="4" fillId="30" borderId="0" xfId="0" applyFont="1" applyFill="1" applyAlignment="1">
      <alignment vertical="center" wrapText="1"/>
    </xf>
    <xf numFmtId="0" fontId="11" fillId="13" borderId="0" xfId="0" applyFont="1" applyFill="1" applyAlignment="1">
      <alignment horizontal="center" vertical="center" wrapText="1"/>
    </xf>
    <xf numFmtId="0" fontId="30" fillId="13" borderId="0" xfId="0" applyFont="1" applyFill="1" applyAlignment="1">
      <alignment horizontal="center" vertical="center"/>
    </xf>
    <xf numFmtId="0" fontId="4" fillId="14" borderId="66" xfId="0" applyFont="1" applyFill="1" applyBorder="1" applyAlignment="1">
      <alignment horizontal="center" vertical="top"/>
    </xf>
    <xf numFmtId="0" fontId="4" fillId="13" borderId="66" xfId="0" applyFont="1" applyFill="1" applyBorder="1" applyAlignment="1">
      <alignment horizontal="center" vertical="top"/>
    </xf>
    <xf numFmtId="0" fontId="4" fillId="13" borderId="0" xfId="0" applyFont="1" applyFill="1" applyAlignment="1">
      <alignment horizontal="center" vertical="top"/>
    </xf>
    <xf numFmtId="0" fontId="2" fillId="13" borderId="0" xfId="0" applyFont="1" applyFill="1" applyAlignment="1">
      <alignment horizontal="center" vertical="top" wrapText="1"/>
    </xf>
    <xf numFmtId="0" fontId="0" fillId="15" borderId="66" xfId="0" applyFill="1" applyBorder="1" applyAlignment="1">
      <alignment vertical="center"/>
    </xf>
    <xf numFmtId="0" fontId="2" fillId="13" borderId="66" xfId="0" applyFont="1" applyFill="1" applyBorder="1" applyAlignment="1">
      <alignment vertical="center"/>
    </xf>
    <xf numFmtId="0" fontId="3" fillId="17" borderId="0" xfId="0" applyFont="1" applyFill="1" applyAlignment="1">
      <alignment horizontal="center" vertical="center"/>
    </xf>
    <xf numFmtId="0" fontId="0" fillId="15" borderId="0" xfId="0" applyFill="1" applyAlignment="1">
      <alignment vertical="center"/>
    </xf>
    <xf numFmtId="0" fontId="29" fillId="13" borderId="0" xfId="0" applyFont="1" applyFill="1"/>
    <xf numFmtId="0" fontId="75" fillId="13" borderId="65" xfId="0" applyFont="1" applyFill="1" applyBorder="1" applyAlignment="1">
      <alignment vertical="center"/>
    </xf>
    <xf numFmtId="0" fontId="2" fillId="13" borderId="66" xfId="0" applyFont="1" applyFill="1" applyBorder="1"/>
    <xf numFmtId="0" fontId="2" fillId="15" borderId="0" xfId="0" applyFont="1" applyFill="1" applyAlignment="1">
      <alignment vertical="center"/>
    </xf>
    <xf numFmtId="0" fontId="2" fillId="14" borderId="0" xfId="0" applyFont="1" applyFill="1" applyAlignment="1">
      <alignment vertical="center"/>
    </xf>
    <xf numFmtId="0" fontId="43" fillId="13" borderId="0" xfId="0" applyFont="1" applyFill="1" applyAlignment="1">
      <alignment horizontal="center" vertical="center"/>
    </xf>
    <xf numFmtId="0" fontId="2" fillId="13" borderId="67" xfId="0" applyFont="1" applyFill="1" applyBorder="1" applyAlignment="1">
      <alignment horizontal="center" vertical="center"/>
    </xf>
    <xf numFmtId="0" fontId="4" fillId="13" borderId="67" xfId="0" applyFont="1" applyFill="1" applyBorder="1" applyAlignment="1">
      <alignment horizontal="center" vertical="center"/>
    </xf>
    <xf numFmtId="0" fontId="12" fillId="13" borderId="0" xfId="0" applyFont="1" applyFill="1" applyAlignment="1">
      <alignment vertical="top" wrapText="1"/>
    </xf>
    <xf numFmtId="0" fontId="0" fillId="15" borderId="13" xfId="0" applyFill="1" applyBorder="1" applyAlignment="1">
      <alignment vertical="center"/>
    </xf>
    <xf numFmtId="0" fontId="43" fillId="13" borderId="10" xfId="0" applyFont="1" applyFill="1" applyBorder="1" applyAlignment="1">
      <alignment horizontal="center" vertical="center"/>
    </xf>
    <xf numFmtId="0" fontId="2" fillId="13" borderId="8" xfId="0" applyFont="1" applyFill="1" applyBorder="1" applyAlignment="1">
      <alignment horizontal="right" vertical="center"/>
    </xf>
    <xf numFmtId="0" fontId="4" fillId="13" borderId="0" xfId="0" applyFont="1" applyFill="1" applyAlignment="1">
      <alignment vertical="top" wrapText="1"/>
    </xf>
    <xf numFmtId="0" fontId="2" fillId="29" borderId="13" xfId="0" applyFont="1" applyFill="1" applyBorder="1" applyAlignment="1">
      <alignment horizontal="center" vertical="center"/>
    </xf>
    <xf numFmtId="0" fontId="0" fillId="14" borderId="13" xfId="0" applyFill="1" applyBorder="1" applyAlignment="1">
      <alignment vertical="center"/>
    </xf>
    <xf numFmtId="0" fontId="0" fillId="14" borderId="13" xfId="0" applyFill="1" applyBorder="1"/>
    <xf numFmtId="0" fontId="31" fillId="14" borderId="0" xfId="0" applyFont="1" applyFill="1" applyAlignment="1">
      <alignment vertical="top"/>
    </xf>
    <xf numFmtId="0" fontId="4" fillId="13" borderId="67" xfId="0" applyFont="1" applyFill="1" applyBorder="1" applyAlignment="1">
      <alignment horizontal="right" vertical="top"/>
    </xf>
    <xf numFmtId="0" fontId="2" fillId="13" borderId="67" xfId="0" applyFont="1" applyFill="1" applyBorder="1" applyAlignment="1">
      <alignment vertical="top"/>
    </xf>
    <xf numFmtId="0" fontId="0" fillId="13" borderId="67" xfId="0" applyFill="1" applyBorder="1" applyAlignment="1">
      <alignment vertical="top" wrapText="1"/>
    </xf>
    <xf numFmtId="0" fontId="2" fillId="15" borderId="66" xfId="0" applyFont="1" applyFill="1" applyBorder="1"/>
    <xf numFmtId="0" fontId="80" fillId="13" borderId="0" xfId="0" applyFont="1" applyFill="1" applyAlignment="1">
      <alignment horizontal="left" vertical="center"/>
    </xf>
    <xf numFmtId="0" fontId="0" fillId="15" borderId="66" xfId="0" applyFill="1" applyBorder="1"/>
    <xf numFmtId="0" fontId="2" fillId="13" borderId="0" xfId="0" applyFont="1" applyFill="1" applyAlignment="1">
      <alignment horizontal="center"/>
    </xf>
    <xf numFmtId="0" fontId="2" fillId="14" borderId="0" xfId="0" applyFont="1" applyFill="1" applyAlignment="1">
      <alignment vertical="top"/>
    </xf>
    <xf numFmtId="0" fontId="2" fillId="14" borderId="13" xfId="0" applyFont="1" applyFill="1" applyBorder="1" applyAlignment="1">
      <alignment horizontal="left" vertical="center"/>
    </xf>
    <xf numFmtId="0" fontId="0" fillId="13" borderId="75" xfId="0" applyFill="1" applyBorder="1"/>
    <xf numFmtId="0" fontId="2" fillId="13" borderId="0" xfId="0" applyFont="1" applyFill="1" applyAlignment="1">
      <alignment horizontal="right" vertical="top"/>
    </xf>
    <xf numFmtId="0" fontId="2" fillId="15" borderId="0" xfId="0" applyFont="1" applyFill="1"/>
    <xf numFmtId="0" fontId="2" fillId="14" borderId="0" xfId="0" applyFont="1" applyFill="1" applyAlignment="1">
      <alignment horizontal="center" vertical="top"/>
    </xf>
    <xf numFmtId="0" fontId="35" fillId="30" borderId="0" xfId="0" applyFont="1" applyFill="1" applyAlignment="1">
      <alignment vertical="top" wrapText="1"/>
    </xf>
    <xf numFmtId="0" fontId="2" fillId="29" borderId="0" xfId="0" applyFont="1" applyFill="1" applyAlignment="1">
      <alignment horizontal="right" vertical="top"/>
    </xf>
    <xf numFmtId="0" fontId="68" fillId="29" borderId="34" xfId="0" applyFont="1" applyFill="1" applyBorder="1" applyAlignment="1">
      <alignment horizontal="center" vertical="center"/>
    </xf>
    <xf numFmtId="0" fontId="68" fillId="29" borderId="12" xfId="0" applyFont="1" applyFill="1" applyBorder="1" applyAlignment="1">
      <alignment horizontal="center" vertical="center"/>
    </xf>
    <xf numFmtId="0" fontId="68" fillId="29" borderId="35" xfId="0" applyFont="1" applyFill="1" applyBorder="1" applyAlignment="1">
      <alignment horizontal="center" vertical="center"/>
    </xf>
    <xf numFmtId="0" fontId="4" fillId="29" borderId="13" xfId="0" applyFont="1" applyFill="1" applyBorder="1" applyAlignment="1">
      <alignment vertical="center"/>
    </xf>
    <xf numFmtId="0" fontId="44" fillId="29" borderId="0" xfId="0" applyFont="1" applyFill="1" applyAlignment="1">
      <alignment vertical="top"/>
    </xf>
    <xf numFmtId="0" fontId="38" fillId="29" borderId="0" xfId="0" applyFont="1" applyFill="1" applyAlignment="1">
      <alignment vertical="center" wrapText="1"/>
    </xf>
    <xf numFmtId="0" fontId="38" fillId="13" borderId="0" xfId="0" applyFont="1" applyFill="1" applyAlignment="1">
      <alignment vertical="center" wrapText="1"/>
    </xf>
    <xf numFmtId="0" fontId="0" fillId="14" borderId="13" xfId="0" applyFill="1" applyBorder="1" applyAlignment="1">
      <alignment horizontal="center" vertical="center"/>
    </xf>
    <xf numFmtId="0" fontId="4" fillId="13" borderId="0" xfId="0" applyFont="1" applyFill="1" applyAlignment="1">
      <alignment horizontal="right" vertical="top"/>
    </xf>
    <xf numFmtId="0" fontId="44" fillId="14" borderId="0" xfId="0" applyFont="1" applyFill="1" applyAlignment="1">
      <alignment vertical="top"/>
    </xf>
    <xf numFmtId="0" fontId="44" fillId="13" borderId="0" xfId="0" applyFont="1" applyFill="1" applyAlignment="1">
      <alignment vertical="top"/>
    </xf>
    <xf numFmtId="0" fontId="4" fillId="13" borderId="0" xfId="0" applyFont="1" applyFill="1" applyAlignment="1">
      <alignment horizontal="right" vertical="center"/>
    </xf>
    <xf numFmtId="0" fontId="51" fillId="13" borderId="58" xfId="0" quotePrefix="1" applyFont="1" applyFill="1" applyBorder="1" applyAlignment="1">
      <alignment horizontal="right" vertical="top" wrapText="1"/>
    </xf>
    <xf numFmtId="0" fontId="41" fillId="13" borderId="65" xfId="0" applyFont="1" applyFill="1" applyBorder="1" applyAlignment="1">
      <alignment vertical="top" wrapText="1"/>
    </xf>
    <xf numFmtId="0" fontId="41" fillId="29" borderId="0" xfId="0" applyFont="1" applyFill="1" applyAlignment="1">
      <alignment vertical="top" wrapText="1"/>
    </xf>
    <xf numFmtId="0" fontId="41" fillId="13" borderId="65" xfId="0" applyFont="1" applyFill="1" applyBorder="1" applyAlignment="1">
      <alignment wrapText="1"/>
    </xf>
    <xf numFmtId="0" fontId="41" fillId="29" borderId="0" xfId="0" applyFont="1" applyFill="1" applyAlignment="1">
      <alignment wrapText="1"/>
    </xf>
    <xf numFmtId="0" fontId="75" fillId="13" borderId="65" xfId="0" applyFont="1" applyFill="1" applyBorder="1" applyAlignment="1">
      <alignment horizontal="center" vertical="center"/>
    </xf>
    <xf numFmtId="0" fontId="51" fillId="13" borderId="51" xfId="0" quotePrefix="1" applyFont="1" applyFill="1" applyBorder="1" applyAlignment="1">
      <alignment horizontal="right" vertical="top" wrapText="1"/>
    </xf>
    <xf numFmtId="0" fontId="2" fillId="13" borderId="67" xfId="0" applyFont="1" applyFill="1" applyBorder="1" applyAlignment="1">
      <alignment vertical="center"/>
    </xf>
    <xf numFmtId="0" fontId="4" fillId="13" borderId="67" xfId="0" applyFont="1" applyFill="1" applyBorder="1" applyAlignment="1">
      <alignment horizontal="right" vertical="center"/>
    </xf>
    <xf numFmtId="0" fontId="0" fillId="13" borderId="67" xfId="0" applyFill="1" applyBorder="1" applyAlignment="1">
      <alignment vertical="center" wrapText="1"/>
    </xf>
    <xf numFmtId="0" fontId="0" fillId="29" borderId="0" xfId="0" applyFill="1" applyAlignment="1">
      <alignment horizontal="center" vertical="center"/>
    </xf>
    <xf numFmtId="0" fontId="2" fillId="15" borderId="66" xfId="0" applyFont="1" applyFill="1" applyBorder="1" applyAlignment="1">
      <alignment vertical="center"/>
    </xf>
    <xf numFmtId="0" fontId="4" fillId="13" borderId="65" xfId="0" applyFont="1" applyFill="1" applyBorder="1" applyAlignment="1">
      <alignment vertical="center"/>
    </xf>
    <xf numFmtId="0" fontId="2" fillId="29" borderId="68" xfId="0" applyFont="1" applyFill="1" applyBorder="1" applyAlignment="1">
      <alignment horizontal="center" vertical="center"/>
    </xf>
    <xf numFmtId="0" fontId="4" fillId="29" borderId="0" xfId="0" applyFont="1" applyFill="1" applyAlignment="1">
      <alignment vertical="center"/>
    </xf>
    <xf numFmtId="0" fontId="4" fillId="29" borderId="10" xfId="0" applyFont="1" applyFill="1" applyBorder="1" applyAlignment="1">
      <alignment horizontal="center" vertical="center"/>
    </xf>
    <xf numFmtId="0" fontId="29" fillId="13" borderId="65" xfId="0" applyFont="1" applyFill="1" applyBorder="1" applyAlignment="1">
      <alignment vertical="center"/>
    </xf>
    <xf numFmtId="0" fontId="4" fillId="29" borderId="0" xfId="0" applyFont="1" applyFill="1" applyAlignment="1">
      <alignment horizontal="center" vertical="center"/>
    </xf>
    <xf numFmtId="3" fontId="2" fillId="29" borderId="0" xfId="0" applyNumberFormat="1" applyFont="1" applyFill="1" applyAlignment="1">
      <alignment horizontal="center" vertical="center"/>
    </xf>
    <xf numFmtId="0" fontId="4" fillId="30" borderId="0" xfId="0" applyFont="1" applyFill="1" applyAlignment="1">
      <alignment horizontal="center" wrapText="1"/>
    </xf>
    <xf numFmtId="0" fontId="4" fillId="30" borderId="0" xfId="0" applyFont="1" applyFill="1" applyAlignment="1">
      <alignment horizontal="center"/>
    </xf>
    <xf numFmtId="0" fontId="35" fillId="29" borderId="0" xfId="0" applyFont="1" applyFill="1" applyAlignment="1">
      <alignment vertical="top" wrapText="1"/>
    </xf>
    <xf numFmtId="0" fontId="25" fillId="29" borderId="0" xfId="0" applyFont="1" applyFill="1" applyAlignment="1">
      <alignment horizontal="right" vertical="top" wrapText="1"/>
    </xf>
    <xf numFmtId="0" fontId="0" fillId="18" borderId="63" xfId="0" applyFill="1" applyBorder="1" applyAlignment="1">
      <alignment horizontal="center" vertical="center"/>
    </xf>
    <xf numFmtId="0" fontId="0" fillId="18" borderId="8" xfId="0" applyFill="1" applyBorder="1" applyAlignment="1">
      <alignment horizontal="center" vertical="center"/>
    </xf>
    <xf numFmtId="0" fontId="0" fillId="18" borderId="64" xfId="0" applyFill="1" applyBorder="1" applyAlignment="1">
      <alignment horizontal="center" vertical="center"/>
    </xf>
    <xf numFmtId="0" fontId="2" fillId="30" borderId="0" xfId="0" applyFont="1" applyFill="1" applyAlignment="1">
      <alignment vertical="center" shrinkToFit="1"/>
    </xf>
    <xf numFmtId="0" fontId="0" fillId="30" borderId="0" xfId="0" applyFill="1" applyAlignment="1">
      <alignment horizontal="center" vertical="center"/>
    </xf>
    <xf numFmtId="0" fontId="2" fillId="30" borderId="0" xfId="0" applyFont="1" applyFill="1" applyAlignment="1">
      <alignment horizontal="left" vertical="center" shrinkToFit="1"/>
    </xf>
    <xf numFmtId="0" fontId="2" fillId="30" borderId="0" xfId="0" applyFont="1" applyFill="1" applyAlignment="1">
      <alignment vertical="top" wrapText="1"/>
    </xf>
    <xf numFmtId="165" fontId="2" fillId="30" borderId="0" xfId="0" applyNumberFormat="1" applyFont="1" applyFill="1" applyAlignment="1">
      <alignment horizontal="center" vertical="center" wrapText="1"/>
    </xf>
    <xf numFmtId="0" fontId="2" fillId="30" borderId="0" xfId="0" applyFont="1" applyFill="1" applyAlignment="1">
      <alignment horizontal="center" vertical="center"/>
    </xf>
    <xf numFmtId="0" fontId="2" fillId="30" borderId="0" xfId="0" applyFont="1" applyFill="1" applyAlignment="1">
      <alignment horizontal="left" vertical="center"/>
    </xf>
    <xf numFmtId="0" fontId="2" fillId="30" borderId="0" xfId="0" applyFont="1" applyFill="1" applyAlignment="1">
      <alignment horizontal="right" vertical="center"/>
    </xf>
    <xf numFmtId="0" fontId="2" fillId="13" borderId="0" xfId="0" applyFont="1" applyFill="1" applyAlignment="1">
      <alignment horizontal="left" vertical="center"/>
    </xf>
    <xf numFmtId="0" fontId="2" fillId="14" borderId="66" xfId="0" applyFont="1" applyFill="1" applyBorder="1" applyAlignment="1">
      <alignment vertical="center"/>
    </xf>
    <xf numFmtId="0" fontId="2" fillId="13" borderId="11" xfId="0" applyFont="1" applyFill="1" applyBorder="1" applyAlignment="1">
      <alignment vertical="top"/>
    </xf>
    <xf numFmtId="0" fontId="4" fillId="13" borderId="11" xfId="0" applyFont="1" applyFill="1" applyBorder="1" applyAlignment="1">
      <alignment horizontal="center" vertical="top"/>
    </xf>
    <xf numFmtId="0" fontId="4" fillId="13" borderId="11" xfId="0" applyFont="1" applyFill="1" applyBorder="1" applyAlignment="1">
      <alignment horizontal="right" vertical="top"/>
    </xf>
    <xf numFmtId="0" fontId="4" fillId="13" borderId="11" xfId="0" applyFont="1" applyFill="1" applyBorder="1" applyAlignment="1">
      <alignment vertical="top" wrapText="1"/>
    </xf>
    <xf numFmtId="0" fontId="0" fillId="13" borderId="11" xfId="0" applyFill="1" applyBorder="1" applyAlignment="1">
      <alignment vertical="top" wrapText="1"/>
    </xf>
    <xf numFmtId="0" fontId="0" fillId="29" borderId="0" xfId="0" applyFill="1" applyAlignment="1">
      <alignment horizontal="center"/>
    </xf>
    <xf numFmtId="0" fontId="2" fillId="29" borderId="66" xfId="0" applyFont="1" applyFill="1" applyBorder="1"/>
    <xf numFmtId="0" fontId="2" fillId="29" borderId="65" xfId="0" applyFont="1" applyFill="1" applyBorder="1"/>
    <xf numFmtId="0" fontId="2" fillId="29" borderId="66" xfId="0" applyFont="1" applyFill="1" applyBorder="1" applyAlignment="1">
      <alignment vertical="top"/>
    </xf>
    <xf numFmtId="0" fontId="2" fillId="29" borderId="0" xfId="0" applyFont="1" applyFill="1" applyAlignment="1">
      <alignment horizontal="center" vertical="top"/>
    </xf>
    <xf numFmtId="0" fontId="62" fillId="29" borderId="65" xfId="0" applyFont="1" applyFill="1" applyBorder="1" applyAlignment="1">
      <alignment vertical="top"/>
    </xf>
    <xf numFmtId="0" fontId="2" fillId="13" borderId="0" xfId="0" applyFont="1" applyFill="1" applyAlignment="1">
      <alignment horizontal="center" vertical="top"/>
    </xf>
    <xf numFmtId="0" fontId="2" fillId="30" borderId="0" xfId="19" applyFill="1" applyAlignment="1">
      <alignment horizontal="left"/>
    </xf>
    <xf numFmtId="0" fontId="2" fillId="30" borderId="0" xfId="19" applyFill="1"/>
    <xf numFmtId="0" fontId="2" fillId="29" borderId="0" xfId="19" applyFill="1"/>
    <xf numFmtId="0" fontId="64" fillId="13" borderId="0" xfId="19" applyFont="1" applyFill="1" applyAlignment="1">
      <alignment horizontal="left"/>
    </xf>
    <xf numFmtId="0" fontId="2" fillId="13" borderId="0" xfId="19" applyFill="1" applyAlignment="1">
      <alignment horizontal="left"/>
    </xf>
    <xf numFmtId="0" fontId="2" fillId="13" borderId="0" xfId="19" applyFill="1"/>
    <xf numFmtId="0" fontId="2" fillId="29" borderId="0" xfId="19" applyFill="1" applyAlignment="1">
      <alignment wrapText="1"/>
    </xf>
    <xf numFmtId="0" fontId="2" fillId="30" borderId="0" xfId="19" applyFill="1" applyAlignment="1">
      <alignment horizontal="left" wrapText="1"/>
    </xf>
    <xf numFmtId="0" fontId="47" fillId="17" borderId="13" xfId="19" quotePrefix="1" applyFont="1" applyFill="1" applyBorder="1" applyAlignment="1">
      <alignment horizontal="center" wrapText="1"/>
    </xf>
    <xf numFmtId="0" fontId="47" fillId="17" borderId="13" xfId="19" applyFont="1" applyFill="1" applyBorder="1" applyAlignment="1">
      <alignment wrapText="1"/>
    </xf>
    <xf numFmtId="0" fontId="47" fillId="17" borderId="13" xfId="19" applyFont="1" applyFill="1" applyBorder="1" applyAlignment="1">
      <alignment horizontal="left" wrapText="1"/>
    </xf>
    <xf numFmtId="0" fontId="47" fillId="17" borderId="13" xfId="19" applyFont="1" applyFill="1" applyBorder="1" applyAlignment="1">
      <alignment horizontal="center" wrapText="1"/>
    </xf>
    <xf numFmtId="0" fontId="2" fillId="30" borderId="0" xfId="19" applyFill="1" applyAlignment="1">
      <alignment wrapText="1"/>
    </xf>
    <xf numFmtId="0" fontId="2" fillId="0" borderId="13" xfId="19" applyBorder="1" applyAlignment="1">
      <alignment horizontal="center"/>
    </xf>
    <xf numFmtId="0" fontId="2" fillId="30" borderId="62" xfId="19" applyFill="1" applyBorder="1" applyAlignment="1">
      <alignment horizontal="left"/>
    </xf>
    <xf numFmtId="0" fontId="2" fillId="30" borderId="62" xfId="19" applyFill="1" applyBorder="1"/>
    <xf numFmtId="0" fontId="2" fillId="30" borderId="62" xfId="19" applyFill="1" applyBorder="1" applyAlignment="1">
      <alignment horizontal="center"/>
    </xf>
    <xf numFmtId="14" fontId="2" fillId="30" borderId="62" xfId="19" applyNumberFormat="1" applyFill="1" applyBorder="1" applyAlignment="1">
      <alignment horizontal="center"/>
    </xf>
    <xf numFmtId="0" fontId="2" fillId="29" borderId="0" xfId="19" applyFill="1" applyAlignment="1">
      <alignment horizontal="left"/>
    </xf>
    <xf numFmtId="0" fontId="2" fillId="29" borderId="0" xfId="19" applyFill="1" applyAlignment="1">
      <alignment horizontal="center"/>
    </xf>
    <xf numFmtId="0" fontId="2" fillId="30" borderId="0" xfId="19" applyFill="1" applyAlignment="1">
      <alignment horizontal="center"/>
    </xf>
    <xf numFmtId="0" fontId="47" fillId="17" borderId="13" xfId="19" quotePrefix="1" applyFont="1" applyFill="1" applyBorder="1" applyAlignment="1">
      <alignment horizontal="left" wrapText="1"/>
    </xf>
    <xf numFmtId="0" fontId="2" fillId="0" borderId="13" xfId="19" applyBorder="1" applyAlignment="1">
      <alignment horizontal="left"/>
    </xf>
    <xf numFmtId="14" fontId="2" fillId="0" borderId="13" xfId="19" applyNumberFormat="1" applyBorder="1" applyAlignment="1">
      <alignment horizontal="center"/>
    </xf>
    <xf numFmtId="3" fontId="2" fillId="0" borderId="13" xfId="19" applyNumberFormat="1" applyBorder="1" applyAlignment="1">
      <alignment horizontal="left"/>
    </xf>
    <xf numFmtId="0" fontId="2" fillId="30" borderId="0" xfId="19" quotePrefix="1" applyFill="1" applyAlignment="1">
      <alignment horizontal="left"/>
    </xf>
    <xf numFmtId="0" fontId="81" fillId="29" borderId="0" xfId="19" applyFont="1" applyFill="1"/>
    <xf numFmtId="0" fontId="47" fillId="17" borderId="13" xfId="19" quotePrefix="1" applyFont="1" applyFill="1" applyBorder="1" applyAlignment="1">
      <alignment horizontal="left"/>
    </xf>
    <xf numFmtId="0" fontId="2" fillId="0" borderId="62" xfId="19" applyBorder="1" applyAlignment="1">
      <alignment horizontal="center"/>
    </xf>
    <xf numFmtId="0" fontId="2" fillId="0" borderId="62" xfId="19" applyBorder="1" applyAlignment="1">
      <alignment horizontal="left"/>
    </xf>
    <xf numFmtId="14" fontId="2" fillId="0" borderId="62" xfId="19" applyNumberFormat="1" applyBorder="1" applyAlignment="1">
      <alignment horizontal="center"/>
    </xf>
    <xf numFmtId="0" fontId="2" fillId="0" borderId="0" xfId="0" applyFont="1"/>
    <xf numFmtId="0" fontId="2" fillId="15" borderId="0" xfId="0" applyFont="1" applyFill="1" applyAlignment="1">
      <alignment horizontal="center"/>
    </xf>
    <xf numFmtId="0" fontId="29" fillId="0" borderId="0" xfId="0" applyFont="1"/>
    <xf numFmtId="0" fontId="2" fillId="15" borderId="0" xfId="0" applyFont="1" applyFill="1" applyAlignment="1">
      <alignment horizontal="left"/>
    </xf>
    <xf numFmtId="0" fontId="2" fillId="0" borderId="0" xfId="0" applyFont="1" applyAlignment="1">
      <alignment horizontal="left"/>
    </xf>
    <xf numFmtId="0" fontId="0" fillId="14" borderId="0" xfId="0" applyFill="1" applyAlignment="1">
      <alignment horizontal="left"/>
    </xf>
    <xf numFmtId="0" fontId="2" fillId="17" borderId="0" xfId="0" applyFont="1" applyFill="1"/>
    <xf numFmtId="0" fontId="2" fillId="29" borderId="0" xfId="0" applyFont="1" applyFill="1" applyAlignment="1">
      <alignment horizontal="left" vertical="top"/>
    </xf>
    <xf numFmtId="0" fontId="33" fillId="0" borderId="0" xfId="0" applyFont="1"/>
    <xf numFmtId="0" fontId="37" fillId="15" borderId="0" xfId="0" applyFont="1" applyFill="1" applyAlignment="1">
      <alignment horizontal="left"/>
    </xf>
    <xf numFmtId="0" fontId="2" fillId="29" borderId="13" xfId="0" applyFont="1" applyFill="1" applyBorder="1" applyAlignment="1">
      <alignment horizontal="center"/>
    </xf>
    <xf numFmtId="0" fontId="2" fillId="0" borderId="0" xfId="0" applyFont="1" applyAlignment="1">
      <alignment horizontal="center"/>
    </xf>
    <xf numFmtId="0" fontId="2" fillId="29" borderId="0" xfId="0" applyFont="1" applyFill="1" applyAlignment="1">
      <alignment horizontal="center"/>
    </xf>
    <xf numFmtId="0" fontId="67" fillId="29" borderId="0" xfId="0" applyFont="1" applyFill="1" applyAlignment="1">
      <alignment horizontal="center"/>
    </xf>
    <xf numFmtId="0" fontId="46" fillId="17" borderId="0" xfId="0" applyFont="1" applyFill="1"/>
    <xf numFmtId="0" fontId="47" fillId="17" borderId="0" xfId="0" applyFont="1" applyFill="1"/>
    <xf numFmtId="0" fontId="47" fillId="17" borderId="0" xfId="0" applyFont="1" applyFill="1" applyAlignment="1">
      <alignment horizontal="center"/>
    </xf>
    <xf numFmtId="0" fontId="46" fillId="17" borderId="0" xfId="0" applyFont="1" applyFill="1" applyAlignment="1">
      <alignment horizontal="left"/>
    </xf>
    <xf numFmtId="0" fontId="2" fillId="15" borderId="0" xfId="0" applyFont="1" applyFill="1" applyAlignment="1">
      <alignment wrapText="1"/>
    </xf>
    <xf numFmtId="49" fontId="45" fillId="15" borderId="0" xfId="0" applyNumberFormat="1" applyFont="1" applyFill="1" applyAlignment="1">
      <alignment horizontal="center"/>
    </xf>
    <xf numFmtId="0" fontId="45" fillId="15" borderId="0" xfId="0" applyFont="1" applyFill="1" applyAlignment="1">
      <alignment horizontal="left"/>
    </xf>
    <xf numFmtId="0" fontId="47" fillId="17" borderId="0" xfId="0" applyFont="1" applyFill="1" applyAlignment="1">
      <alignment wrapText="1"/>
    </xf>
    <xf numFmtId="0" fontId="2" fillId="15" borderId="0" xfId="0" applyFont="1" applyFill="1" applyAlignment="1">
      <alignment shrinkToFit="1"/>
    </xf>
    <xf numFmtId="0" fontId="46" fillId="17" borderId="0" xfId="0" applyFont="1" applyFill="1" applyAlignment="1">
      <alignment horizontal="center"/>
    </xf>
    <xf numFmtId="0" fontId="67"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52" fillId="17" borderId="0" xfId="0" applyFont="1" applyFill="1" applyAlignment="1">
      <alignment horizontal="center"/>
    </xf>
    <xf numFmtId="0" fontId="2" fillId="0" borderId="0" xfId="0" applyFont="1" applyAlignment="1">
      <alignment horizontal="right"/>
    </xf>
    <xf numFmtId="0" fontId="2" fillId="0" borderId="100" xfId="0" applyFont="1" applyBorder="1"/>
    <xf numFmtId="0" fontId="0" fillId="0" borderId="48" xfId="0" applyBorder="1"/>
    <xf numFmtId="0" fontId="0" fillId="0" borderId="27" xfId="0" applyBorder="1" applyAlignment="1">
      <alignment horizontal="center"/>
    </xf>
    <xf numFmtId="0" fontId="0" fillId="0" borderId="13" xfId="0" applyBorder="1" applyAlignment="1">
      <alignment horizontal="center"/>
    </xf>
    <xf numFmtId="0" fontId="0" fillId="0" borderId="47" xfId="0" applyBorder="1"/>
    <xf numFmtId="0" fontId="2" fillId="0" borderId="48" xfId="0" applyFont="1" applyBorder="1"/>
    <xf numFmtId="0" fontId="2" fillId="0" borderId="13" xfId="0" applyFont="1" applyBorder="1" applyAlignment="1">
      <alignment horizontal="center"/>
    </xf>
    <xf numFmtId="0" fontId="73" fillId="0" borderId="48" xfId="0" applyFont="1" applyBorder="1"/>
    <xf numFmtId="0" fontId="73" fillId="0" borderId="49" xfId="0" applyFont="1" applyBorder="1"/>
    <xf numFmtId="0" fontId="73" fillId="0" borderId="27" xfId="0" applyFont="1" applyBorder="1" applyAlignment="1">
      <alignment horizontal="center"/>
    </xf>
    <xf numFmtId="0" fontId="73" fillId="0" borderId="13" xfId="0" applyFont="1" applyBorder="1" applyAlignment="1">
      <alignment horizontal="center"/>
    </xf>
    <xf numFmtId="0" fontId="73" fillId="0" borderId="0" xfId="0" applyFont="1"/>
    <xf numFmtId="0" fontId="50" fillId="0" borderId="0" xfId="0" applyFont="1"/>
    <xf numFmtId="0" fontId="23" fillId="0" borderId="12" xfId="20" applyFont="1" applyBorder="1"/>
    <xf numFmtId="0" fontId="0" fillId="0" borderId="13" xfId="0" applyBorder="1" applyAlignment="1">
      <alignment horizontal="center" vertical="top"/>
    </xf>
    <xf numFmtId="0" fontId="2" fillId="13" borderId="0" xfId="19" applyFill="1" applyAlignment="1">
      <alignment horizontal="left" vertical="center" wrapText="1"/>
    </xf>
    <xf numFmtId="0" fontId="0" fillId="13" borderId="42" xfId="0" applyFill="1" applyBorder="1" applyAlignment="1">
      <alignment horizontal="left" vertical="center" wrapText="1"/>
    </xf>
    <xf numFmtId="0" fontId="0" fillId="13" borderId="42" xfId="0" applyFill="1" applyBorder="1" applyAlignment="1">
      <alignment horizontal="left" vertical="center"/>
    </xf>
    <xf numFmtId="0" fontId="0" fillId="13" borderId="45" xfId="0" applyFill="1" applyBorder="1" applyAlignment="1">
      <alignment horizontal="left" vertical="center" wrapText="1"/>
    </xf>
    <xf numFmtId="0" fontId="0" fillId="13" borderId="46" xfId="0" applyFill="1" applyBorder="1" applyAlignment="1">
      <alignment horizontal="left" vertical="center" wrapText="1"/>
    </xf>
    <xf numFmtId="0" fontId="0" fillId="13" borderId="59" xfId="0" applyFill="1" applyBorder="1" applyAlignment="1">
      <alignment horizontal="left" vertical="center" wrapText="1"/>
    </xf>
    <xf numFmtId="0" fontId="4" fillId="20" borderId="60" xfId="0" applyFont="1" applyFill="1" applyBorder="1" applyAlignment="1">
      <alignment horizontal="left" vertical="top" wrapText="1"/>
    </xf>
    <xf numFmtId="0" fontId="4" fillId="20" borderId="19" xfId="0" applyFont="1" applyFill="1" applyBorder="1" applyAlignment="1">
      <alignment horizontal="left"/>
    </xf>
    <xf numFmtId="0" fontId="11" fillId="13" borderId="0" xfId="0" applyFont="1" applyFill="1" applyAlignment="1">
      <alignment horizontal="left" vertical="top" wrapText="1"/>
    </xf>
    <xf numFmtId="0" fontId="55" fillId="13" borderId="0" xfId="0" applyFont="1" applyFill="1" applyAlignment="1">
      <alignment horizontal="left" vertical="top" wrapText="1"/>
    </xf>
    <xf numFmtId="0" fontId="58" fillId="13" borderId="0" xfId="0" applyFont="1" applyFill="1" applyAlignment="1">
      <alignment horizontal="left" vertical="top" wrapText="1"/>
    </xf>
    <xf numFmtId="0" fontId="2" fillId="20" borderId="61" xfId="0" applyFont="1" applyFill="1" applyBorder="1" applyAlignment="1">
      <alignment horizontal="left" vertical="top" wrapText="1"/>
    </xf>
    <xf numFmtId="0" fontId="54" fillId="13" borderId="0" xfId="0" applyFont="1" applyFill="1" applyAlignment="1">
      <alignment horizontal="left"/>
    </xf>
    <xf numFmtId="0" fontId="2" fillId="20" borderId="0" xfId="0" applyFont="1" applyFill="1" applyAlignment="1">
      <alignment horizontal="left" vertical="top" wrapText="1"/>
    </xf>
    <xf numFmtId="0" fontId="40" fillId="13" borderId="12" xfId="0" applyFont="1" applyFill="1" applyBorder="1" applyAlignment="1">
      <alignment horizontal="left" vertical="top" wrapText="1"/>
    </xf>
    <xf numFmtId="0" fontId="35" fillId="20" borderId="0" xfId="0" applyFont="1" applyFill="1" applyAlignment="1">
      <alignment horizontal="left" vertical="top" wrapText="1"/>
    </xf>
    <xf numFmtId="0" fontId="2" fillId="13" borderId="0" xfId="0" applyFont="1" applyFill="1" applyAlignment="1">
      <alignment horizontal="left" wrapText="1"/>
    </xf>
    <xf numFmtId="0" fontId="7" fillId="13" borderId="25" xfId="0" applyFont="1" applyFill="1" applyBorder="1" applyAlignment="1">
      <alignment horizontal="left" vertical="top" wrapText="1"/>
    </xf>
    <xf numFmtId="0" fontId="51" fillId="13" borderId="51" xfId="0" quotePrefix="1" applyFont="1" applyFill="1" applyBorder="1" applyAlignment="1">
      <alignment horizontal="left" vertical="top" wrapText="1"/>
    </xf>
    <xf numFmtId="0" fontId="51" fillId="13" borderId="50" xfId="0" quotePrefix="1" applyFont="1" applyFill="1" applyBorder="1" applyAlignment="1">
      <alignment horizontal="left" vertical="top" wrapText="1"/>
    </xf>
    <xf numFmtId="0" fontId="29" fillId="13" borderId="25" xfId="0" applyFont="1" applyFill="1" applyBorder="1" applyAlignment="1">
      <alignment horizontal="left" vertical="top"/>
    </xf>
    <xf numFmtId="0" fontId="29" fillId="0" borderId="0" xfId="0" applyFont="1" applyAlignment="1">
      <alignment horizontal="left"/>
    </xf>
    <xf numFmtId="0" fontId="47" fillId="17" borderId="0" xfId="0" applyFont="1" applyFill="1" applyAlignment="1">
      <alignment horizontal="left"/>
    </xf>
    <xf numFmtId="49" fontId="45" fillId="15" borderId="0" xfId="0" applyNumberFormat="1" applyFont="1" applyFill="1" applyAlignment="1">
      <alignment horizontal="left"/>
    </xf>
    <xf numFmtId="0" fontId="2" fillId="15" borderId="0" xfId="0" applyFont="1" applyFill="1" applyAlignment="1">
      <alignment horizontal="left" wrapText="1" shrinkToFit="1"/>
    </xf>
    <xf numFmtId="0" fontId="52" fillId="17" borderId="0" xfId="0" applyFont="1" applyFill="1" applyAlignment="1">
      <alignment horizontal="left"/>
    </xf>
    <xf numFmtId="0" fontId="0" fillId="0" borderId="0" xfId="0" applyAlignment="1">
      <alignment horizontal="center"/>
    </xf>
    <xf numFmtId="0" fontId="4" fillId="20" borderId="60" xfId="0" applyFont="1" applyFill="1" applyBorder="1" applyAlignment="1">
      <alignment horizontal="left" vertical="center" wrapText="1"/>
    </xf>
    <xf numFmtId="0" fontId="30" fillId="30" borderId="0" xfId="0" applyFont="1" applyFill="1" applyAlignment="1">
      <alignment horizontal="left" vertical="center"/>
    </xf>
    <xf numFmtId="0" fontId="36" fillId="32" borderId="0" xfId="0" applyFont="1" applyFill="1" applyAlignment="1">
      <alignment horizontal="left" vertical="top" wrapText="1"/>
    </xf>
    <xf numFmtId="0" fontId="4" fillId="30" borderId="0" xfId="0" applyFont="1" applyFill="1" applyAlignment="1">
      <alignment horizontal="left" vertical="top" wrapText="1"/>
    </xf>
    <xf numFmtId="0" fontId="4" fillId="13" borderId="13" xfId="0" applyFont="1" applyFill="1" applyBorder="1" applyAlignment="1">
      <alignment horizontal="left" vertical="top"/>
    </xf>
    <xf numFmtId="0" fontId="73" fillId="30" borderId="25" xfId="0" applyFont="1" applyFill="1" applyBorder="1" applyAlignment="1">
      <alignment horizontal="left" vertical="top"/>
    </xf>
    <xf numFmtId="0" fontId="73" fillId="30" borderId="13" xfId="0" applyFont="1" applyFill="1" applyBorder="1" applyAlignment="1">
      <alignment horizontal="left" vertical="top"/>
    </xf>
    <xf numFmtId="0" fontId="2" fillId="13" borderId="13" xfId="0" applyFont="1" applyFill="1" applyBorder="1" applyAlignment="1">
      <alignment horizontal="left" vertical="top"/>
    </xf>
    <xf numFmtId="0" fontId="74" fillId="30" borderId="0" xfId="0" applyFont="1" applyFill="1" applyAlignment="1">
      <alignment horizontal="left" vertical="center"/>
    </xf>
    <xf numFmtId="0" fontId="2" fillId="29" borderId="0" xfId="0" applyFont="1" applyFill="1" applyAlignment="1">
      <alignment horizontal="left"/>
    </xf>
    <xf numFmtId="0" fontId="0" fillId="29" borderId="0" xfId="0" applyFill="1" applyAlignment="1">
      <alignment horizontal="left"/>
    </xf>
    <xf numFmtId="0" fontId="2" fillId="15" borderId="0" xfId="0" applyFont="1" applyFill="1" applyAlignment="1">
      <alignment horizontal="left" shrinkToFit="1"/>
    </xf>
    <xf numFmtId="0" fontId="55" fillId="30" borderId="0" xfId="0" applyFont="1" applyFill="1" applyAlignment="1">
      <alignment horizontal="left" vertical="top" wrapText="1"/>
    </xf>
    <xf numFmtId="0" fontId="36" fillId="20" borderId="0" xfId="0" applyFont="1" applyFill="1" applyAlignment="1">
      <alignment horizontal="left" vertical="top" wrapText="1"/>
    </xf>
    <xf numFmtId="0" fontId="4" fillId="13" borderId="71" xfId="0" applyFont="1" applyFill="1" applyBorder="1" applyAlignment="1">
      <alignment horizontal="left" vertical="top"/>
    </xf>
    <xf numFmtId="0" fontId="4" fillId="0" borderId="0" xfId="0" applyFont="1"/>
    <xf numFmtId="0" fontId="0" fillId="0" borderId="14" xfId="0" applyBorder="1"/>
    <xf numFmtId="0" fontId="0" fillId="21" borderId="15" xfId="0" applyFill="1" applyBorder="1"/>
    <xf numFmtId="0" fontId="0" fillId="0" borderId="16" xfId="0" applyBorder="1"/>
    <xf numFmtId="14" fontId="0" fillId="22" borderId="17" xfId="0" applyNumberFormat="1" applyFill="1" applyBorder="1" applyAlignment="1">
      <alignment horizontal="left"/>
    </xf>
    <xf numFmtId="0" fontId="0" fillId="18" borderId="18" xfId="0" applyFill="1" applyBorder="1"/>
    <xf numFmtId="0" fontId="0" fillId="18" borderId="19" xfId="0" applyFill="1" applyBorder="1"/>
    <xf numFmtId="0" fontId="0" fillId="18" borderId="20" xfId="0" applyFill="1" applyBorder="1"/>
    <xf numFmtId="0" fontId="0" fillId="0" borderId="21" xfId="0" applyBorder="1"/>
    <xf numFmtId="0" fontId="0" fillId="19" borderId="22" xfId="0" applyFill="1" applyBorder="1"/>
    <xf numFmtId="0" fontId="0" fillId="0" borderId="23" xfId="0" applyBorder="1"/>
    <xf numFmtId="0" fontId="0" fillId="20" borderId="24" xfId="0" applyFill="1" applyBorder="1"/>
    <xf numFmtId="0" fontId="2" fillId="23" borderId="0" xfId="0" applyFont="1" applyFill="1"/>
    <xf numFmtId="0" fontId="0" fillId="23" borderId="0" xfId="0" applyFill="1"/>
    <xf numFmtId="0" fontId="4" fillId="0" borderId="25" xfId="0" applyFont="1" applyBorder="1"/>
    <xf numFmtId="0" fontId="4" fillId="0" borderId="26" xfId="0" applyFont="1" applyBorder="1"/>
    <xf numFmtId="0" fontId="0" fillId="0" borderId="27" xfId="0" applyBorder="1"/>
    <xf numFmtId="14" fontId="0" fillId="22" borderId="28" xfId="0" applyNumberFormat="1" applyFill="1" applyBorder="1" applyAlignment="1">
      <alignment horizontal="center"/>
    </xf>
    <xf numFmtId="0" fontId="0" fillId="18" borderId="29" xfId="0" applyFill="1" applyBorder="1"/>
    <xf numFmtId="0" fontId="2" fillId="18" borderId="29" xfId="0" applyFont="1" applyFill="1" applyBorder="1"/>
    <xf numFmtId="0" fontId="0" fillId="18" borderId="30" xfId="0" applyFill="1" applyBorder="1"/>
    <xf numFmtId="14" fontId="0" fillId="22" borderId="31" xfId="0" applyNumberFormat="1" applyFill="1" applyBorder="1" applyAlignment="1">
      <alignment horizontal="center"/>
    </xf>
    <xf numFmtId="0" fontId="0" fillId="18" borderId="32" xfId="0" applyFill="1" applyBorder="1"/>
    <xf numFmtId="0" fontId="2" fillId="18" borderId="32" xfId="0" applyFont="1" applyFill="1" applyBorder="1"/>
    <xf numFmtId="0" fontId="0" fillId="18" borderId="33" xfId="0" applyFill="1" applyBorder="1"/>
    <xf numFmtId="14" fontId="0" fillId="22" borderId="62" xfId="0" applyNumberFormat="1" applyFill="1" applyBorder="1" applyAlignment="1">
      <alignment horizontal="center"/>
    </xf>
    <xf numFmtId="0" fontId="0" fillId="18" borderId="34" xfId="0" applyFill="1" applyBorder="1"/>
    <xf numFmtId="0" fontId="0" fillId="18" borderId="35" xfId="0" applyFill="1" applyBorder="1"/>
    <xf numFmtId="0" fontId="0" fillId="19" borderId="0" xfId="0" applyFill="1"/>
    <xf numFmtId="0" fontId="35" fillId="30" borderId="0" xfId="0" applyFont="1" applyFill="1" applyAlignment="1">
      <alignment vertical="center" wrapText="1"/>
    </xf>
    <xf numFmtId="0" fontId="62" fillId="29" borderId="0" xfId="0" applyFont="1" applyFill="1" applyAlignment="1">
      <alignment vertical="center"/>
    </xf>
    <xf numFmtId="0" fontId="62" fillId="13" borderId="0" xfId="0" applyFont="1" applyFill="1" applyAlignment="1">
      <alignment vertical="center"/>
    </xf>
    <xf numFmtId="0" fontId="0" fillId="30" borderId="65" xfId="0" applyFill="1" applyBorder="1" applyAlignment="1">
      <alignment vertical="center"/>
    </xf>
    <xf numFmtId="0" fontId="3" fillId="17" borderId="0" xfId="0" quotePrefix="1" applyFont="1" applyFill="1" applyAlignment="1">
      <alignment horizontal="left" vertical="center"/>
    </xf>
    <xf numFmtId="0" fontId="0" fillId="30" borderId="0" xfId="0" applyFill="1" applyAlignment="1">
      <alignment horizontal="left"/>
    </xf>
    <xf numFmtId="0" fontId="76" fillId="14" borderId="0" xfId="0" applyFont="1" applyFill="1" applyAlignment="1">
      <alignment horizontal="left" vertical="top" wrapText="1"/>
    </xf>
    <xf numFmtId="0" fontId="85" fillId="13" borderId="0" xfId="0" applyFont="1" applyFill="1" applyAlignment="1">
      <alignment horizontal="left" vertical="top" wrapText="1"/>
    </xf>
    <xf numFmtId="0" fontId="80" fillId="30" borderId="0" xfId="0" applyFont="1" applyFill="1" applyAlignment="1">
      <alignment horizontal="left" vertical="top" wrapText="1"/>
    </xf>
    <xf numFmtId="0" fontId="56" fillId="30" borderId="0" xfId="0" applyFont="1" applyFill="1" applyAlignment="1">
      <alignment horizontal="left" vertical="top" wrapText="1"/>
    </xf>
    <xf numFmtId="0" fontId="85" fillId="13" borderId="0" xfId="0" applyFont="1" applyFill="1" applyAlignment="1">
      <alignment horizontal="left"/>
    </xf>
    <xf numFmtId="0" fontId="5" fillId="13" borderId="51" xfId="0" applyFont="1" applyFill="1" applyBorder="1" applyAlignment="1">
      <alignment horizontal="left" vertical="top" wrapText="1"/>
    </xf>
    <xf numFmtId="0" fontId="2" fillId="13" borderId="51" xfId="0" applyFont="1" applyFill="1" applyBorder="1" applyAlignment="1">
      <alignment horizontal="left" vertical="center"/>
    </xf>
    <xf numFmtId="0" fontId="2" fillId="13" borderId="51" xfId="0" applyFont="1" applyFill="1" applyBorder="1" applyAlignment="1">
      <alignment horizontal="left" vertical="top" wrapText="1"/>
    </xf>
    <xf numFmtId="0" fontId="5" fillId="13" borderId="0" xfId="0" applyFont="1" applyFill="1" applyAlignment="1">
      <alignment horizontal="left" vertical="center" wrapText="1"/>
    </xf>
    <xf numFmtId="0" fontId="5" fillId="13" borderId="58" xfId="0" applyFont="1" applyFill="1" applyBorder="1" applyAlignment="1">
      <alignment horizontal="left" vertical="top" wrapText="1"/>
    </xf>
    <xf numFmtId="0" fontId="42" fillId="13" borderId="0" xfId="0" applyFont="1" applyFill="1" applyAlignment="1">
      <alignment horizontal="left" vertical="center" wrapText="1"/>
    </xf>
    <xf numFmtId="0" fontId="75" fillId="13" borderId="0" xfId="0" applyFont="1" applyFill="1" applyAlignment="1">
      <alignment horizontal="left" vertical="top" wrapText="1"/>
    </xf>
    <xf numFmtId="0" fontId="51" fillId="13" borderId="0" xfId="0" applyFont="1" applyFill="1" applyAlignment="1">
      <alignment horizontal="left" vertical="top" wrapText="1"/>
    </xf>
    <xf numFmtId="0" fontId="5" fillId="13" borderId="0" xfId="0" quotePrefix="1" applyFont="1" applyFill="1" applyAlignment="1">
      <alignment horizontal="left" vertical="top" wrapText="1"/>
    </xf>
    <xf numFmtId="0" fontId="42" fillId="13" borderId="50" xfId="0" applyFont="1" applyFill="1" applyBorder="1" applyAlignment="1">
      <alignment horizontal="left" vertical="center" wrapText="1"/>
    </xf>
    <xf numFmtId="0" fontId="0" fillId="0" borderId="0" xfId="0" quotePrefix="1"/>
    <xf numFmtId="0" fontId="56" fillId="30" borderId="0" xfId="0" quotePrefix="1" applyFont="1" applyFill="1" applyAlignment="1">
      <alignment horizontal="left" vertical="top" wrapText="1"/>
    </xf>
    <xf numFmtId="0" fontId="2" fillId="35" borderId="13" xfId="0" applyFont="1" applyFill="1" applyBorder="1" applyAlignment="1">
      <alignment horizontal="left"/>
    </xf>
    <xf numFmtId="0" fontId="2" fillId="35" borderId="25" xfId="0" applyFont="1" applyFill="1" applyBorder="1" applyAlignment="1">
      <alignment horizontal="left"/>
    </xf>
    <xf numFmtId="0" fontId="47" fillId="17" borderId="13" xfId="0" applyFont="1" applyFill="1" applyBorder="1" applyAlignment="1">
      <alignment horizontal="left" wrapText="1"/>
    </xf>
    <xf numFmtId="0" fontId="47" fillId="17" borderId="13" xfId="0" quotePrefix="1" applyFont="1" applyFill="1" applyBorder="1" applyAlignment="1">
      <alignment horizontal="left" wrapText="1"/>
    </xf>
    <xf numFmtId="0" fontId="2" fillId="29" borderId="13" xfId="0" applyFont="1" applyFill="1" applyBorder="1" applyAlignment="1">
      <alignment horizontal="left" vertical="center"/>
    </xf>
    <xf numFmtId="0" fontId="2" fillId="13" borderId="8" xfId="0" applyFont="1" applyFill="1" applyBorder="1" applyAlignment="1">
      <alignment horizontal="left" vertical="center"/>
    </xf>
    <xf numFmtId="0" fontId="2" fillId="13" borderId="0" xfId="0" applyFont="1" applyFill="1" applyAlignment="1">
      <alignment horizontal="left" vertical="center" wrapText="1"/>
    </xf>
    <xf numFmtId="0" fontId="4" fillId="36" borderId="60" xfId="0" applyFont="1" applyFill="1" applyBorder="1" applyAlignment="1">
      <alignment horizontal="left" vertical="center" wrapText="1"/>
    </xf>
    <xf numFmtId="0" fontId="4" fillId="30" borderId="12" xfId="0" applyFont="1" applyFill="1" applyBorder="1" applyAlignment="1">
      <alignment horizontal="left" wrapText="1"/>
    </xf>
    <xf numFmtId="0" fontId="4" fillId="30" borderId="0" xfId="0" applyFont="1" applyFill="1" applyAlignment="1">
      <alignment horizontal="left" wrapText="1"/>
    </xf>
    <xf numFmtId="0" fontId="82" fillId="37" borderId="60" xfId="19" applyFont="1" applyFill="1" applyBorder="1" applyAlignment="1">
      <alignment horizontal="left" vertical="center"/>
    </xf>
    <xf numFmtId="0" fontId="2" fillId="14" borderId="0" xfId="0" applyFont="1" applyFill="1" applyAlignment="1">
      <alignment horizontal="left" vertical="top"/>
    </xf>
    <xf numFmtId="0" fontId="0" fillId="0" borderId="47" xfId="0" applyBorder="1" applyAlignment="1">
      <alignment horizontal="left"/>
    </xf>
    <xf numFmtId="0" fontId="73" fillId="0" borderId="48" xfId="0" applyFont="1" applyBorder="1" applyAlignment="1">
      <alignment horizontal="left"/>
    </xf>
    <xf numFmtId="0" fontId="79" fillId="13" borderId="0" xfId="0" applyFont="1" applyFill="1" applyAlignment="1">
      <alignment vertical="center" wrapText="1"/>
    </xf>
    <xf numFmtId="0" fontId="4" fillId="18" borderId="74" xfId="0" applyFont="1" applyFill="1" applyBorder="1" applyAlignment="1">
      <alignment horizontal="left" vertical="center"/>
    </xf>
    <xf numFmtId="0" fontId="0" fillId="18" borderId="41" xfId="0" applyFill="1" applyBorder="1" applyAlignment="1">
      <alignment vertical="center"/>
    </xf>
    <xf numFmtId="0" fontId="0" fillId="18" borderId="75" xfId="0" applyFill="1" applyBorder="1" applyAlignment="1">
      <alignment vertical="center"/>
    </xf>
    <xf numFmtId="0" fontId="2" fillId="0" borderId="0" xfId="0" quotePrefix="1" applyFont="1"/>
    <xf numFmtId="0" fontId="8" fillId="36" borderId="83" xfId="14" applyFill="1" applyBorder="1" applyAlignment="1" applyProtection="1">
      <alignment horizontal="center" vertical="top" wrapText="1"/>
    </xf>
    <xf numFmtId="0" fontId="8" fillId="30" borderId="0" xfId="14" applyFill="1" applyAlignment="1" applyProtection="1">
      <alignment horizontal="left" vertical="center"/>
    </xf>
    <xf numFmtId="0" fontId="63" fillId="30" borderId="0" xfId="14" applyFont="1" applyFill="1" applyAlignment="1" applyProtection="1">
      <alignment horizontal="left" vertical="center"/>
    </xf>
    <xf numFmtId="0" fontId="0" fillId="0" borderId="0" xfId="0" applyAlignment="1">
      <alignment horizontal="left" vertical="center"/>
    </xf>
    <xf numFmtId="0" fontId="4" fillId="20" borderId="60" xfId="0" applyFont="1" applyFill="1" applyBorder="1" applyAlignment="1">
      <alignment horizontal="center" vertical="center" wrapText="1"/>
    </xf>
    <xf numFmtId="0" fontId="4" fillId="20" borderId="42" xfId="0" applyFont="1" applyFill="1" applyBorder="1" applyAlignment="1">
      <alignment horizontal="center" vertical="center" wrapText="1"/>
    </xf>
    <xf numFmtId="0" fontId="4" fillId="20" borderId="73" xfId="0" applyFont="1" applyFill="1" applyBorder="1" applyAlignment="1">
      <alignment horizontal="center" vertical="center" wrapText="1"/>
    </xf>
    <xf numFmtId="0" fontId="4" fillId="20" borderId="66" xfId="0" applyFont="1" applyFill="1" applyBorder="1" applyAlignment="1">
      <alignment horizontal="center" vertical="center" wrapText="1"/>
    </xf>
    <xf numFmtId="0" fontId="4" fillId="20" borderId="0" xfId="0" applyFont="1" applyFill="1" applyAlignment="1">
      <alignment horizontal="center" vertical="center" wrapText="1"/>
    </xf>
    <xf numFmtId="0" fontId="4" fillId="20" borderId="65" xfId="0" applyFont="1" applyFill="1" applyBorder="1" applyAlignment="1">
      <alignment horizontal="center" vertical="center" wrapText="1"/>
    </xf>
    <xf numFmtId="0" fontId="4" fillId="20" borderId="74" xfId="0" applyFont="1" applyFill="1" applyBorder="1" applyAlignment="1">
      <alignment horizontal="center" vertical="center" wrapText="1"/>
    </xf>
    <xf numFmtId="0" fontId="4" fillId="20" borderId="41" xfId="0" applyFont="1" applyFill="1" applyBorder="1" applyAlignment="1">
      <alignment horizontal="center" vertical="center" wrapText="1"/>
    </xf>
    <xf numFmtId="0" fontId="4" fillId="20" borderId="75" xfId="0" applyFont="1" applyFill="1" applyBorder="1" applyAlignment="1">
      <alignment horizontal="center" vertical="center" wrapText="1"/>
    </xf>
    <xf numFmtId="0" fontId="8" fillId="20" borderId="21" xfId="14" applyFill="1" applyBorder="1" applyAlignment="1" applyProtection="1">
      <alignment horizontal="center" vertical="top" wrapText="1"/>
    </xf>
    <xf numFmtId="0" fontId="8" fillId="20" borderId="83" xfId="14" applyFill="1" applyBorder="1" applyAlignment="1" applyProtection="1">
      <alignment horizontal="center" vertical="top" wrapText="1"/>
    </xf>
    <xf numFmtId="0" fontId="8" fillId="36" borderId="18" xfId="14" applyFill="1" applyBorder="1" applyAlignment="1" applyProtection="1">
      <alignment horizontal="center"/>
    </xf>
    <xf numFmtId="0" fontId="8" fillId="36" borderId="20" xfId="14" applyFill="1" applyBorder="1" applyAlignment="1" applyProtection="1">
      <alignment horizontal="center"/>
    </xf>
    <xf numFmtId="0" fontId="8" fillId="20" borderId="77" xfId="14" applyFill="1" applyBorder="1" applyAlignment="1" applyProtection="1">
      <alignment horizontal="center" vertical="top" wrapText="1"/>
    </xf>
    <xf numFmtId="0" fontId="8" fillId="20" borderId="84" xfId="14" applyFill="1" applyBorder="1" applyAlignment="1" applyProtection="1">
      <alignment horizontal="center" vertical="top" wrapText="1"/>
    </xf>
    <xf numFmtId="0" fontId="8" fillId="36" borderId="84" xfId="14" applyFill="1" applyBorder="1" applyAlignment="1" applyProtection="1">
      <alignment horizontal="center" vertical="top" wrapText="1"/>
    </xf>
    <xf numFmtId="0" fontId="4" fillId="20" borderId="18" xfId="0" applyFont="1" applyFill="1" applyBorder="1" applyAlignment="1">
      <alignment horizontal="center"/>
    </xf>
    <xf numFmtId="0" fontId="4" fillId="20" borderId="20" xfId="0" applyFont="1" applyFill="1" applyBorder="1" applyAlignment="1">
      <alignment horizontal="center"/>
    </xf>
    <xf numFmtId="0" fontId="8" fillId="20" borderId="18" xfId="14" applyFill="1" applyBorder="1" applyAlignment="1" applyProtection="1">
      <alignment horizontal="center"/>
    </xf>
    <xf numFmtId="0" fontId="8" fillId="20" borderId="20" xfId="14" applyFill="1" applyBorder="1" applyAlignment="1" applyProtection="1">
      <alignment horizontal="center"/>
    </xf>
    <xf numFmtId="0" fontId="8" fillId="30" borderId="0" xfId="14" applyFill="1" applyBorder="1" applyAlignment="1" applyProtection="1">
      <alignment vertical="center" wrapText="1"/>
    </xf>
    <xf numFmtId="0" fontId="0" fillId="13" borderId="59" xfId="0" applyFill="1" applyBorder="1" applyAlignment="1">
      <alignment vertical="center" wrapText="1"/>
    </xf>
    <xf numFmtId="0" fontId="0" fillId="13" borderId="39" xfId="0" applyFill="1" applyBorder="1" applyAlignment="1">
      <alignment vertical="center" wrapText="1"/>
    </xf>
    <xf numFmtId="0" fontId="0" fillId="13" borderId="85" xfId="0" applyFill="1" applyBorder="1" applyAlignment="1">
      <alignment vertical="center" wrapText="1"/>
    </xf>
    <xf numFmtId="0" fontId="4" fillId="30" borderId="0" xfId="0" applyFont="1" applyFill="1" applyAlignment="1">
      <alignment vertical="top" wrapText="1"/>
    </xf>
    <xf numFmtId="0" fontId="0" fillId="13" borderId="0" xfId="0" applyFill="1" applyAlignment="1">
      <alignment vertical="top" wrapText="1"/>
    </xf>
    <xf numFmtId="0" fontId="0" fillId="13" borderId="42" xfId="0" applyFill="1" applyBorder="1" applyAlignment="1">
      <alignment horizontal="center" vertical="center" wrapText="1"/>
    </xf>
    <xf numFmtId="0" fontId="0" fillId="13" borderId="45" xfId="0" applyFill="1" applyBorder="1" applyAlignment="1">
      <alignment vertical="center" wrapText="1"/>
    </xf>
    <xf numFmtId="0" fontId="0" fillId="13" borderId="36" xfId="0" applyFill="1" applyBorder="1" applyAlignment="1">
      <alignment vertical="center" wrapText="1"/>
    </xf>
    <xf numFmtId="0" fontId="0" fillId="13" borderId="86" xfId="0" applyFill="1" applyBorder="1" applyAlignment="1">
      <alignment vertical="center" wrapText="1"/>
    </xf>
    <xf numFmtId="0" fontId="0" fillId="13" borderId="46" xfId="0" applyFill="1" applyBorder="1" applyAlignment="1">
      <alignment vertical="center" wrapText="1"/>
    </xf>
    <xf numFmtId="0" fontId="0" fillId="13" borderId="26" xfId="0" applyFill="1" applyBorder="1" applyAlignment="1">
      <alignment vertical="center" wrapText="1"/>
    </xf>
    <xf numFmtId="0" fontId="0" fillId="13" borderId="27" xfId="0" applyFill="1" applyBorder="1" applyAlignment="1">
      <alignment vertical="center" wrapText="1"/>
    </xf>
    <xf numFmtId="0" fontId="0" fillId="13" borderId="0" xfId="0" applyFill="1" applyAlignment="1">
      <alignment vertical="center" wrapText="1"/>
    </xf>
    <xf numFmtId="0" fontId="4" fillId="0" borderId="0" xfId="0" applyFont="1" applyAlignment="1">
      <alignment horizontal="left" vertical="center"/>
    </xf>
    <xf numFmtId="0" fontId="2" fillId="32" borderId="0" xfId="0" applyFont="1" applyFill="1" applyAlignment="1">
      <alignment vertical="top" wrapText="1"/>
    </xf>
    <xf numFmtId="0" fontId="62" fillId="32" borderId="0" xfId="0" applyFont="1" applyFill="1" applyAlignment="1">
      <alignment vertical="top" wrapText="1"/>
    </xf>
    <xf numFmtId="0" fontId="0" fillId="20" borderId="13" xfId="0" applyFill="1" applyBorder="1" applyAlignment="1">
      <alignment vertical="top" wrapText="1"/>
    </xf>
    <xf numFmtId="0" fontId="55" fillId="13" borderId="0" xfId="0" applyFont="1" applyFill="1" applyAlignment="1">
      <alignment horizontal="justify" vertical="top" wrapText="1"/>
    </xf>
    <xf numFmtId="0" fontId="62" fillId="13" borderId="0" xfId="0" applyFont="1" applyFill="1" applyAlignment="1">
      <alignment horizontal="justify" vertical="top" wrapText="1"/>
    </xf>
    <xf numFmtId="0" fontId="4" fillId="24" borderId="18" xfId="0" applyFont="1" applyFill="1" applyBorder="1" applyAlignment="1">
      <alignment horizontal="left" vertical="center" wrapText="1" indent="1"/>
    </xf>
    <xf numFmtId="0" fontId="4" fillId="24" borderId="19" xfId="0" applyFont="1" applyFill="1" applyBorder="1" applyAlignment="1">
      <alignment horizontal="left" vertical="center" wrapText="1" indent="1"/>
    </xf>
    <xf numFmtId="0" fontId="62" fillId="13" borderId="20" xfId="0" applyFont="1" applyFill="1" applyBorder="1" applyAlignment="1">
      <alignment horizontal="left" vertical="center" wrapText="1" indent="1"/>
    </xf>
    <xf numFmtId="0" fontId="61" fillId="13" borderId="0" xfId="0" applyFont="1" applyFill="1" applyAlignment="1">
      <alignment horizontal="left" vertical="top" wrapText="1"/>
    </xf>
    <xf numFmtId="0" fontId="62" fillId="13" borderId="0" xfId="0" applyFont="1" applyFill="1" applyAlignment="1">
      <alignment horizontal="left" vertical="top" wrapText="1"/>
    </xf>
    <xf numFmtId="0" fontId="0" fillId="32" borderId="13" xfId="0" applyFill="1" applyBorder="1" applyAlignment="1">
      <alignment vertical="top" wrapText="1"/>
    </xf>
    <xf numFmtId="164" fontId="0" fillId="18" borderId="13" xfId="0" applyNumberFormat="1" applyFill="1" applyBorder="1" applyAlignment="1">
      <alignment vertical="top" wrapText="1"/>
    </xf>
    <xf numFmtId="0" fontId="62" fillId="13" borderId="13" xfId="0" applyFont="1" applyFill="1" applyBorder="1" applyAlignment="1">
      <alignment vertical="top" wrapText="1"/>
    </xf>
    <xf numFmtId="0" fontId="62" fillId="13" borderId="0" xfId="0" applyFont="1" applyFill="1" applyAlignment="1">
      <alignment vertical="top" wrapText="1"/>
    </xf>
    <xf numFmtId="0" fontId="55" fillId="30" borderId="0" xfId="0" applyFont="1" applyFill="1" applyAlignment="1">
      <alignment horizontal="justify" vertical="top" wrapText="1"/>
    </xf>
    <xf numFmtId="0" fontId="60" fillId="13" borderId="0" xfId="0" applyFont="1" applyFill="1" applyAlignment="1">
      <alignment horizontal="left" vertical="top" wrapText="1"/>
    </xf>
    <xf numFmtId="0" fontId="0" fillId="28" borderId="13" xfId="0" applyFill="1" applyBorder="1" applyAlignment="1">
      <alignment vertical="top" wrapText="1"/>
    </xf>
    <xf numFmtId="0" fontId="32" fillId="13" borderId="0" xfId="0" applyFont="1" applyFill="1" applyAlignment="1">
      <alignment horizontal="left" vertical="top" wrapText="1"/>
    </xf>
    <xf numFmtId="0" fontId="2" fillId="13" borderId="0" xfId="0" applyFont="1" applyFill="1" applyAlignment="1">
      <alignment horizontal="left" vertical="top" wrapText="1"/>
    </xf>
    <xf numFmtId="0" fontId="2" fillId="20" borderId="0" xfId="0" applyFont="1" applyFill="1" applyAlignment="1">
      <alignment vertical="top" wrapText="1"/>
    </xf>
    <xf numFmtId="0" fontId="40" fillId="13" borderId="12" xfId="0" applyFont="1" applyFill="1" applyBorder="1" applyAlignment="1">
      <alignment vertical="top" wrapText="1"/>
    </xf>
    <xf numFmtId="0" fontId="58" fillId="13" borderId="0" xfId="0" applyFont="1" applyFill="1" applyAlignment="1">
      <alignment horizontal="justify" vertical="top" wrapText="1"/>
    </xf>
    <xf numFmtId="0" fontId="0" fillId="25" borderId="13" xfId="0" applyFill="1" applyBorder="1" applyAlignment="1" applyProtection="1">
      <alignment vertical="top" wrapText="1"/>
      <protection locked="0"/>
    </xf>
    <xf numFmtId="0" fontId="62" fillId="13" borderId="13" xfId="0" applyFont="1" applyFill="1" applyBorder="1" applyAlignment="1" applyProtection="1">
      <alignment vertical="top" wrapText="1"/>
      <protection locked="0"/>
    </xf>
    <xf numFmtId="0" fontId="54" fillId="13" borderId="0" xfId="0" applyFont="1" applyFill="1" applyAlignment="1">
      <alignment horizontal="justify" vertical="top" wrapText="1"/>
    </xf>
    <xf numFmtId="164" fontId="0" fillId="26" borderId="13" xfId="0" applyNumberFormat="1" applyFill="1" applyBorder="1" applyAlignment="1" applyProtection="1">
      <alignment vertical="top" wrapText="1"/>
      <protection locked="0"/>
    </xf>
    <xf numFmtId="0" fontId="59" fillId="13" borderId="0" xfId="0" applyFont="1" applyFill="1" applyAlignment="1">
      <alignment horizontal="left" vertical="top" wrapText="1"/>
    </xf>
    <xf numFmtId="0" fontId="8" fillId="13" borderId="0" xfId="14" applyFill="1" applyAlignment="1" applyProtection="1">
      <alignment horizontal="left"/>
    </xf>
    <xf numFmtId="0" fontId="55" fillId="13" borderId="0" xfId="0" applyFont="1" applyFill="1" applyAlignment="1">
      <alignment horizontal="left"/>
    </xf>
    <xf numFmtId="0" fontId="0" fillId="0" borderId="0" xfId="0" applyAlignment="1">
      <alignment horizontal="left"/>
    </xf>
    <xf numFmtId="0" fontId="2" fillId="20" borderId="61" xfId="0" applyFont="1" applyFill="1" applyBorder="1" applyAlignment="1">
      <alignment horizontal="center" vertical="top" wrapText="1"/>
    </xf>
    <xf numFmtId="0" fontId="2" fillId="20" borderId="0" xfId="0" applyFont="1" applyFill="1" applyAlignment="1">
      <alignment horizontal="center" vertical="top" wrapText="1"/>
    </xf>
    <xf numFmtId="0" fontId="8" fillId="13" borderId="0" xfId="14" applyFill="1" applyAlignment="1" applyProtection="1">
      <alignment horizontal="left" vertical="top" wrapText="1"/>
    </xf>
    <xf numFmtId="0" fontId="28" fillId="13" borderId="0" xfId="14" applyFont="1" applyFill="1" applyAlignment="1" applyProtection="1">
      <alignment horizontal="left" vertical="top" wrapText="1"/>
    </xf>
    <xf numFmtId="0" fontId="54" fillId="13" borderId="0" xfId="0" applyFont="1" applyFill="1" applyAlignment="1">
      <alignment horizontal="left" vertical="top" wrapText="1"/>
    </xf>
    <xf numFmtId="0" fontId="76" fillId="14" borderId="0" xfId="0" applyFont="1" applyFill="1" applyAlignment="1">
      <alignment horizontal="left" vertical="top" wrapText="1"/>
    </xf>
    <xf numFmtId="0" fontId="67" fillId="0" borderId="0" xfId="0" applyFont="1" applyAlignment="1">
      <alignment vertical="top" wrapText="1"/>
    </xf>
    <xf numFmtId="0" fontId="57" fillId="13" borderId="0" xfId="0" applyFont="1" applyFill="1" applyAlignment="1">
      <alignment horizontal="left" vertical="top" wrapText="1" indent="2"/>
    </xf>
    <xf numFmtId="0" fontId="75" fillId="13" borderId="0" xfId="0" applyFont="1" applyFill="1" applyAlignment="1">
      <alignment horizontal="justify" vertical="top" wrapText="1"/>
    </xf>
    <xf numFmtId="0" fontId="85" fillId="13" borderId="0" xfId="0" applyFont="1" applyFill="1" applyAlignment="1">
      <alignment horizontal="left" vertical="top" wrapText="1"/>
    </xf>
    <xf numFmtId="0" fontId="11" fillId="13" borderId="0" xfId="0" applyFont="1" applyFill="1" applyAlignment="1">
      <alignment vertical="top" wrapText="1"/>
    </xf>
    <xf numFmtId="0" fontId="2" fillId="13" borderId="0" xfId="0" applyFont="1" applyFill="1" applyAlignment="1">
      <alignment vertical="top" wrapText="1"/>
    </xf>
    <xf numFmtId="0" fontId="8" fillId="0" borderId="0" xfId="14" applyAlignment="1" applyProtection="1"/>
    <xf numFmtId="0" fontId="54" fillId="13" borderId="0" xfId="0" applyFont="1" applyFill="1" applyAlignment="1">
      <alignment vertical="top" wrapText="1"/>
    </xf>
    <xf numFmtId="0" fontId="4" fillId="20" borderId="19" xfId="0" applyFont="1" applyFill="1" applyBorder="1" applyAlignment="1">
      <alignment horizontal="center"/>
    </xf>
    <xf numFmtId="0" fontId="4" fillId="20" borderId="60" xfId="0" applyFont="1" applyFill="1" applyBorder="1" applyAlignment="1">
      <alignment horizontal="center" vertical="top" wrapText="1"/>
    </xf>
    <xf numFmtId="0" fontId="4" fillId="20" borderId="42" xfId="0" applyFont="1" applyFill="1" applyBorder="1" applyAlignment="1">
      <alignment horizontal="center" vertical="top" wrapText="1"/>
    </xf>
    <xf numFmtId="0" fontId="0" fillId="0" borderId="73" xfId="0" applyBorder="1" applyAlignment="1">
      <alignment horizontal="center" vertical="top" wrapText="1"/>
    </xf>
    <xf numFmtId="0" fontId="0" fillId="0" borderId="66" xfId="0" applyBorder="1" applyAlignment="1">
      <alignment horizontal="center" vertical="top" wrapText="1"/>
    </xf>
    <xf numFmtId="0" fontId="0" fillId="0" borderId="0" xfId="0" applyAlignment="1">
      <alignment horizontal="center" vertical="top" wrapText="1"/>
    </xf>
    <xf numFmtId="0" fontId="0" fillId="0" borderId="65" xfId="0" applyBorder="1" applyAlignment="1">
      <alignment horizontal="center" vertical="top" wrapText="1"/>
    </xf>
    <xf numFmtId="0" fontId="0" fillId="0" borderId="74" xfId="0" applyBorder="1" applyAlignment="1">
      <alignment horizontal="center" vertical="top" wrapText="1"/>
    </xf>
    <xf numFmtId="0" fontId="0" fillId="0" borderId="41" xfId="0" applyBorder="1" applyAlignment="1">
      <alignment horizontal="center" vertical="top" wrapText="1"/>
    </xf>
    <xf numFmtId="0" fontId="0" fillId="0" borderId="75" xfId="0" applyBorder="1" applyAlignment="1">
      <alignment horizontal="center" vertical="top" wrapText="1"/>
    </xf>
    <xf numFmtId="0" fontId="8" fillId="20" borderId="76" xfId="14" applyFill="1" applyBorder="1" applyAlignment="1" applyProtection="1">
      <alignment horizontal="center" vertical="top" wrapText="1"/>
    </xf>
    <xf numFmtId="0" fontId="3" fillId="17" borderId="0" xfId="0" applyFont="1" applyFill="1" applyAlignment="1">
      <alignment horizontal="left" vertical="center"/>
    </xf>
    <xf numFmtId="0" fontId="2" fillId="35" borderId="13" xfId="0" applyFont="1" applyFill="1" applyBorder="1" applyAlignment="1">
      <alignment horizontal="center"/>
    </xf>
    <xf numFmtId="0" fontId="2" fillId="35" borderId="25" xfId="0" applyFont="1" applyFill="1" applyBorder="1" applyAlignment="1">
      <alignment horizontal="center"/>
    </xf>
    <xf numFmtId="0" fontId="2" fillId="35" borderId="26" xfId="0" applyFont="1" applyFill="1" applyBorder="1" applyAlignment="1">
      <alignment horizontal="center"/>
    </xf>
    <xf numFmtId="0" fontId="80" fillId="30" borderId="0" xfId="0" applyFont="1" applyFill="1" applyAlignment="1">
      <alignment horizontal="left" vertical="top" wrapText="1"/>
    </xf>
    <xf numFmtId="0" fontId="80" fillId="30" borderId="65" xfId="0" applyFont="1" applyFill="1" applyBorder="1" applyAlignment="1">
      <alignment horizontal="left" vertical="top" wrapText="1"/>
    </xf>
    <xf numFmtId="0" fontId="12" fillId="30" borderId="0" xfId="0" applyFont="1" applyFill="1" applyAlignment="1">
      <alignment horizontal="center" vertical="top" wrapText="1"/>
    </xf>
    <xf numFmtId="0" fontId="12" fillId="30" borderId="0" xfId="0" applyFont="1" applyFill="1" applyAlignment="1">
      <alignment horizontal="left" vertical="top" wrapText="1"/>
    </xf>
    <xf numFmtId="0" fontId="12" fillId="30" borderId="65" xfId="0" applyFont="1" applyFill="1" applyBorder="1" applyAlignment="1">
      <alignment horizontal="left" vertical="top" wrapText="1"/>
    </xf>
    <xf numFmtId="0" fontId="56" fillId="30" borderId="0" xfId="0" applyFont="1" applyFill="1" applyAlignment="1">
      <alignment horizontal="left" vertical="top" wrapText="1"/>
    </xf>
    <xf numFmtId="0" fontId="56" fillId="30" borderId="65" xfId="0" applyFont="1" applyFill="1" applyBorder="1" applyAlignment="1">
      <alignment horizontal="left" vertical="top" wrapText="1"/>
    </xf>
    <xf numFmtId="0" fontId="85" fillId="13" borderId="0" xfId="0" applyFont="1" applyFill="1" applyAlignment="1">
      <alignment horizontal="left"/>
    </xf>
    <xf numFmtId="0" fontId="2" fillId="13" borderId="51" xfId="0" applyFont="1" applyFill="1" applyBorder="1" applyAlignment="1">
      <alignment horizontal="left" vertical="center"/>
    </xf>
    <xf numFmtId="0" fontId="2" fillId="18" borderId="82" xfId="0" applyFont="1" applyFill="1" applyBorder="1" applyAlignment="1">
      <alignment horizontal="left" vertical="center" shrinkToFit="1"/>
    </xf>
    <xf numFmtId="0" fontId="2" fillId="18" borderId="51" xfId="0" applyFont="1" applyFill="1" applyBorder="1" applyAlignment="1">
      <alignment horizontal="left" vertical="center" shrinkToFit="1"/>
    </xf>
    <xf numFmtId="0" fontId="2" fillId="18" borderId="76" xfId="0" applyFont="1" applyFill="1" applyBorder="1" applyAlignment="1">
      <alignment horizontal="left" vertical="center" shrinkToFit="1"/>
    </xf>
    <xf numFmtId="0" fontId="2" fillId="33" borderId="82" xfId="0" applyFont="1" applyFill="1" applyBorder="1" applyAlignment="1">
      <alignment horizontal="left" vertical="top" wrapText="1"/>
    </xf>
    <xf numFmtId="0" fontId="2" fillId="33" borderId="51" xfId="0" applyFont="1" applyFill="1" applyBorder="1" applyAlignment="1">
      <alignment horizontal="left" vertical="top" wrapText="1"/>
    </xf>
    <xf numFmtId="0" fontId="0" fillId="33" borderId="51" xfId="0" applyFill="1" applyBorder="1" applyAlignment="1">
      <alignment horizontal="left" vertical="top" wrapText="1"/>
    </xf>
    <xf numFmtId="0" fontId="0" fillId="33" borderId="87" xfId="0" applyFill="1" applyBorder="1" applyAlignment="1">
      <alignment horizontal="left" vertical="top" wrapText="1"/>
    </xf>
    <xf numFmtId="0" fontId="2" fillId="13" borderId="51" xfId="0" applyFont="1" applyFill="1" applyBorder="1" applyAlignment="1">
      <alignment horizontal="left" vertical="top" wrapText="1"/>
    </xf>
    <xf numFmtId="0" fontId="2" fillId="13" borderId="87" xfId="0" applyFont="1" applyFill="1" applyBorder="1" applyAlignment="1">
      <alignment horizontal="left" vertical="top" wrapText="1"/>
    </xf>
    <xf numFmtId="0" fontId="5" fillId="13" borderId="0" xfId="0" applyFont="1" applyFill="1" applyAlignment="1">
      <alignment horizontal="left" vertical="center" wrapText="1"/>
    </xf>
    <xf numFmtId="0" fontId="51" fillId="13" borderId="0" xfId="0" applyFont="1" applyFill="1" applyAlignment="1">
      <alignment horizontal="left" vertical="top" wrapText="1"/>
    </xf>
    <xf numFmtId="0" fontId="42" fillId="13" borderId="0" xfId="0" applyFont="1" applyFill="1" applyAlignment="1">
      <alignment horizontal="left" vertical="center" wrapText="1"/>
    </xf>
    <xf numFmtId="0" fontId="35" fillId="25" borderId="25" xfId="0" applyFont="1" applyFill="1" applyBorder="1" applyAlignment="1" applyProtection="1">
      <alignment horizontal="left" vertical="top" wrapText="1"/>
      <protection locked="0"/>
    </xf>
    <xf numFmtId="0" fontId="35" fillId="25" borderId="26" xfId="0" applyFont="1" applyFill="1" applyBorder="1" applyAlignment="1" applyProtection="1">
      <alignment horizontal="left" vertical="top" wrapText="1"/>
      <protection locked="0"/>
    </xf>
    <xf numFmtId="0" fontId="35" fillId="25" borderId="27" xfId="0" applyFont="1" applyFill="1" applyBorder="1" applyAlignment="1" applyProtection="1">
      <alignment horizontal="left" vertical="top" wrapText="1"/>
      <protection locked="0"/>
    </xf>
    <xf numFmtId="0" fontId="35" fillId="33" borderId="25" xfId="0" applyFont="1" applyFill="1" applyBorder="1" applyAlignment="1">
      <alignment horizontal="left" vertical="top" wrapText="1"/>
    </xf>
    <xf numFmtId="0" fontId="35" fillId="33" borderId="26" xfId="0" applyFont="1" applyFill="1" applyBorder="1" applyAlignment="1">
      <alignment horizontal="left" vertical="top" wrapText="1"/>
    </xf>
    <xf numFmtId="0" fontId="35" fillId="33" borderId="27" xfId="0" applyFont="1" applyFill="1" applyBorder="1" applyAlignment="1">
      <alignment horizontal="left" vertical="top" wrapText="1"/>
    </xf>
    <xf numFmtId="0" fontId="2" fillId="33" borderId="78" xfId="0" applyFont="1" applyFill="1" applyBorder="1" applyAlignment="1">
      <alignment horizontal="left" vertical="top" wrapText="1"/>
    </xf>
    <xf numFmtId="0" fontId="2" fillId="33" borderId="81" xfId="0" applyFont="1" applyFill="1" applyBorder="1" applyAlignment="1">
      <alignment horizontal="left" vertical="top" wrapText="1"/>
    </xf>
    <xf numFmtId="0" fontId="0" fillId="33" borderId="81" xfId="0" applyFill="1" applyBorder="1" applyAlignment="1">
      <alignment horizontal="left" vertical="top" wrapText="1"/>
    </xf>
    <xf numFmtId="0" fontId="0" fillId="33" borderId="89" xfId="0" applyFill="1" applyBorder="1" applyAlignment="1">
      <alignment horizontal="left" vertical="top" wrapText="1"/>
    </xf>
    <xf numFmtId="0" fontId="5" fillId="13" borderId="51" xfId="0" applyFont="1" applyFill="1" applyBorder="1" applyAlignment="1">
      <alignment horizontal="left" vertical="top" wrapText="1"/>
    </xf>
    <xf numFmtId="0" fontId="79" fillId="13" borderId="0" xfId="0" applyFont="1" applyFill="1" applyAlignment="1">
      <alignment horizontal="left" vertical="center" wrapText="1"/>
    </xf>
    <xf numFmtId="0" fontId="79" fillId="38" borderId="0" xfId="0" applyFont="1" applyFill="1" applyAlignment="1">
      <alignment horizontal="left" vertical="top" wrapText="1"/>
    </xf>
    <xf numFmtId="0" fontId="51" fillId="13" borderId="0" xfId="0" quotePrefix="1" applyFont="1" applyFill="1" applyAlignment="1">
      <alignment horizontal="left" vertical="top" wrapText="1"/>
    </xf>
    <xf numFmtId="0" fontId="8" fillId="20" borderId="92" xfId="14" applyFill="1" applyBorder="1" applyAlignment="1" applyProtection="1">
      <alignment horizontal="center" vertical="top" wrapText="1"/>
    </xf>
    <xf numFmtId="0" fontId="8" fillId="20" borderId="94" xfId="14" applyFill="1" applyBorder="1" applyAlignment="1" applyProtection="1">
      <alignment horizontal="center" vertical="top" wrapText="1"/>
    </xf>
    <xf numFmtId="0" fontId="2" fillId="13" borderId="51" xfId="0" applyFont="1" applyFill="1" applyBorder="1" applyAlignment="1">
      <alignment wrapText="1"/>
    </xf>
    <xf numFmtId="0" fontId="0" fillId="30" borderId="51" xfId="0" applyFill="1" applyBorder="1" applyAlignment="1">
      <alignment wrapText="1"/>
    </xf>
    <xf numFmtId="0" fontId="8" fillId="20" borderId="95" xfId="14" applyFill="1" applyBorder="1" applyAlignment="1" applyProtection="1">
      <alignment horizontal="center" vertical="top" wrapText="1"/>
    </xf>
    <xf numFmtId="0" fontId="8" fillId="20" borderId="91" xfId="14" applyFill="1" applyBorder="1" applyAlignment="1" applyProtection="1">
      <alignment horizontal="center" vertical="top" wrapText="1"/>
    </xf>
    <xf numFmtId="0" fontId="8" fillId="20" borderId="93" xfId="14" applyFill="1" applyBorder="1" applyAlignment="1" applyProtection="1">
      <alignment horizontal="center" vertical="top" wrapText="1"/>
    </xf>
    <xf numFmtId="0" fontId="8" fillId="20" borderId="88" xfId="14" applyFill="1" applyBorder="1" applyAlignment="1" applyProtection="1">
      <alignment horizontal="center" vertical="top" wrapText="1"/>
    </xf>
    <xf numFmtId="0" fontId="5" fillId="13" borderId="58" xfId="0" applyFont="1" applyFill="1" applyBorder="1" applyAlignment="1">
      <alignment horizontal="left" vertical="top" wrapText="1"/>
    </xf>
    <xf numFmtId="0" fontId="51" fillId="13" borderId="58" xfId="0" quotePrefix="1" applyFont="1" applyFill="1" applyBorder="1" applyAlignment="1">
      <alignment horizontal="left" vertical="top" wrapText="1"/>
    </xf>
    <xf numFmtId="0" fontId="5" fillId="13" borderId="0" xfId="0" applyFont="1" applyFill="1" applyAlignment="1">
      <alignment horizontal="left" vertical="top" wrapText="1"/>
    </xf>
    <xf numFmtId="0" fontId="75" fillId="13" borderId="0" xfId="0" applyFont="1" applyFill="1" applyAlignment="1">
      <alignment horizontal="left" vertical="top" wrapText="1"/>
    </xf>
    <xf numFmtId="0" fontId="25" fillId="13" borderId="51" xfId="0" applyFont="1" applyFill="1" applyBorder="1" applyAlignment="1">
      <alignment horizontal="left" vertical="top" wrapText="1"/>
    </xf>
    <xf numFmtId="0" fontId="0" fillId="13" borderId="51" xfId="0" applyFill="1" applyBorder="1"/>
    <xf numFmtId="0" fontId="35" fillId="33" borderId="25" xfId="0" applyFont="1" applyFill="1" applyBorder="1" applyAlignment="1">
      <alignment vertical="top" wrapText="1"/>
    </xf>
    <xf numFmtId="0" fontId="0" fillId="33" borderId="27" xfId="0" applyFill="1" applyBorder="1" applyAlignment="1">
      <alignment vertical="top" wrapText="1"/>
    </xf>
    <xf numFmtId="0" fontId="36" fillId="32" borderId="0" xfId="0" applyFont="1" applyFill="1" applyAlignment="1">
      <alignment vertical="top" wrapText="1"/>
    </xf>
    <xf numFmtId="0" fontId="29" fillId="32" borderId="0" xfId="0" applyFont="1" applyFill="1" applyAlignment="1">
      <alignment vertical="top" wrapText="1"/>
    </xf>
    <xf numFmtId="0" fontId="77" fillId="30" borderId="0" xfId="0" applyFont="1" applyFill="1" applyAlignment="1">
      <alignment horizontal="left" vertical="top" wrapText="1"/>
    </xf>
    <xf numFmtId="0" fontId="78" fillId="30" borderId="0" xfId="0" applyFont="1" applyFill="1" applyAlignment="1">
      <alignment horizontal="left" vertical="top" wrapText="1"/>
    </xf>
    <xf numFmtId="0" fontId="77" fillId="13" borderId="0" xfId="0" applyFont="1" applyFill="1" applyAlignment="1">
      <alignment horizontal="left" vertical="top" wrapText="1"/>
    </xf>
    <xf numFmtId="0" fontId="78" fillId="0" borderId="0" xfId="0" applyFont="1" applyAlignment="1">
      <alignment horizontal="left" vertical="top" wrapText="1"/>
    </xf>
    <xf numFmtId="0" fontId="36" fillId="20" borderId="0" xfId="0" applyFont="1" applyFill="1" applyAlignment="1">
      <alignment vertical="top" wrapText="1"/>
    </xf>
    <xf numFmtId="0" fontId="29" fillId="13" borderId="0" xfId="0" applyFont="1" applyFill="1" applyAlignment="1">
      <alignment vertical="top" wrapText="1"/>
    </xf>
    <xf numFmtId="0" fontId="0" fillId="0" borderId="0" xfId="0" applyAlignment="1">
      <alignment vertical="top" wrapText="1"/>
    </xf>
    <xf numFmtId="0" fontId="8" fillId="20" borderId="90" xfId="14" applyFill="1" applyBorder="1" applyAlignment="1" applyProtection="1">
      <alignment horizontal="center" vertical="top" wrapText="1"/>
    </xf>
    <xf numFmtId="0" fontId="86" fillId="33" borderId="0" xfId="0" applyFont="1" applyFill="1" applyAlignment="1">
      <alignment horizontal="left" vertical="center" wrapText="1"/>
    </xf>
    <xf numFmtId="0" fontId="8" fillId="20" borderId="72" xfId="14" applyFill="1" applyBorder="1" applyAlignment="1" applyProtection="1">
      <alignment horizontal="center" vertical="top" wrapText="1"/>
    </xf>
    <xf numFmtId="0" fontId="2" fillId="13" borderId="51" xfId="0" applyFont="1" applyFill="1" applyBorder="1" applyAlignment="1">
      <alignment horizontal="left" wrapText="1"/>
    </xf>
    <xf numFmtId="0" fontId="2" fillId="13" borderId="87" xfId="0" applyFont="1" applyFill="1" applyBorder="1" applyAlignment="1">
      <alignment horizontal="left" wrapText="1"/>
    </xf>
    <xf numFmtId="49" fontId="2" fillId="33" borderId="79" xfId="0" applyNumberFormat="1" applyFont="1" applyFill="1" applyBorder="1" applyAlignment="1">
      <alignment horizontal="left" vertical="top" wrapText="1"/>
    </xf>
    <xf numFmtId="49" fontId="2" fillId="33" borderId="80" xfId="0" applyNumberFormat="1" applyFont="1" applyFill="1" applyBorder="1" applyAlignment="1">
      <alignment horizontal="left" vertical="top" wrapText="1"/>
    </xf>
    <xf numFmtId="49" fontId="2" fillId="33" borderId="88" xfId="0" applyNumberFormat="1" applyFont="1" applyFill="1" applyBorder="1" applyAlignment="1">
      <alignment horizontal="left" vertical="top" wrapText="1"/>
    </xf>
    <xf numFmtId="0" fontId="4" fillId="13" borderId="0" xfId="0" applyFont="1" applyFill="1" applyAlignment="1">
      <alignment horizontal="left" vertical="top" wrapText="1"/>
    </xf>
    <xf numFmtId="0" fontId="12" fillId="13" borderId="0" xfId="0" applyFont="1" applyFill="1" applyAlignment="1">
      <alignment horizontal="left" vertical="top" wrapText="1"/>
    </xf>
    <xf numFmtId="0" fontId="2" fillId="13" borderId="58" xfId="0" applyFont="1" applyFill="1" applyBorder="1" applyAlignment="1">
      <alignment horizontal="left" wrapText="1"/>
    </xf>
    <xf numFmtId="0" fontId="2" fillId="13" borderId="96" xfId="0" applyFont="1" applyFill="1" applyBorder="1" applyAlignment="1">
      <alignment horizontal="left" wrapText="1"/>
    </xf>
    <xf numFmtId="49" fontId="2" fillId="33" borderId="82" xfId="0" applyNumberFormat="1" applyFont="1" applyFill="1" applyBorder="1" applyAlignment="1">
      <alignment horizontal="left" vertical="top" wrapText="1"/>
    </xf>
    <xf numFmtId="49" fontId="2" fillId="33" borderId="51" xfId="0" applyNumberFormat="1" applyFont="1" applyFill="1" applyBorder="1" applyAlignment="1">
      <alignment horizontal="left" vertical="top" wrapText="1"/>
    </xf>
    <xf numFmtId="49" fontId="2" fillId="33" borderId="87" xfId="0" applyNumberFormat="1" applyFont="1" applyFill="1" applyBorder="1" applyAlignment="1">
      <alignment horizontal="left" vertical="top" wrapText="1"/>
    </xf>
    <xf numFmtId="49" fontId="2" fillId="33" borderId="32" xfId="0" applyNumberFormat="1" applyFont="1" applyFill="1" applyBorder="1" applyAlignment="1">
      <alignment horizontal="left" vertical="top" wrapText="1"/>
    </xf>
    <xf numFmtId="49" fontId="2" fillId="33" borderId="0" xfId="0" applyNumberFormat="1" applyFont="1" applyFill="1" applyAlignment="1">
      <alignment horizontal="left" vertical="top" wrapText="1"/>
    </xf>
    <xf numFmtId="49" fontId="2" fillId="33" borderId="33" xfId="0" applyNumberFormat="1" applyFont="1" applyFill="1" applyBorder="1" applyAlignment="1">
      <alignment horizontal="left" vertical="top" wrapText="1"/>
    </xf>
    <xf numFmtId="49" fontId="2" fillId="33" borderId="78" xfId="0" applyNumberFormat="1" applyFont="1" applyFill="1" applyBorder="1" applyAlignment="1">
      <alignment horizontal="left" vertical="top" wrapText="1"/>
    </xf>
    <xf numFmtId="49" fontId="2" fillId="33" borderId="81" xfId="0" applyNumberFormat="1" applyFont="1" applyFill="1" applyBorder="1" applyAlignment="1">
      <alignment horizontal="left" vertical="top" wrapText="1"/>
    </xf>
    <xf numFmtId="49" fontId="2" fillId="33" borderId="89" xfId="0" applyNumberFormat="1" applyFont="1" applyFill="1" applyBorder="1" applyAlignment="1">
      <alignment horizontal="left" vertical="top" wrapText="1"/>
    </xf>
    <xf numFmtId="0" fontId="6" fillId="33" borderId="78" xfId="0" applyFont="1" applyFill="1" applyBorder="1" applyAlignment="1">
      <alignment horizontal="left" vertical="top" wrapText="1"/>
    </xf>
    <xf numFmtId="0" fontId="6" fillId="33" borderId="81" xfId="0" applyFont="1" applyFill="1" applyBorder="1" applyAlignment="1">
      <alignment horizontal="left" vertical="top" wrapText="1"/>
    </xf>
    <xf numFmtId="0" fontId="62" fillId="33" borderId="81" xfId="0" applyFont="1" applyFill="1" applyBorder="1" applyAlignment="1">
      <alignment horizontal="left" vertical="top" wrapText="1"/>
    </xf>
    <xf numFmtId="0" fontId="35" fillId="32" borderId="0" xfId="0" applyFont="1" applyFill="1" applyAlignment="1">
      <alignment horizontal="left" vertical="top" wrapText="1"/>
    </xf>
    <xf numFmtId="0" fontId="62" fillId="32" borderId="33" xfId="0" applyFont="1" applyFill="1" applyBorder="1"/>
    <xf numFmtId="0" fontId="6" fillId="33" borderId="79" xfId="0" applyFont="1" applyFill="1" applyBorder="1" applyAlignment="1">
      <alignment horizontal="left" vertical="top" wrapText="1"/>
    </xf>
    <xf numFmtId="0" fontId="6" fillId="33" borderId="80" xfId="0" applyFont="1" applyFill="1" applyBorder="1" applyAlignment="1">
      <alignment horizontal="left" vertical="top" wrapText="1"/>
    </xf>
    <xf numFmtId="0" fontId="62" fillId="33" borderId="80" xfId="0" applyFont="1" applyFill="1" applyBorder="1" applyAlignment="1">
      <alignment horizontal="left" vertical="top" wrapText="1"/>
    </xf>
    <xf numFmtId="0" fontId="0" fillId="33" borderId="80" xfId="0" applyFill="1" applyBorder="1" applyAlignment="1">
      <alignment horizontal="left" vertical="top" wrapText="1"/>
    </xf>
    <xf numFmtId="0" fontId="0" fillId="33" borderId="88" xfId="0" applyFill="1" applyBorder="1" applyAlignment="1">
      <alignment horizontal="left" vertical="top" wrapText="1"/>
    </xf>
    <xf numFmtId="0" fontId="6" fillId="26" borderId="78" xfId="0" applyFont="1" applyFill="1" applyBorder="1" applyAlignment="1" applyProtection="1">
      <alignment horizontal="left" vertical="top" wrapText="1"/>
      <protection locked="0"/>
    </xf>
    <xf numFmtId="0" fontId="6" fillId="26" borderId="81" xfId="0" applyFont="1" applyFill="1" applyBorder="1" applyAlignment="1" applyProtection="1">
      <alignment horizontal="left" vertical="top" wrapText="1"/>
      <protection locked="0"/>
    </xf>
    <xf numFmtId="0" fontId="62" fillId="13" borderId="81" xfId="0" applyFont="1" applyFill="1" applyBorder="1" applyAlignment="1" applyProtection="1">
      <alignment horizontal="left" vertical="top" wrapText="1"/>
      <protection locked="0"/>
    </xf>
    <xf numFmtId="0" fontId="0" fillId="0" borderId="81" xfId="0" applyBorder="1" applyAlignment="1" applyProtection="1">
      <alignment horizontal="left" vertical="top" wrapText="1"/>
      <protection locked="0"/>
    </xf>
    <xf numFmtId="0" fontId="0" fillId="0" borderId="89" xfId="0" applyBorder="1" applyAlignment="1" applyProtection="1">
      <alignment horizontal="left" vertical="top" wrapText="1"/>
      <protection locked="0"/>
    </xf>
    <xf numFmtId="0" fontId="6" fillId="26" borderId="82" xfId="0" applyFont="1" applyFill="1" applyBorder="1" applyAlignment="1" applyProtection="1">
      <alignment horizontal="left" vertical="top" wrapText="1"/>
      <protection locked="0"/>
    </xf>
    <xf numFmtId="0" fontId="6" fillId="26" borderId="51" xfId="0" applyFont="1" applyFill="1" applyBorder="1" applyAlignment="1" applyProtection="1">
      <alignment horizontal="left" vertical="top" wrapText="1"/>
      <protection locked="0"/>
    </xf>
    <xf numFmtId="0" fontId="62" fillId="13" borderId="51" xfId="0" applyFont="1" applyFill="1" applyBorder="1" applyAlignment="1" applyProtection="1">
      <alignment horizontal="left" vertical="top" wrapText="1"/>
      <protection locked="0"/>
    </xf>
    <xf numFmtId="0" fontId="0" fillId="0" borderId="51" xfId="0" applyBorder="1" applyAlignment="1" applyProtection="1">
      <alignment horizontal="left" vertical="top" wrapText="1"/>
      <protection locked="0"/>
    </xf>
    <xf numFmtId="0" fontId="0" fillId="0" borderId="87" xfId="0" applyBorder="1" applyAlignment="1" applyProtection="1">
      <alignment horizontal="left" vertical="top" wrapText="1"/>
      <protection locked="0"/>
    </xf>
    <xf numFmtId="0" fontId="6" fillId="33" borderId="82" xfId="0" applyFont="1" applyFill="1" applyBorder="1" applyAlignment="1">
      <alignment horizontal="left" vertical="top" wrapText="1"/>
    </xf>
    <xf numFmtId="0" fontId="6" fillId="33" borderId="51" xfId="0" applyFont="1" applyFill="1" applyBorder="1" applyAlignment="1">
      <alignment horizontal="left" vertical="top" wrapText="1"/>
    </xf>
    <xf numFmtId="0" fontId="62" fillId="33" borderId="51" xfId="0" applyFont="1" applyFill="1" applyBorder="1" applyAlignment="1">
      <alignment horizontal="left" vertical="top" wrapText="1"/>
    </xf>
    <xf numFmtId="0" fontId="6" fillId="26" borderId="79" xfId="0" applyFont="1" applyFill="1" applyBorder="1" applyAlignment="1" applyProtection="1">
      <alignment horizontal="left" vertical="top" wrapText="1"/>
      <protection locked="0"/>
    </xf>
    <xf numFmtId="0" fontId="6" fillId="26" borderId="80" xfId="0" applyFont="1" applyFill="1" applyBorder="1" applyAlignment="1" applyProtection="1">
      <alignment horizontal="left" vertical="top" wrapText="1"/>
      <protection locked="0"/>
    </xf>
    <xf numFmtId="0" fontId="62" fillId="13" borderId="80" xfId="0" applyFont="1" applyFill="1" applyBorder="1" applyAlignment="1" applyProtection="1">
      <alignment horizontal="left" vertical="top" wrapText="1"/>
      <protection locked="0"/>
    </xf>
    <xf numFmtId="0" fontId="0" fillId="0" borderId="80" xfId="0" applyBorder="1" applyAlignment="1" applyProtection="1">
      <alignment horizontal="left" vertical="top" wrapText="1"/>
      <protection locked="0"/>
    </xf>
    <xf numFmtId="0" fontId="0" fillId="0" borderId="88" xfId="0" applyBorder="1" applyAlignment="1" applyProtection="1">
      <alignment horizontal="left" vertical="top" wrapText="1"/>
      <protection locked="0"/>
    </xf>
    <xf numFmtId="0" fontId="51" fillId="13" borderId="50" xfId="0" quotePrefix="1" applyFont="1" applyFill="1" applyBorder="1" applyAlignment="1">
      <alignment horizontal="left" vertical="top" wrapText="1"/>
    </xf>
    <xf numFmtId="0" fontId="0" fillId="0" borderId="50" xfId="0" applyBorder="1" applyAlignment="1">
      <alignment horizontal="left" vertical="top" wrapText="1"/>
    </xf>
    <xf numFmtId="0" fontId="0" fillId="0" borderId="0" xfId="0" applyAlignment="1">
      <alignment horizontal="left" vertical="top" wrapText="1"/>
    </xf>
    <xf numFmtId="0" fontId="4" fillId="13" borderId="0" xfId="0" applyFont="1" applyFill="1" applyAlignment="1">
      <alignment horizontal="left" vertical="top"/>
    </xf>
    <xf numFmtId="0" fontId="2" fillId="33" borderId="79" xfId="0" applyFont="1" applyFill="1" applyBorder="1" applyAlignment="1">
      <alignment horizontal="left" vertical="top" wrapText="1"/>
    </xf>
    <xf numFmtId="0" fontId="2" fillId="33" borderId="80" xfId="0" applyFont="1" applyFill="1" applyBorder="1" applyAlignment="1">
      <alignment horizontal="left" vertical="top" wrapText="1"/>
    </xf>
    <xf numFmtId="0" fontId="0" fillId="25" borderId="32" xfId="0" applyFill="1" applyBorder="1" applyAlignment="1" applyProtection="1">
      <alignment horizontal="left" vertical="top" wrapText="1"/>
      <protection locked="0"/>
    </xf>
    <xf numFmtId="0" fontId="0" fillId="25" borderId="0" xfId="0" applyFill="1" applyAlignment="1" applyProtection="1">
      <alignment horizontal="left" vertical="top" wrapText="1"/>
      <protection locked="0"/>
    </xf>
    <xf numFmtId="0" fontId="0" fillId="25" borderId="33" xfId="0" applyFill="1" applyBorder="1" applyAlignment="1" applyProtection="1">
      <alignment horizontal="left" vertical="top" wrapText="1"/>
      <protection locked="0"/>
    </xf>
    <xf numFmtId="0" fontId="0" fillId="25" borderId="34" xfId="0" applyFill="1" applyBorder="1" applyAlignment="1" applyProtection="1">
      <alignment horizontal="left" vertical="top" wrapText="1"/>
      <protection locked="0"/>
    </xf>
    <xf numFmtId="0" fontId="0" fillId="25" borderId="12" xfId="0" applyFill="1" applyBorder="1" applyAlignment="1" applyProtection="1">
      <alignment horizontal="left" vertical="top" wrapText="1"/>
      <protection locked="0"/>
    </xf>
    <xf numFmtId="0" fontId="0" fillId="25" borderId="35" xfId="0" applyFill="1" applyBorder="1" applyAlignment="1" applyProtection="1">
      <alignment horizontal="left" vertical="top" wrapText="1"/>
      <protection locked="0"/>
    </xf>
    <xf numFmtId="0" fontId="2" fillId="25" borderId="25" xfId="0" applyFont="1" applyFill="1" applyBorder="1" applyAlignment="1" applyProtection="1">
      <alignment horizontal="left" vertical="top" wrapText="1"/>
      <protection locked="0"/>
    </xf>
    <xf numFmtId="0" fontId="0" fillId="25" borderId="26" xfId="0" applyFill="1" applyBorder="1" applyAlignment="1" applyProtection="1">
      <alignment horizontal="left" vertical="top" wrapText="1"/>
      <protection locked="0"/>
    </xf>
    <xf numFmtId="0" fontId="0" fillId="25" borderId="27" xfId="0" applyFill="1" applyBorder="1" applyAlignment="1" applyProtection="1">
      <alignment horizontal="left" vertical="top" wrapText="1"/>
      <protection locked="0"/>
    </xf>
    <xf numFmtId="0" fontId="2" fillId="25" borderId="29" xfId="0" applyFont="1" applyFill="1" applyBorder="1" applyAlignment="1" applyProtection="1">
      <alignment horizontal="left" vertical="top" wrapText="1"/>
      <protection locked="0"/>
    </xf>
    <xf numFmtId="0" fontId="0" fillId="25" borderId="61" xfId="0" applyFill="1" applyBorder="1" applyAlignment="1" applyProtection="1">
      <alignment horizontal="left" vertical="top" wrapText="1"/>
      <protection locked="0"/>
    </xf>
    <xf numFmtId="0" fontId="0" fillId="25" borderId="30" xfId="0" applyFill="1" applyBorder="1" applyAlignment="1" applyProtection="1">
      <alignment horizontal="left" vertical="top" wrapText="1"/>
      <protection locked="0"/>
    </xf>
    <xf numFmtId="0" fontId="2" fillId="13" borderId="87" xfId="0" applyFont="1" applyFill="1" applyBorder="1" applyAlignment="1">
      <alignment horizontal="left" vertical="center"/>
    </xf>
    <xf numFmtId="0" fontId="2" fillId="13" borderId="0" xfId="0" applyFont="1" applyFill="1" applyAlignment="1">
      <alignment vertical="center" wrapText="1"/>
    </xf>
    <xf numFmtId="0" fontId="8" fillId="20" borderId="13" xfId="14" applyFill="1" applyBorder="1" applyAlignment="1" applyProtection="1">
      <alignment horizontal="center" vertical="center"/>
    </xf>
    <xf numFmtId="0" fontId="4" fillId="36" borderId="60" xfId="0" applyFont="1" applyFill="1" applyBorder="1" applyAlignment="1">
      <alignment horizontal="center" vertical="center" wrapText="1"/>
    </xf>
    <xf numFmtId="0" fontId="2" fillId="36" borderId="42" xfId="0" applyFont="1" applyFill="1" applyBorder="1" applyAlignment="1">
      <alignment horizontal="center" vertical="center" wrapText="1"/>
    </xf>
    <xf numFmtId="0" fontId="2" fillId="36" borderId="73" xfId="0" applyFont="1" applyFill="1" applyBorder="1" applyAlignment="1">
      <alignment horizontal="center" vertical="center" wrapText="1"/>
    </xf>
    <xf numFmtId="0" fontId="0" fillId="36" borderId="66" xfId="0" applyFill="1" applyBorder="1" applyAlignment="1">
      <alignment horizontal="center" vertical="center" wrapText="1"/>
    </xf>
    <xf numFmtId="0" fontId="0" fillId="36" borderId="0" xfId="0" applyFill="1" applyAlignment="1">
      <alignment horizontal="center" vertical="center" wrapText="1"/>
    </xf>
    <xf numFmtId="0" fontId="0" fillId="36" borderId="65" xfId="0" applyFill="1" applyBorder="1" applyAlignment="1">
      <alignment horizontal="center" vertical="center" wrapText="1"/>
    </xf>
    <xf numFmtId="0" fontId="0" fillId="36" borderId="74" xfId="0" applyFill="1" applyBorder="1" applyAlignment="1">
      <alignment horizontal="center" vertical="center" wrapText="1"/>
    </xf>
    <xf numFmtId="0" fontId="0" fillId="36" borderId="41" xfId="0" applyFill="1" applyBorder="1" applyAlignment="1">
      <alignment horizontal="center" vertical="center" wrapText="1"/>
    </xf>
    <xf numFmtId="0" fontId="0" fillId="36" borderId="75" xfId="0" applyFill="1" applyBorder="1" applyAlignment="1">
      <alignment horizontal="center" vertical="center" wrapText="1"/>
    </xf>
    <xf numFmtId="0" fontId="79" fillId="13" borderId="0" xfId="0" quotePrefix="1" applyFont="1" applyFill="1" applyAlignment="1">
      <alignment horizontal="left" vertical="top" wrapText="1"/>
    </xf>
    <xf numFmtId="0" fontId="11" fillId="13" borderId="0" xfId="0" applyFont="1" applyFill="1" applyAlignment="1">
      <alignment horizontal="left" vertical="center" wrapText="1"/>
    </xf>
    <xf numFmtId="0" fontId="30" fillId="18" borderId="18" xfId="0" applyFont="1" applyFill="1" applyBorder="1" applyAlignment="1">
      <alignment horizontal="center" vertical="center"/>
    </xf>
    <xf numFmtId="0" fontId="30" fillId="18" borderId="19" xfId="0" applyFont="1" applyFill="1" applyBorder="1" applyAlignment="1">
      <alignment horizontal="center" vertical="center"/>
    </xf>
    <xf numFmtId="0" fontId="30" fillId="18" borderId="20" xfId="0" applyFont="1" applyFill="1" applyBorder="1" applyAlignment="1">
      <alignment horizontal="center" vertical="center"/>
    </xf>
    <xf numFmtId="0" fontId="24" fillId="20" borderId="13" xfId="0" applyFont="1" applyFill="1" applyBorder="1" applyAlignment="1">
      <alignment horizontal="left"/>
    </xf>
    <xf numFmtId="0" fontId="5" fillId="13" borderId="0" xfId="0" quotePrefix="1" applyFont="1" applyFill="1" applyAlignment="1">
      <alignment horizontal="left" vertical="top" wrapText="1"/>
    </xf>
    <xf numFmtId="0" fontId="8" fillId="36" borderId="95" xfId="14" applyFill="1" applyBorder="1" applyAlignment="1" applyProtection="1">
      <alignment horizontal="center" vertical="top" wrapText="1"/>
    </xf>
    <xf numFmtId="0" fontId="8" fillId="36" borderId="88" xfId="14" applyFill="1" applyBorder="1" applyAlignment="1" applyProtection="1">
      <alignment horizontal="center" vertical="top" wrapText="1"/>
    </xf>
    <xf numFmtId="0" fontId="8" fillId="36" borderId="92" xfId="14" applyFill="1" applyBorder="1" applyAlignment="1" applyProtection="1">
      <alignment horizontal="center" vertical="top" wrapText="1"/>
    </xf>
    <xf numFmtId="0" fontId="8" fillId="36" borderId="94" xfId="14" applyFill="1" applyBorder="1" applyAlignment="1" applyProtection="1">
      <alignment horizontal="center" vertical="top" wrapText="1"/>
    </xf>
    <xf numFmtId="0" fontId="0" fillId="25" borderId="25" xfId="0" applyFill="1" applyBorder="1" applyAlignment="1" applyProtection="1">
      <alignment horizontal="left" vertical="top" wrapText="1"/>
      <protection locked="0"/>
    </xf>
    <xf numFmtId="0" fontId="0" fillId="25" borderId="29" xfId="0" applyFill="1" applyBorder="1" applyAlignment="1" applyProtection="1">
      <alignment horizontal="left" vertical="top" wrapText="1"/>
      <protection locked="0"/>
    </xf>
    <xf numFmtId="0" fontId="2" fillId="34" borderId="25" xfId="0" applyFont="1" applyFill="1" applyBorder="1" applyAlignment="1" applyProtection="1">
      <alignment horizontal="left" vertical="center" shrinkToFit="1"/>
      <protection locked="0"/>
    </xf>
    <xf numFmtId="0" fontId="2" fillId="34" borderId="27" xfId="0" applyFont="1" applyFill="1" applyBorder="1" applyAlignment="1" applyProtection="1">
      <alignment horizontal="left" vertical="center" shrinkToFit="1"/>
      <protection locked="0"/>
    </xf>
    <xf numFmtId="0" fontId="2" fillId="34" borderId="29" xfId="0" applyFont="1" applyFill="1" applyBorder="1" applyAlignment="1" applyProtection="1">
      <alignment horizontal="left" vertical="center"/>
      <protection locked="0"/>
    </xf>
    <xf numFmtId="0" fontId="2" fillId="34" borderId="61" xfId="0" applyFont="1" applyFill="1" applyBorder="1" applyAlignment="1" applyProtection="1">
      <alignment horizontal="left" vertical="center"/>
      <protection locked="0"/>
    </xf>
    <xf numFmtId="0" fontId="2" fillId="34" borderId="30" xfId="0" applyFont="1" applyFill="1" applyBorder="1" applyAlignment="1" applyProtection="1">
      <alignment horizontal="left" vertical="center"/>
      <protection locked="0"/>
    </xf>
    <xf numFmtId="0" fontId="2" fillId="34" borderId="32" xfId="0" applyFont="1" applyFill="1" applyBorder="1" applyAlignment="1" applyProtection="1">
      <alignment horizontal="left" vertical="center"/>
      <protection locked="0"/>
    </xf>
    <xf numFmtId="0" fontId="2" fillId="34" borderId="0" xfId="0" applyFont="1" applyFill="1" applyAlignment="1" applyProtection="1">
      <alignment horizontal="left" vertical="center"/>
      <protection locked="0"/>
    </xf>
    <xf numFmtId="0" fontId="2" fillId="34" borderId="33" xfId="0" applyFont="1" applyFill="1" applyBorder="1" applyAlignment="1" applyProtection="1">
      <alignment horizontal="left" vertical="center"/>
      <protection locked="0"/>
    </xf>
    <xf numFmtId="0" fontId="2" fillId="34" borderId="34" xfId="0" applyFont="1" applyFill="1" applyBorder="1" applyAlignment="1" applyProtection="1">
      <alignment horizontal="left" vertical="center"/>
      <protection locked="0"/>
    </xf>
    <xf numFmtId="0" fontId="2" fillId="34" borderId="12" xfId="0" applyFont="1" applyFill="1" applyBorder="1" applyAlignment="1" applyProtection="1">
      <alignment horizontal="left" vertical="center"/>
      <protection locked="0"/>
    </xf>
    <xf numFmtId="0" fontId="2" fillId="34" borderId="35" xfId="0" applyFont="1" applyFill="1" applyBorder="1" applyAlignment="1" applyProtection="1">
      <alignment horizontal="left" vertical="center"/>
      <protection locked="0"/>
    </xf>
    <xf numFmtId="0" fontId="4" fillId="30" borderId="12" xfId="0" applyFont="1" applyFill="1" applyBorder="1" applyAlignment="1">
      <alignment horizontal="center" wrapText="1"/>
    </xf>
    <xf numFmtId="0" fontId="2" fillId="34" borderId="78" xfId="0" applyFont="1" applyFill="1" applyBorder="1" applyAlignment="1" applyProtection="1">
      <alignment horizontal="left" vertical="top" wrapText="1"/>
      <protection locked="0"/>
    </xf>
    <xf numFmtId="0" fontId="2" fillId="18" borderId="78" xfId="0" applyFont="1" applyFill="1" applyBorder="1" applyAlignment="1">
      <alignment horizontal="left" vertical="center"/>
    </xf>
    <xf numFmtId="0" fontId="2" fillId="18" borderId="89" xfId="0" applyFont="1" applyFill="1" applyBorder="1" applyAlignment="1">
      <alignment horizontal="left" vertical="center"/>
    </xf>
    <xf numFmtId="0" fontId="2" fillId="34" borderId="82" xfId="0" applyFont="1" applyFill="1" applyBorder="1" applyAlignment="1" applyProtection="1">
      <alignment horizontal="left" vertical="center" shrinkToFit="1"/>
      <protection locked="0"/>
    </xf>
    <xf numFmtId="0" fontId="2" fillId="34" borderId="87" xfId="0" applyFont="1" applyFill="1" applyBorder="1" applyAlignment="1" applyProtection="1">
      <alignment horizontal="left" vertical="center" shrinkToFit="1"/>
      <protection locked="0"/>
    </xf>
    <xf numFmtId="0" fontId="2" fillId="18" borderId="82" xfId="0" applyFont="1" applyFill="1" applyBorder="1" applyAlignment="1">
      <alignment horizontal="left" vertical="center"/>
    </xf>
    <xf numFmtId="0" fontId="2" fillId="18" borderId="87" xfId="0" applyFont="1" applyFill="1" applyBorder="1" applyAlignment="1">
      <alignment horizontal="left" vertical="center"/>
    </xf>
    <xf numFmtId="0" fontId="2" fillId="34" borderId="79" xfId="0" applyFont="1" applyFill="1" applyBorder="1" applyAlignment="1" applyProtection="1">
      <alignment horizontal="left" vertical="center" shrinkToFit="1"/>
      <protection locked="0"/>
    </xf>
    <xf numFmtId="0" fontId="2" fillId="34" borderId="88" xfId="0" applyFont="1" applyFill="1" applyBorder="1" applyAlignment="1" applyProtection="1">
      <alignment horizontal="left" vertical="center" shrinkToFit="1"/>
      <protection locked="0"/>
    </xf>
    <xf numFmtId="0" fontId="2" fillId="18" borderId="79" xfId="0" applyFont="1" applyFill="1" applyBorder="1" applyAlignment="1">
      <alignment horizontal="left" vertical="center"/>
    </xf>
    <xf numFmtId="0" fontId="2" fillId="18" borderId="88" xfId="0" applyFont="1" applyFill="1" applyBorder="1" applyAlignment="1">
      <alignment horizontal="left" vertical="center"/>
    </xf>
    <xf numFmtId="0" fontId="0" fillId="30" borderId="28" xfId="0" applyFill="1" applyBorder="1" applyAlignment="1">
      <alignment horizontal="left" vertical="center"/>
    </xf>
    <xf numFmtId="0" fontId="0" fillId="30" borderId="62" xfId="0" applyFill="1" applyBorder="1" applyAlignment="1">
      <alignment horizontal="left" vertical="center"/>
    </xf>
    <xf numFmtId="0" fontId="0" fillId="18" borderId="28" xfId="0" applyFill="1" applyBorder="1" applyAlignment="1">
      <alignment horizontal="center" vertical="center"/>
    </xf>
    <xf numFmtId="0" fontId="0" fillId="18" borderId="62" xfId="0" applyFill="1" applyBorder="1" applyAlignment="1">
      <alignment horizontal="center" vertical="center"/>
    </xf>
    <xf numFmtId="0" fontId="2" fillId="34" borderId="28" xfId="0" applyFont="1" applyFill="1" applyBorder="1" applyAlignment="1" applyProtection="1">
      <alignment horizontal="left" vertical="center" wrapText="1" shrinkToFit="1"/>
      <protection locked="0"/>
    </xf>
    <xf numFmtId="0" fontId="2" fillId="34" borderId="62" xfId="0" applyFont="1" applyFill="1" applyBorder="1" applyAlignment="1" applyProtection="1">
      <alignment horizontal="left" vertical="center" wrapText="1" shrinkToFit="1"/>
      <protection locked="0"/>
    </xf>
    <xf numFmtId="0" fontId="2" fillId="34" borderId="28" xfId="0" applyFont="1" applyFill="1" applyBorder="1" applyAlignment="1" applyProtection="1">
      <alignment horizontal="center" vertical="center" wrapText="1"/>
      <protection locked="0"/>
    </xf>
    <xf numFmtId="0" fontId="2" fillId="34" borderId="62" xfId="0" applyFont="1" applyFill="1" applyBorder="1" applyAlignment="1" applyProtection="1">
      <alignment horizontal="center" vertical="center" wrapText="1"/>
      <protection locked="0"/>
    </xf>
    <xf numFmtId="165" fontId="2" fillId="34" borderId="28" xfId="0" applyNumberFormat="1" applyFont="1" applyFill="1" applyBorder="1" applyAlignment="1" applyProtection="1">
      <alignment horizontal="center" vertical="center" wrapText="1"/>
      <protection locked="0"/>
    </xf>
    <xf numFmtId="165" fontId="2" fillId="34" borderId="62" xfId="0" applyNumberFormat="1" applyFont="1" applyFill="1" applyBorder="1" applyAlignment="1" applyProtection="1">
      <alignment horizontal="center" vertical="center" wrapText="1"/>
      <protection locked="0"/>
    </xf>
    <xf numFmtId="0" fontId="2" fillId="18" borderId="25" xfId="0" applyFont="1" applyFill="1" applyBorder="1" applyAlignment="1">
      <alignment horizontal="left" vertical="center"/>
    </xf>
    <xf numFmtId="0" fontId="2" fillId="18" borderId="27" xfId="0" applyFont="1" applyFill="1" applyBorder="1" applyAlignment="1">
      <alignment horizontal="left" vertical="center"/>
    </xf>
    <xf numFmtId="0" fontId="43" fillId="25" borderId="18" xfId="0" applyFont="1" applyFill="1" applyBorder="1" applyAlignment="1" applyProtection="1">
      <alignment horizontal="left" vertical="top" wrapText="1"/>
      <protection locked="0"/>
    </xf>
    <xf numFmtId="0" fontId="43" fillId="25" borderId="19" xfId="0" applyFont="1" applyFill="1"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18" borderId="18" xfId="0" applyFill="1" applyBorder="1" applyAlignment="1">
      <alignment horizontal="left" vertical="top" wrapText="1"/>
    </xf>
    <xf numFmtId="0" fontId="0" fillId="18" borderId="19" xfId="0" applyFill="1"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24" fillId="27" borderId="13" xfId="0" applyFont="1" applyFill="1" applyBorder="1" applyAlignment="1">
      <alignment horizontal="left" vertical="top" wrapText="1"/>
    </xf>
    <xf numFmtId="0" fontId="0" fillId="0" borderId="13" xfId="0" applyBorder="1" applyAlignment="1">
      <alignment horizontal="left" vertical="top" wrapText="1"/>
    </xf>
    <xf numFmtId="0" fontId="8" fillId="20" borderId="97" xfId="14" applyFill="1" applyBorder="1" applyAlignment="1" applyProtection="1">
      <alignment horizontal="left" vertical="top" wrapText="1"/>
    </xf>
    <xf numFmtId="0" fontId="8" fillId="20" borderId="76" xfId="14" applyFill="1" applyBorder="1" applyAlignment="1" applyProtection="1">
      <alignment horizontal="left" vertical="top" wrapText="1"/>
    </xf>
    <xf numFmtId="0" fontId="0" fillId="0" borderId="76" xfId="0" applyBorder="1" applyAlignment="1">
      <alignment horizontal="left" vertical="top" wrapText="1"/>
    </xf>
    <xf numFmtId="0" fontId="8" fillId="20" borderId="92" xfId="14" applyFill="1" applyBorder="1" applyAlignment="1" applyProtection="1">
      <alignment horizontal="left" vertical="top" wrapText="1"/>
    </xf>
    <xf numFmtId="0" fontId="0" fillId="0" borderId="93" xfId="0" applyBorder="1" applyAlignment="1">
      <alignment horizontal="left" vertical="top" wrapText="1"/>
    </xf>
    <xf numFmtId="0" fontId="42" fillId="13" borderId="50" xfId="0" applyFont="1" applyFill="1" applyBorder="1" applyAlignment="1">
      <alignment horizontal="left" vertical="center" wrapText="1"/>
    </xf>
    <xf numFmtId="0" fontId="11" fillId="13" borderId="65" xfId="0" applyFont="1" applyFill="1" applyBorder="1" applyAlignment="1">
      <alignment horizontal="left" vertical="center" wrapText="1"/>
    </xf>
    <xf numFmtId="0" fontId="82" fillId="37" borderId="60" xfId="19" applyFont="1" applyFill="1" applyBorder="1" applyAlignment="1">
      <alignment horizontal="center" vertical="center"/>
    </xf>
    <xf numFmtId="0" fontId="82" fillId="37" borderId="42" xfId="19" applyFont="1" applyFill="1" applyBorder="1" applyAlignment="1">
      <alignment horizontal="center" vertical="center"/>
    </xf>
    <xf numFmtId="0" fontId="82" fillId="37" borderId="73" xfId="19" applyFont="1" applyFill="1" applyBorder="1" applyAlignment="1">
      <alignment horizontal="center" vertical="center"/>
    </xf>
  </cellXfs>
  <cellStyles count="22">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Link" xfId="14" builtinId="8"/>
    <cellStyle name="Linked Cell" xfId="15" xr:uid="{00000000-0005-0000-0000-00000E000000}"/>
    <cellStyle name="Neutral" xfId="16" xr:uid="{00000000-0005-0000-0000-00000F000000}"/>
    <cellStyle name="Note" xfId="17" xr:uid="{00000000-0005-0000-0000-000010000000}"/>
    <cellStyle name="Prozent" xfId="18" builtinId="5"/>
    <cellStyle name="Standard" xfId="0" builtinId="0"/>
    <cellStyle name="Standard 2" xfId="19" xr:uid="{00000000-0005-0000-0000-000013000000}"/>
    <cellStyle name="Standard_Outline NIMs template 10-09-30" xfId="20" xr:uid="{00000000-0005-0000-0000-000014000000}"/>
    <cellStyle name="Title" xfId="21" xr:uid="{00000000-0005-0000-0000-000015000000}"/>
  </cellStyles>
  <dxfs count="402">
    <dxf>
      <border>
        <top style="thin">
          <color indexed="64"/>
        </top>
      </border>
    </dxf>
    <dxf>
      <fill>
        <patternFill>
          <bgColor rgb="FF7030A0"/>
        </patternFill>
      </fill>
    </dxf>
    <dxf>
      <fill>
        <patternFill>
          <bgColor theme="9"/>
        </patternFill>
      </fill>
    </dxf>
    <dxf>
      <fill>
        <patternFill>
          <bgColor rgb="FF7030A0"/>
        </patternFill>
      </fill>
    </dxf>
    <dxf>
      <fill>
        <patternFill>
          <bgColor theme="1" tint="0.24994659260841701"/>
        </patternFill>
      </fill>
    </dxf>
    <dxf>
      <border>
        <top style="thin">
          <color indexed="64"/>
        </top>
      </border>
    </dxf>
    <dxf>
      <border>
        <top style="thin">
          <color indexed="64"/>
        </top>
      </border>
    </dxf>
    <dxf>
      <font>
        <color theme="1"/>
      </font>
      <fill>
        <patternFill>
          <bgColor theme="1" tint="0.14996795556505021"/>
        </patternFill>
      </fill>
    </dxf>
    <dxf>
      <fill>
        <patternFill>
          <bgColor rgb="FFFF0000"/>
        </patternFill>
      </fill>
    </dxf>
    <dxf>
      <fill>
        <patternFill>
          <bgColor theme="1" tint="0.24994659260841701"/>
        </patternFill>
      </fill>
    </dxf>
    <dxf>
      <font>
        <color indexed="8"/>
      </font>
      <fill>
        <patternFill>
          <bgColor indexed="63"/>
        </patternFill>
      </fill>
    </dxf>
    <dxf>
      <fill>
        <patternFill>
          <bgColor indexed="10"/>
        </patternFill>
      </fill>
    </dxf>
    <dxf>
      <border>
        <top style="thin">
          <color indexed="64"/>
        </top>
      </border>
    </dxf>
    <dxf>
      <fill>
        <patternFill>
          <bgColor theme="1" tint="0.24994659260841701"/>
        </patternFill>
      </fill>
    </dxf>
    <dxf>
      <border>
        <top style="thin">
          <color indexed="64"/>
        </top>
      </border>
    </dxf>
    <dxf>
      <fill>
        <patternFill>
          <bgColor theme="1" tint="0.24994659260841701"/>
        </patternFill>
      </fill>
    </dxf>
    <dxf>
      <border>
        <top style="thin">
          <color indexed="64"/>
        </top>
      </border>
    </dxf>
    <dxf>
      <border>
        <top style="thin">
          <color indexed="64"/>
        </top>
      </border>
    </dxf>
    <dxf>
      <fill>
        <patternFill>
          <bgColor rgb="FF7030A0"/>
        </patternFill>
      </fill>
    </dxf>
    <dxf>
      <fill>
        <patternFill>
          <bgColor rgb="FF7030A0"/>
        </patternFill>
      </fill>
    </dxf>
    <dxf>
      <fill>
        <patternFill>
          <bgColor rgb="FF7030A0"/>
        </patternFill>
      </fill>
    </dxf>
    <dxf>
      <border>
        <top style="thin">
          <color indexed="64"/>
        </top>
      </border>
    </dxf>
    <dxf>
      <border>
        <top style="thin">
          <color indexed="64"/>
        </top>
      </border>
    </dxf>
    <dxf>
      <fill>
        <patternFill>
          <bgColor theme="9"/>
        </patternFill>
      </fill>
    </dxf>
    <dxf>
      <fill>
        <patternFill>
          <bgColor rgb="FF7030A0"/>
        </patternFill>
      </fill>
    </dxf>
    <dxf>
      <fill>
        <patternFill>
          <bgColor theme="1" tint="0.24994659260841701"/>
        </patternFill>
      </fill>
    </dxf>
    <dxf>
      <fill>
        <patternFill>
          <bgColor theme="1" tint="0.24994659260841701"/>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theme="1" tint="0.24994659260841701"/>
        </patternFill>
      </fill>
    </dxf>
    <dxf>
      <fill>
        <patternFill>
          <bgColor rgb="FF7030A0"/>
        </patternFill>
      </fill>
    </dxf>
    <dxf>
      <fill>
        <patternFill>
          <bgColor theme="1" tint="0.24994659260841701"/>
        </patternFill>
      </fill>
    </dxf>
    <dxf>
      <fill>
        <patternFill>
          <bgColor theme="9"/>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ill>
        <patternFill>
          <bgColor theme="1" tint="0.24994659260841701"/>
        </patternFill>
      </fill>
    </dxf>
    <dxf>
      <border>
        <top style="thin">
          <color indexed="64"/>
        </top>
      </border>
    </dxf>
    <dxf>
      <border>
        <top style="thin">
          <color indexed="64"/>
        </top>
      </border>
    </dxf>
    <dxf>
      <border>
        <top style="thin">
          <color indexed="64"/>
        </top>
      </border>
    </dxf>
    <dxf>
      <border>
        <top style="thin">
          <color indexed="64"/>
        </top>
      </border>
    </dxf>
    <dxf>
      <font>
        <color theme="1"/>
      </font>
      <fill>
        <patternFill>
          <bgColor theme="1" tint="0.14996795556505021"/>
        </patternFill>
      </fill>
    </dxf>
    <dxf>
      <fill>
        <patternFill>
          <bgColor rgb="FFFF0000"/>
        </patternFill>
      </fill>
    </dxf>
    <dxf>
      <font>
        <color theme="1"/>
      </font>
      <fill>
        <patternFill>
          <bgColor theme="1" tint="0.14996795556505021"/>
        </patternFill>
      </fill>
    </dxf>
    <dxf>
      <fill>
        <patternFill>
          <bgColor rgb="FFFF0000"/>
        </patternFill>
      </fill>
    </dxf>
    <dxf>
      <fill>
        <patternFill>
          <bgColor rgb="FFFF0000"/>
        </patternFill>
      </fill>
    </dxf>
    <dxf>
      <font>
        <color theme="1"/>
      </font>
      <fill>
        <patternFill>
          <bgColor theme="1" tint="0.1499679555650502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solid">
          <bgColor rgb="FFFFFFCC"/>
        </patternFill>
      </fill>
    </dxf>
    <dxf>
      <fill>
        <patternFill patternType="lightUp">
          <bgColor auto="1"/>
        </patternFill>
      </fill>
    </dxf>
  </dxfs>
  <tableStyles count="0" defaultTableStyle="TableStyleMedium9" defaultPivotStyle="PivotStyleLight16"/>
  <colors>
    <mruColors>
      <color rgb="FFCCFF99"/>
      <color rgb="FFCCFFFF"/>
      <color rgb="FFCCFFCC"/>
      <color rgb="FFFFFFCC"/>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941282</xdr:colOff>
      <xdr:row>4</xdr:row>
      <xdr:rowOff>44824</xdr:rowOff>
    </xdr:from>
    <xdr:to>
      <xdr:col>8</xdr:col>
      <xdr:colOff>82911</xdr:colOff>
      <xdr:row>4</xdr:row>
      <xdr:rowOff>1221442</xdr:rowOff>
    </xdr:to>
    <xdr:pic>
      <xdr:nvPicPr>
        <xdr:cNvPr id="3" name="Grafik 2">
          <a:extLst>
            <a:ext uri="{FF2B5EF4-FFF2-40B4-BE49-F238E27FC236}">
              <a16:creationId xmlns:a16="http://schemas.microsoft.com/office/drawing/2014/main" id="{D3E7F838-F222-4C95-B693-1C16909213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8968"/>
        <a:stretch>
          <a:fillRect/>
        </a:stretch>
      </xdr:blipFill>
      <xdr:spPr bwMode="auto">
        <a:xfrm>
          <a:off x="4359076" y="683559"/>
          <a:ext cx="3377453" cy="1176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policy_ets_ets2_t4_aer_en_update%20final_20251125.xlsx" TargetMode="External"/><Relationship Id="rId2" Type="http://schemas.openxmlformats.org/officeDocument/2006/relationships/externalLinkPath" Target="file:///\\umweltbundesamt.at\Projekte\10000\10933_MRRev\Intern\policy_ets_ets2_t4_aer_en_update%20final_20251125.xlsx" TargetMode="External"/><Relationship Id="rId1" Type="http://schemas.openxmlformats.org/officeDocument/2006/relationships/externalLinkPath" Target="/10000/10933_MRRev/Intern/policy_ets_ets2_t4_aer_en_update%20final_202511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_Contents"/>
      <sheetName val="b_Guidelines and conditions"/>
      <sheetName val="A_EntityID"/>
      <sheetName val="B_IdentifyFuelStreams"/>
      <sheetName val="C_FuelStreams"/>
      <sheetName val="D_ETS1Amounts"/>
      <sheetName val="E_DataGaps"/>
      <sheetName val="F_Timing"/>
      <sheetName val="F.a.Tool_Blending"/>
      <sheetName val="G_AdditionalInformation"/>
      <sheetName val="H_Summary"/>
      <sheetName val="I_Accounting"/>
      <sheetName val="EUwideConstants"/>
      <sheetName val="MSParameters"/>
      <sheetName val="Translations"/>
      <sheetName val="VersionDocumentation"/>
    </sheetNames>
    <sheetDataSet>
      <sheetData sheetId="0"/>
      <sheetData sheetId="1"/>
      <sheetData sheetId="2">
        <row r="18">
          <cell r="I18"/>
        </row>
        <row r="20">
          <cell r="I20"/>
        </row>
        <row r="22">
          <cell r="K22"/>
        </row>
        <row r="28">
          <cell r="I28"/>
        </row>
        <row r="29">
          <cell r="I29"/>
        </row>
        <row r="33">
          <cell r="I33"/>
        </row>
        <row r="38">
          <cell r="I38"/>
        </row>
        <row r="39">
          <cell r="I39"/>
        </row>
        <row r="40">
          <cell r="I40"/>
        </row>
        <row r="41">
          <cell r="I41"/>
        </row>
        <row r="42">
          <cell r="I42"/>
        </row>
        <row r="43">
          <cell r="I43"/>
        </row>
        <row r="50">
          <cell r="I50"/>
        </row>
        <row r="51">
          <cell r="I51"/>
        </row>
        <row r="52">
          <cell r="I52"/>
        </row>
        <row r="53">
          <cell r="I53"/>
        </row>
        <row r="55">
          <cell r="I55"/>
        </row>
        <row r="56">
          <cell r="I56"/>
        </row>
        <row r="57">
          <cell r="I57"/>
        </row>
        <row r="95">
          <cell r="I95"/>
        </row>
        <row r="96">
          <cell r="I96"/>
        </row>
        <row r="97">
          <cell r="I97"/>
        </row>
        <row r="98">
          <cell r="I98"/>
        </row>
        <row r="99">
          <cell r="I99"/>
        </row>
        <row r="103">
          <cell r="I103"/>
        </row>
        <row r="104">
          <cell r="I104"/>
        </row>
        <row r="105">
          <cell r="I105"/>
        </row>
        <row r="111">
          <cell r="I111"/>
        </row>
        <row r="112">
          <cell r="I112"/>
        </row>
      </sheetData>
      <sheetData sheetId="3"/>
      <sheetData sheetId="4"/>
      <sheetData sheetId="5"/>
      <sheetData sheetId="6"/>
      <sheetData sheetId="7"/>
      <sheetData sheetId="8"/>
      <sheetData sheetId="9"/>
      <sheetData sheetId="10"/>
      <sheetData sheetId="11">
        <row r="8">
          <cell r="D8">
            <v>2025</v>
          </cell>
          <cell r="E8" t="str">
            <v/>
          </cell>
          <cell r="F8" t="str">
            <v/>
          </cell>
          <cell r="G8" t="str">
            <v/>
          </cell>
          <cell r="H8" t="str">
            <v/>
          </cell>
          <cell r="I8" t="str">
            <v/>
          </cell>
          <cell r="J8" t="str">
            <v/>
          </cell>
          <cell r="K8" t="str">
            <v/>
          </cell>
          <cell r="L8" t="str">
            <v/>
          </cell>
          <cell r="M8" t="str">
            <v/>
          </cell>
          <cell r="N8" t="str">
            <v/>
          </cell>
          <cell r="O8" t="str">
            <v/>
          </cell>
          <cell r="P8" t="str">
            <v/>
          </cell>
          <cell r="Q8" t="str">
            <v/>
          </cell>
          <cell r="R8" t="str">
            <v/>
          </cell>
          <cell r="S8" t="str">
            <v>2025 - 1</v>
          </cell>
          <cell r="T8" t="str">
            <v/>
          </cell>
          <cell r="U8" t="str">
            <v/>
          </cell>
          <cell r="V8" t="str">
            <v/>
          </cell>
          <cell r="W8" t="str">
            <v/>
          </cell>
          <cell r="X8" t="str">
            <v/>
          </cell>
          <cell r="Y8" t="str">
            <v/>
          </cell>
          <cell r="Z8" t="str">
            <v/>
          </cell>
        </row>
        <row r="13">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cell r="U13" t="str">
            <v/>
          </cell>
          <cell r="V13" t="str">
            <v/>
          </cell>
          <cell r="W13" t="str">
            <v/>
          </cell>
          <cell r="X13" t="str">
            <v/>
          </cell>
          <cell r="Y13" t="str">
            <v/>
          </cell>
          <cell r="Z13" t="str">
            <v/>
          </cell>
          <cell r="AA13" t="str">
            <v/>
          </cell>
          <cell r="AB13" t="str">
            <v/>
          </cell>
          <cell r="AC13" t="str">
            <v/>
          </cell>
          <cell r="AD13" t="str">
            <v/>
          </cell>
          <cell r="AE13" t="str">
            <v/>
          </cell>
          <cell r="AF13" t="str">
            <v/>
          </cell>
          <cell r="AG13" t="str">
            <v/>
          </cell>
          <cell r="AH13" t="str">
            <v/>
          </cell>
          <cell r="AI13" t="str">
            <v/>
          </cell>
          <cell r="AJ13" t="str">
            <v/>
          </cell>
          <cell r="AK13" t="str">
            <v/>
          </cell>
          <cell r="AL13" t="str">
            <v/>
          </cell>
          <cell r="AM13" t="str">
            <v/>
          </cell>
          <cell r="AN13" t="str">
            <v/>
          </cell>
          <cell r="AO13" t="str">
            <v/>
          </cell>
          <cell r="AP13" t="str">
            <v/>
          </cell>
          <cell r="AQ13" t="str">
            <v/>
          </cell>
          <cell r="AR13" t="str">
            <v/>
          </cell>
          <cell r="AT13" t="str">
            <v/>
          </cell>
          <cell r="AU13" t="str">
            <v/>
          </cell>
          <cell r="AV13" t="str">
            <v/>
          </cell>
        </row>
        <row r="14">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cell r="U14" t="str">
            <v/>
          </cell>
          <cell r="V14" t="str">
            <v/>
          </cell>
          <cell r="W14" t="str">
            <v/>
          </cell>
          <cell r="X14" t="str">
            <v/>
          </cell>
          <cell r="Y14" t="str">
            <v/>
          </cell>
          <cell r="Z14" t="str">
            <v/>
          </cell>
          <cell r="AA14" t="str">
            <v/>
          </cell>
          <cell r="AB14" t="str">
            <v/>
          </cell>
          <cell r="AC14" t="str">
            <v/>
          </cell>
          <cell r="AD14" t="str">
            <v/>
          </cell>
          <cell r="AE14" t="str">
            <v/>
          </cell>
          <cell r="AF14" t="str">
            <v/>
          </cell>
          <cell r="AG14" t="str">
            <v/>
          </cell>
          <cell r="AH14" t="str">
            <v/>
          </cell>
          <cell r="AI14" t="str">
            <v/>
          </cell>
          <cell r="AJ14" t="str">
            <v/>
          </cell>
          <cell r="AK14" t="str">
            <v/>
          </cell>
          <cell r="AL14" t="str">
            <v/>
          </cell>
          <cell r="AM14" t="str">
            <v/>
          </cell>
          <cell r="AN14" t="str">
            <v/>
          </cell>
          <cell r="AO14" t="str">
            <v/>
          </cell>
          <cell r="AP14" t="str">
            <v/>
          </cell>
          <cell r="AQ14" t="str">
            <v/>
          </cell>
          <cell r="AR14" t="str">
            <v/>
          </cell>
          <cell r="AT14" t="str">
            <v/>
          </cell>
          <cell r="AU14" t="str">
            <v/>
          </cell>
          <cell r="AV14" t="str">
            <v/>
          </cell>
        </row>
        <row r="15">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cell r="U15" t="str">
            <v/>
          </cell>
          <cell r="V15" t="str">
            <v/>
          </cell>
          <cell r="W15" t="str">
            <v/>
          </cell>
          <cell r="X15" t="str">
            <v/>
          </cell>
          <cell r="Y15" t="str">
            <v/>
          </cell>
          <cell r="Z15" t="str">
            <v/>
          </cell>
          <cell r="AA15" t="str">
            <v/>
          </cell>
          <cell r="AB15" t="str">
            <v/>
          </cell>
          <cell r="AC15" t="str">
            <v/>
          </cell>
          <cell r="AD15" t="str">
            <v/>
          </cell>
          <cell r="AE15" t="str">
            <v/>
          </cell>
          <cell r="AF15" t="str">
            <v/>
          </cell>
          <cell r="AG15" t="str">
            <v/>
          </cell>
          <cell r="AH15" t="str">
            <v/>
          </cell>
          <cell r="AI15" t="str">
            <v/>
          </cell>
          <cell r="AJ15" t="str">
            <v/>
          </cell>
          <cell r="AK15" t="str">
            <v/>
          </cell>
          <cell r="AL15" t="str">
            <v/>
          </cell>
          <cell r="AM15" t="str">
            <v/>
          </cell>
          <cell r="AN15" t="str">
            <v/>
          </cell>
          <cell r="AO15" t="str">
            <v/>
          </cell>
          <cell r="AP15" t="str">
            <v/>
          </cell>
          <cell r="AQ15" t="str">
            <v/>
          </cell>
          <cell r="AR15" t="str">
            <v/>
          </cell>
          <cell r="AT15" t="str">
            <v/>
          </cell>
          <cell r="AU15" t="str">
            <v/>
          </cell>
          <cell r="AV15" t="str">
            <v/>
          </cell>
        </row>
        <row r="16">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cell r="U16" t="str">
            <v/>
          </cell>
          <cell r="V16" t="str">
            <v/>
          </cell>
          <cell r="W16" t="str">
            <v/>
          </cell>
          <cell r="X16" t="str">
            <v/>
          </cell>
          <cell r="Y16" t="str">
            <v/>
          </cell>
          <cell r="Z16" t="str">
            <v/>
          </cell>
          <cell r="AA16" t="str">
            <v/>
          </cell>
          <cell r="AB16" t="str">
            <v/>
          </cell>
          <cell r="AC16" t="str">
            <v/>
          </cell>
          <cell r="AD16" t="str">
            <v/>
          </cell>
          <cell r="AE16" t="str">
            <v/>
          </cell>
          <cell r="AF16" t="str">
            <v/>
          </cell>
          <cell r="AG16" t="str">
            <v/>
          </cell>
          <cell r="AH16" t="str">
            <v/>
          </cell>
          <cell r="AI16" t="str">
            <v/>
          </cell>
          <cell r="AJ16" t="str">
            <v/>
          </cell>
          <cell r="AK16" t="str">
            <v/>
          </cell>
          <cell r="AL16" t="str">
            <v/>
          </cell>
          <cell r="AM16" t="str">
            <v/>
          </cell>
          <cell r="AN16" t="str">
            <v/>
          </cell>
          <cell r="AO16" t="str">
            <v/>
          </cell>
          <cell r="AP16" t="str">
            <v/>
          </cell>
          <cell r="AQ16" t="str">
            <v/>
          </cell>
          <cell r="AR16" t="str">
            <v/>
          </cell>
          <cell r="AT16" t="str">
            <v/>
          </cell>
          <cell r="AU16" t="str">
            <v/>
          </cell>
          <cell r="AV16" t="str">
            <v/>
          </cell>
        </row>
        <row r="17">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cell r="U17" t="str">
            <v/>
          </cell>
          <cell r="V17" t="str">
            <v/>
          </cell>
          <cell r="W17" t="str">
            <v/>
          </cell>
          <cell r="X17" t="str">
            <v/>
          </cell>
          <cell r="Y17" t="str">
            <v/>
          </cell>
          <cell r="Z17" t="str">
            <v/>
          </cell>
          <cell r="AA17" t="str">
            <v/>
          </cell>
          <cell r="AB17" t="str">
            <v/>
          </cell>
          <cell r="AC17" t="str">
            <v/>
          </cell>
          <cell r="AD17" t="str">
            <v/>
          </cell>
          <cell r="AE17" t="str">
            <v/>
          </cell>
          <cell r="AF17" t="str">
            <v/>
          </cell>
          <cell r="AG17" t="str">
            <v/>
          </cell>
          <cell r="AH17" t="str">
            <v/>
          </cell>
          <cell r="AI17" t="str">
            <v/>
          </cell>
          <cell r="AJ17" t="str">
            <v/>
          </cell>
          <cell r="AK17" t="str">
            <v/>
          </cell>
          <cell r="AL17" t="str">
            <v/>
          </cell>
          <cell r="AM17" t="str">
            <v/>
          </cell>
          <cell r="AN17" t="str">
            <v/>
          </cell>
          <cell r="AO17" t="str">
            <v/>
          </cell>
          <cell r="AP17" t="str">
            <v/>
          </cell>
          <cell r="AQ17" t="str">
            <v/>
          </cell>
          <cell r="AR17" t="str">
            <v/>
          </cell>
          <cell r="AT17" t="str">
            <v/>
          </cell>
          <cell r="AU17" t="str">
            <v/>
          </cell>
          <cell r="AV17" t="str">
            <v/>
          </cell>
        </row>
        <row r="18">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cell r="U18" t="str">
            <v/>
          </cell>
          <cell r="V18" t="str">
            <v/>
          </cell>
          <cell r="W18" t="str">
            <v/>
          </cell>
          <cell r="X18" t="str">
            <v/>
          </cell>
          <cell r="Y18" t="str">
            <v/>
          </cell>
          <cell r="Z18" t="str">
            <v/>
          </cell>
          <cell r="AA18" t="str">
            <v/>
          </cell>
          <cell r="AB18" t="str">
            <v/>
          </cell>
          <cell r="AC18" t="str">
            <v/>
          </cell>
          <cell r="AD18" t="str">
            <v/>
          </cell>
          <cell r="AE18" t="str">
            <v/>
          </cell>
          <cell r="AF18" t="str">
            <v/>
          </cell>
          <cell r="AG18" t="str">
            <v/>
          </cell>
          <cell r="AH18" t="str">
            <v/>
          </cell>
          <cell r="AI18" t="str">
            <v/>
          </cell>
          <cell r="AJ18" t="str">
            <v/>
          </cell>
          <cell r="AK18" t="str">
            <v/>
          </cell>
          <cell r="AL18" t="str">
            <v/>
          </cell>
          <cell r="AM18" t="str">
            <v/>
          </cell>
          <cell r="AN18" t="str">
            <v/>
          </cell>
          <cell r="AO18" t="str">
            <v/>
          </cell>
          <cell r="AP18" t="str">
            <v/>
          </cell>
          <cell r="AQ18" t="str">
            <v/>
          </cell>
          <cell r="AR18" t="str">
            <v/>
          </cell>
          <cell r="AT18" t="str">
            <v/>
          </cell>
          <cell r="AU18" t="str">
            <v/>
          </cell>
          <cell r="AV18" t="str">
            <v/>
          </cell>
        </row>
        <row r="19">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cell r="U19" t="str">
            <v/>
          </cell>
          <cell r="V19" t="str">
            <v/>
          </cell>
          <cell r="W19" t="str">
            <v/>
          </cell>
          <cell r="X19" t="str">
            <v/>
          </cell>
          <cell r="Y19" t="str">
            <v/>
          </cell>
          <cell r="Z19" t="str">
            <v/>
          </cell>
          <cell r="AA19" t="str">
            <v/>
          </cell>
          <cell r="AB19" t="str">
            <v/>
          </cell>
          <cell r="AC19" t="str">
            <v/>
          </cell>
          <cell r="AD19" t="str">
            <v/>
          </cell>
          <cell r="AE19" t="str">
            <v/>
          </cell>
          <cell r="AF19" t="str">
            <v/>
          </cell>
          <cell r="AG19" t="str">
            <v/>
          </cell>
          <cell r="AH19" t="str">
            <v/>
          </cell>
          <cell r="AI19" t="str">
            <v/>
          </cell>
          <cell r="AJ19" t="str">
            <v/>
          </cell>
          <cell r="AK19" t="str">
            <v/>
          </cell>
          <cell r="AL19" t="str">
            <v/>
          </cell>
          <cell r="AM19" t="str">
            <v/>
          </cell>
          <cell r="AN19" t="str">
            <v/>
          </cell>
          <cell r="AO19" t="str">
            <v/>
          </cell>
          <cell r="AP19" t="str">
            <v/>
          </cell>
          <cell r="AQ19" t="str">
            <v/>
          </cell>
          <cell r="AR19" t="str">
            <v/>
          </cell>
          <cell r="AT19" t="str">
            <v/>
          </cell>
          <cell r="AU19" t="str">
            <v/>
          </cell>
          <cell r="AV19" t="str">
            <v/>
          </cell>
        </row>
        <row r="20">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T20" t="str">
            <v/>
          </cell>
          <cell r="AU20" t="str">
            <v/>
          </cell>
          <cell r="AV20" t="str">
            <v/>
          </cell>
        </row>
        <row r="21">
          <cell r="D21" t="str">
            <v/>
          </cell>
          <cell r="E21" t="str">
            <v/>
          </cell>
          <cell r="F21" t="str">
            <v/>
          </cell>
          <cell r="G21" t="str">
            <v/>
          </cell>
          <cell r="H21" t="str">
            <v/>
          </cell>
          <cell r="I21" t="str">
            <v/>
          </cell>
          <cell r="J21" t="str">
            <v/>
          </cell>
          <cell r="K21" t="str">
            <v/>
          </cell>
          <cell r="L21" t="str">
            <v/>
          </cell>
          <cell r="M21" t="str">
            <v/>
          </cell>
          <cell r="N21" t="str">
            <v/>
          </cell>
          <cell r="O21" t="str">
            <v/>
          </cell>
          <cell r="P21" t="str">
            <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T21" t="str">
            <v/>
          </cell>
          <cell r="AU21" t="str">
            <v/>
          </cell>
          <cell r="AV21" t="str">
            <v/>
          </cell>
        </row>
        <row r="22">
          <cell r="D22" t="str">
            <v/>
          </cell>
          <cell r="E22" t="str">
            <v/>
          </cell>
          <cell r="F22" t="str">
            <v/>
          </cell>
          <cell r="G22" t="str">
            <v/>
          </cell>
          <cell r="H22" t="str">
            <v/>
          </cell>
          <cell r="I22" t="str">
            <v/>
          </cell>
          <cell r="J22" t="str">
            <v/>
          </cell>
          <cell r="K22" t="str">
            <v/>
          </cell>
          <cell r="L22" t="str">
            <v/>
          </cell>
          <cell r="M22" t="str">
            <v/>
          </cell>
          <cell r="N22" t="str">
            <v/>
          </cell>
          <cell r="O22" t="str">
            <v/>
          </cell>
          <cell r="P22" t="str">
            <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T22" t="str">
            <v/>
          </cell>
          <cell r="AU22" t="str">
            <v/>
          </cell>
          <cell r="AV22" t="str">
            <v/>
          </cell>
        </row>
        <row r="23">
          <cell r="D23" t="str">
            <v/>
          </cell>
          <cell r="E23" t="str">
            <v/>
          </cell>
          <cell r="F23" t="str">
            <v/>
          </cell>
          <cell r="G23" t="str">
            <v/>
          </cell>
          <cell r="H23" t="str">
            <v/>
          </cell>
          <cell r="I23" t="str">
            <v/>
          </cell>
          <cell r="J23" t="str">
            <v/>
          </cell>
          <cell r="K23" t="str">
            <v/>
          </cell>
          <cell r="L23" t="str">
            <v/>
          </cell>
          <cell r="M23" t="str">
            <v/>
          </cell>
          <cell r="N23" t="str">
            <v/>
          </cell>
          <cell r="O23" t="str">
            <v/>
          </cell>
          <cell r="P23" t="str">
            <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T23" t="str">
            <v/>
          </cell>
          <cell r="AU23" t="str">
            <v/>
          </cell>
          <cell r="AV23" t="str">
            <v/>
          </cell>
        </row>
        <row r="24">
          <cell r="D24" t="str">
            <v/>
          </cell>
          <cell r="E24" t="str">
            <v/>
          </cell>
          <cell r="F24" t="str">
            <v/>
          </cell>
          <cell r="G24" t="str">
            <v/>
          </cell>
          <cell r="H24" t="str">
            <v/>
          </cell>
          <cell r="I24" t="str">
            <v/>
          </cell>
          <cell r="J24" t="str">
            <v/>
          </cell>
          <cell r="K24" t="str">
            <v/>
          </cell>
          <cell r="L24" t="str">
            <v/>
          </cell>
          <cell r="M24" t="str">
            <v/>
          </cell>
          <cell r="N24" t="str">
            <v/>
          </cell>
          <cell r="O24" t="str">
            <v/>
          </cell>
          <cell r="P24" t="str">
            <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T24" t="str">
            <v/>
          </cell>
          <cell r="AU24" t="str">
            <v/>
          </cell>
          <cell r="AV24" t="str">
            <v/>
          </cell>
        </row>
        <row r="25">
          <cell r="D25" t="str">
            <v/>
          </cell>
          <cell r="E25" t="str">
            <v/>
          </cell>
          <cell r="F25" t="str">
            <v/>
          </cell>
          <cell r="G25" t="str">
            <v/>
          </cell>
          <cell r="H25" t="str">
            <v/>
          </cell>
          <cell r="I25" t="str">
            <v/>
          </cell>
          <cell r="J25" t="str">
            <v/>
          </cell>
          <cell r="K25" t="str">
            <v/>
          </cell>
          <cell r="L25" t="str">
            <v/>
          </cell>
          <cell r="M25" t="str">
            <v/>
          </cell>
          <cell r="N25" t="str">
            <v/>
          </cell>
          <cell r="O25" t="str">
            <v/>
          </cell>
          <cell r="P25" t="str">
            <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T25" t="str">
            <v/>
          </cell>
          <cell r="AU25" t="str">
            <v/>
          </cell>
          <cell r="AV25" t="str">
            <v/>
          </cell>
        </row>
        <row r="26">
          <cell r="D26" t="str">
            <v/>
          </cell>
          <cell r="E26" t="str">
            <v/>
          </cell>
          <cell r="F26" t="str">
            <v/>
          </cell>
          <cell r="G26" t="str">
            <v/>
          </cell>
          <cell r="H26" t="str">
            <v/>
          </cell>
          <cell r="I26" t="str">
            <v/>
          </cell>
          <cell r="J26" t="str">
            <v/>
          </cell>
          <cell r="K26" t="str">
            <v/>
          </cell>
          <cell r="L26" t="str">
            <v/>
          </cell>
          <cell r="M26" t="str">
            <v/>
          </cell>
          <cell r="N26" t="str">
            <v/>
          </cell>
          <cell r="O26" t="str">
            <v/>
          </cell>
          <cell r="P26" t="str">
            <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T26" t="str">
            <v/>
          </cell>
          <cell r="AU26" t="str">
            <v/>
          </cell>
          <cell r="AV26" t="str">
            <v/>
          </cell>
        </row>
        <row r="27">
          <cell r="D27" t="str">
            <v/>
          </cell>
          <cell r="E27" t="str">
            <v/>
          </cell>
          <cell r="F27" t="str">
            <v/>
          </cell>
          <cell r="G27" t="str">
            <v/>
          </cell>
          <cell r="H27" t="str">
            <v/>
          </cell>
          <cell r="I27" t="str">
            <v/>
          </cell>
          <cell r="J27" t="str">
            <v/>
          </cell>
          <cell r="K27" t="str">
            <v/>
          </cell>
          <cell r="L27" t="str">
            <v/>
          </cell>
          <cell r="M27" t="str">
            <v/>
          </cell>
          <cell r="N27" t="str">
            <v/>
          </cell>
          <cell r="O27" t="str">
            <v/>
          </cell>
          <cell r="P27" t="str">
            <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T27" t="str">
            <v/>
          </cell>
          <cell r="AU27" t="str">
            <v/>
          </cell>
          <cell r="AV27" t="str">
            <v/>
          </cell>
        </row>
        <row r="28">
          <cell r="D28" t="str">
            <v/>
          </cell>
          <cell r="E28" t="str">
            <v/>
          </cell>
          <cell r="F28" t="str">
            <v/>
          </cell>
          <cell r="G28" t="str">
            <v/>
          </cell>
          <cell r="H28" t="str">
            <v/>
          </cell>
          <cell r="I28" t="str">
            <v/>
          </cell>
          <cell r="J28" t="str">
            <v/>
          </cell>
          <cell r="K28" t="str">
            <v/>
          </cell>
          <cell r="L28" t="str">
            <v/>
          </cell>
          <cell r="M28" t="str">
            <v/>
          </cell>
          <cell r="N28" t="str">
            <v/>
          </cell>
          <cell r="O28" t="str">
            <v/>
          </cell>
          <cell r="P28" t="str">
            <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T28" t="str">
            <v/>
          </cell>
          <cell r="AU28" t="str">
            <v/>
          </cell>
          <cell r="AV28" t="str">
            <v/>
          </cell>
        </row>
        <row r="29">
          <cell r="D29" t="str">
            <v/>
          </cell>
          <cell r="E29" t="str">
            <v/>
          </cell>
          <cell r="F29" t="str">
            <v/>
          </cell>
          <cell r="G29" t="str">
            <v/>
          </cell>
          <cell r="H29" t="str">
            <v/>
          </cell>
          <cell r="I29" t="str">
            <v/>
          </cell>
          <cell r="J29" t="str">
            <v/>
          </cell>
          <cell r="K29" t="str">
            <v/>
          </cell>
          <cell r="L29" t="str">
            <v/>
          </cell>
          <cell r="M29" t="str">
            <v/>
          </cell>
          <cell r="N29" t="str">
            <v/>
          </cell>
          <cell r="O29" t="str">
            <v/>
          </cell>
          <cell r="P29" t="str">
            <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T29" t="str">
            <v/>
          </cell>
          <cell r="AU29" t="str">
            <v/>
          </cell>
          <cell r="AV29" t="str">
            <v/>
          </cell>
        </row>
        <row r="30">
          <cell r="D30" t="str">
            <v/>
          </cell>
          <cell r="E30" t="str">
            <v/>
          </cell>
          <cell r="F30" t="str">
            <v/>
          </cell>
          <cell r="G30" t="str">
            <v/>
          </cell>
          <cell r="H30" t="str">
            <v/>
          </cell>
          <cell r="I30" t="str">
            <v/>
          </cell>
          <cell r="J30" t="str">
            <v/>
          </cell>
          <cell r="K30" t="str">
            <v/>
          </cell>
          <cell r="L30" t="str">
            <v/>
          </cell>
          <cell r="M30" t="str">
            <v/>
          </cell>
          <cell r="N30" t="str">
            <v/>
          </cell>
          <cell r="O30" t="str">
            <v/>
          </cell>
          <cell r="P30" t="str">
            <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T30" t="str">
            <v/>
          </cell>
          <cell r="AU30" t="str">
            <v/>
          </cell>
          <cell r="AV30" t="str">
            <v/>
          </cell>
        </row>
        <row r="31">
          <cell r="D31" t="str">
            <v/>
          </cell>
          <cell r="E31" t="str">
            <v/>
          </cell>
          <cell r="F31" t="str">
            <v/>
          </cell>
          <cell r="G31" t="str">
            <v/>
          </cell>
          <cell r="H31" t="str">
            <v/>
          </cell>
          <cell r="I31" t="str">
            <v/>
          </cell>
          <cell r="J31" t="str">
            <v/>
          </cell>
          <cell r="K31" t="str">
            <v/>
          </cell>
          <cell r="L31" t="str">
            <v/>
          </cell>
          <cell r="M31" t="str">
            <v/>
          </cell>
          <cell r="N31" t="str">
            <v/>
          </cell>
          <cell r="O31" t="str">
            <v/>
          </cell>
          <cell r="P31" t="str">
            <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T31" t="str">
            <v/>
          </cell>
          <cell r="AU31" t="str">
            <v/>
          </cell>
          <cell r="AV31" t="str">
            <v/>
          </cell>
        </row>
        <row r="32">
          <cell r="D32" t="str">
            <v/>
          </cell>
          <cell r="E32" t="str">
            <v/>
          </cell>
          <cell r="F32" t="str">
            <v/>
          </cell>
          <cell r="G32" t="str">
            <v/>
          </cell>
          <cell r="H32" t="str">
            <v/>
          </cell>
          <cell r="I32" t="str">
            <v/>
          </cell>
          <cell r="J32" t="str">
            <v/>
          </cell>
          <cell r="K32" t="str">
            <v/>
          </cell>
          <cell r="L32" t="str">
            <v/>
          </cell>
          <cell r="M32" t="str">
            <v/>
          </cell>
          <cell r="N32" t="str">
            <v/>
          </cell>
          <cell r="O32" t="str">
            <v/>
          </cell>
          <cell r="P32" t="str">
            <v/>
          </cell>
          <cell r="Q32" t="str">
            <v/>
          </cell>
          <cell r="R32" t="str">
            <v/>
          </cell>
          <cell r="S32" t="str">
            <v/>
          </cell>
          <cell r="T32" t="str">
            <v/>
          </cell>
          <cell r="U32" t="str">
            <v/>
          </cell>
          <cell r="V32" t="str">
            <v/>
          </cell>
          <cell r="W32" t="str">
            <v/>
          </cell>
          <cell r="X32" t="str">
            <v/>
          </cell>
          <cell r="Y32" t="str">
            <v/>
          </cell>
          <cell r="Z32" t="str">
            <v/>
          </cell>
          <cell r="AA32" t="str">
            <v/>
          </cell>
          <cell r="AB32" t="str">
            <v/>
          </cell>
          <cell r="AC32" t="str">
            <v/>
          </cell>
          <cell r="AD32" t="str">
            <v/>
          </cell>
          <cell r="AE32" t="str">
            <v/>
          </cell>
          <cell r="AF32" t="str">
            <v/>
          </cell>
          <cell r="AG32" t="str">
            <v/>
          </cell>
          <cell r="AH32" t="str">
            <v/>
          </cell>
          <cell r="AI32" t="str">
            <v/>
          </cell>
          <cell r="AJ32" t="str">
            <v/>
          </cell>
          <cell r="AK32" t="str">
            <v/>
          </cell>
          <cell r="AL32" t="str">
            <v/>
          </cell>
          <cell r="AM32" t="str">
            <v/>
          </cell>
          <cell r="AN32" t="str">
            <v/>
          </cell>
          <cell r="AO32" t="str">
            <v/>
          </cell>
          <cell r="AP32" t="str">
            <v/>
          </cell>
          <cell r="AQ32" t="str">
            <v/>
          </cell>
          <cell r="AR32" t="str">
            <v/>
          </cell>
          <cell r="AT32" t="str">
            <v/>
          </cell>
          <cell r="AU32" t="str">
            <v/>
          </cell>
          <cell r="AV32" t="str">
            <v/>
          </cell>
        </row>
        <row r="33">
          <cell r="D33" t="str">
            <v/>
          </cell>
          <cell r="E33" t="str">
            <v/>
          </cell>
          <cell r="F33" t="str">
            <v/>
          </cell>
          <cell r="G33" t="str">
            <v/>
          </cell>
          <cell r="H33" t="str">
            <v/>
          </cell>
          <cell r="I33" t="str">
            <v/>
          </cell>
          <cell r="J33" t="str">
            <v/>
          </cell>
          <cell r="K33" t="str">
            <v/>
          </cell>
          <cell r="L33" t="str">
            <v/>
          </cell>
          <cell r="M33" t="str">
            <v/>
          </cell>
          <cell r="N33" t="str">
            <v/>
          </cell>
          <cell r="O33" t="str">
            <v/>
          </cell>
          <cell r="P33" t="str">
            <v/>
          </cell>
          <cell r="Q33" t="str">
            <v/>
          </cell>
          <cell r="R33" t="str">
            <v/>
          </cell>
          <cell r="S33" t="str">
            <v/>
          </cell>
          <cell r="T33" t="str">
            <v/>
          </cell>
          <cell r="U33" t="str">
            <v/>
          </cell>
          <cell r="V33" t="str">
            <v/>
          </cell>
          <cell r="W33" t="str">
            <v/>
          </cell>
          <cell r="X33" t="str">
            <v/>
          </cell>
          <cell r="Y33" t="str">
            <v/>
          </cell>
          <cell r="Z33" t="str">
            <v/>
          </cell>
          <cell r="AA33" t="str">
            <v/>
          </cell>
          <cell r="AB33" t="str">
            <v/>
          </cell>
          <cell r="AC33" t="str">
            <v/>
          </cell>
          <cell r="AD33" t="str">
            <v/>
          </cell>
          <cell r="AE33" t="str">
            <v/>
          </cell>
          <cell r="AF33" t="str">
            <v/>
          </cell>
          <cell r="AG33" t="str">
            <v/>
          </cell>
          <cell r="AH33" t="str">
            <v/>
          </cell>
          <cell r="AI33" t="str">
            <v/>
          </cell>
          <cell r="AJ33" t="str">
            <v/>
          </cell>
          <cell r="AK33" t="str">
            <v/>
          </cell>
          <cell r="AL33" t="str">
            <v/>
          </cell>
          <cell r="AM33" t="str">
            <v/>
          </cell>
          <cell r="AN33" t="str">
            <v/>
          </cell>
          <cell r="AO33" t="str">
            <v/>
          </cell>
          <cell r="AP33" t="str">
            <v/>
          </cell>
          <cell r="AQ33" t="str">
            <v/>
          </cell>
          <cell r="AR33" t="str">
            <v/>
          </cell>
          <cell r="AT33" t="str">
            <v/>
          </cell>
          <cell r="AU33" t="str">
            <v/>
          </cell>
          <cell r="AV33" t="str">
            <v/>
          </cell>
        </row>
        <row r="34">
          <cell r="D34" t="str">
            <v/>
          </cell>
          <cell r="E34" t="str">
            <v/>
          </cell>
          <cell r="F34" t="str">
            <v/>
          </cell>
          <cell r="G34" t="str">
            <v/>
          </cell>
          <cell r="H34" t="str">
            <v/>
          </cell>
          <cell r="I34" t="str">
            <v/>
          </cell>
          <cell r="J34" t="str">
            <v/>
          </cell>
          <cell r="K34" t="str">
            <v/>
          </cell>
          <cell r="L34" t="str">
            <v/>
          </cell>
          <cell r="M34" t="str">
            <v/>
          </cell>
          <cell r="N34" t="str">
            <v/>
          </cell>
          <cell r="O34" t="str">
            <v/>
          </cell>
          <cell r="P34" t="str">
            <v/>
          </cell>
          <cell r="Q34" t="str">
            <v/>
          </cell>
          <cell r="R34" t="str">
            <v/>
          </cell>
          <cell r="S34" t="str">
            <v/>
          </cell>
          <cell r="T34" t="str">
            <v/>
          </cell>
          <cell r="U34" t="str">
            <v/>
          </cell>
          <cell r="V34" t="str">
            <v/>
          </cell>
          <cell r="W34" t="str">
            <v/>
          </cell>
          <cell r="X34" t="str">
            <v/>
          </cell>
          <cell r="Y34" t="str">
            <v/>
          </cell>
          <cell r="Z34" t="str">
            <v/>
          </cell>
          <cell r="AA34" t="str">
            <v/>
          </cell>
          <cell r="AB34" t="str">
            <v/>
          </cell>
          <cell r="AC34" t="str">
            <v/>
          </cell>
          <cell r="AD34" t="str">
            <v/>
          </cell>
          <cell r="AE34" t="str">
            <v/>
          </cell>
          <cell r="AF34" t="str">
            <v/>
          </cell>
          <cell r="AG34" t="str">
            <v/>
          </cell>
          <cell r="AH34" t="str">
            <v/>
          </cell>
          <cell r="AI34" t="str">
            <v/>
          </cell>
          <cell r="AJ34" t="str">
            <v/>
          </cell>
          <cell r="AK34" t="str">
            <v/>
          </cell>
          <cell r="AL34" t="str">
            <v/>
          </cell>
          <cell r="AM34" t="str">
            <v/>
          </cell>
          <cell r="AN34" t="str">
            <v/>
          </cell>
          <cell r="AO34" t="str">
            <v/>
          </cell>
          <cell r="AP34" t="str">
            <v/>
          </cell>
          <cell r="AQ34" t="str">
            <v/>
          </cell>
          <cell r="AR34" t="str">
            <v/>
          </cell>
          <cell r="AT34" t="str">
            <v/>
          </cell>
          <cell r="AU34" t="str">
            <v/>
          </cell>
          <cell r="AV34" t="str">
            <v/>
          </cell>
        </row>
        <row r="35">
          <cell r="D35" t="str">
            <v/>
          </cell>
          <cell r="E35" t="str">
            <v/>
          </cell>
          <cell r="F35" t="str">
            <v/>
          </cell>
          <cell r="G35" t="str">
            <v/>
          </cell>
          <cell r="H35" t="str">
            <v/>
          </cell>
          <cell r="I35" t="str">
            <v/>
          </cell>
          <cell r="J35" t="str">
            <v/>
          </cell>
          <cell r="K35" t="str">
            <v/>
          </cell>
          <cell r="L35" t="str">
            <v/>
          </cell>
          <cell r="M35" t="str">
            <v/>
          </cell>
          <cell r="N35" t="str">
            <v/>
          </cell>
          <cell r="O35" t="str">
            <v/>
          </cell>
          <cell r="P35" t="str">
            <v/>
          </cell>
          <cell r="Q35" t="str">
            <v/>
          </cell>
          <cell r="R35" t="str">
            <v/>
          </cell>
          <cell r="S35" t="str">
            <v/>
          </cell>
          <cell r="T35" t="str">
            <v/>
          </cell>
          <cell r="U35" t="str">
            <v/>
          </cell>
          <cell r="V35" t="str">
            <v/>
          </cell>
          <cell r="W35" t="str">
            <v/>
          </cell>
          <cell r="X35" t="str">
            <v/>
          </cell>
          <cell r="Y35" t="str">
            <v/>
          </cell>
          <cell r="Z35" t="str">
            <v/>
          </cell>
          <cell r="AA35" t="str">
            <v/>
          </cell>
          <cell r="AB35" t="str">
            <v/>
          </cell>
          <cell r="AC35" t="str">
            <v/>
          </cell>
          <cell r="AD35" t="str">
            <v/>
          </cell>
          <cell r="AE35" t="str">
            <v/>
          </cell>
          <cell r="AF35" t="str">
            <v/>
          </cell>
          <cell r="AG35" t="str">
            <v/>
          </cell>
          <cell r="AH35" t="str">
            <v/>
          </cell>
          <cell r="AI35" t="str">
            <v/>
          </cell>
          <cell r="AJ35" t="str">
            <v/>
          </cell>
          <cell r="AK35" t="str">
            <v/>
          </cell>
          <cell r="AL35" t="str">
            <v/>
          </cell>
          <cell r="AM35" t="str">
            <v/>
          </cell>
          <cell r="AN35" t="str">
            <v/>
          </cell>
          <cell r="AO35" t="str">
            <v/>
          </cell>
          <cell r="AP35" t="str">
            <v/>
          </cell>
          <cell r="AQ35" t="str">
            <v/>
          </cell>
          <cell r="AR35" t="str">
            <v/>
          </cell>
          <cell r="AT35" t="str">
            <v/>
          </cell>
          <cell r="AU35" t="str">
            <v/>
          </cell>
          <cell r="AV35" t="str">
            <v/>
          </cell>
        </row>
        <row r="36">
          <cell r="D36" t="str">
            <v/>
          </cell>
          <cell r="E36" t="str">
            <v/>
          </cell>
          <cell r="F36" t="str">
            <v/>
          </cell>
          <cell r="G36" t="str">
            <v/>
          </cell>
          <cell r="H36" t="str">
            <v/>
          </cell>
          <cell r="I36" t="str">
            <v/>
          </cell>
          <cell r="J36" t="str">
            <v/>
          </cell>
          <cell r="K36" t="str">
            <v/>
          </cell>
          <cell r="L36" t="str">
            <v/>
          </cell>
          <cell r="M36" t="str">
            <v/>
          </cell>
          <cell r="N36" t="str">
            <v/>
          </cell>
          <cell r="O36" t="str">
            <v/>
          </cell>
          <cell r="P36" t="str">
            <v/>
          </cell>
          <cell r="Q36" t="str">
            <v/>
          </cell>
          <cell r="R36" t="str">
            <v/>
          </cell>
          <cell r="S36" t="str">
            <v/>
          </cell>
          <cell r="T36" t="str">
            <v/>
          </cell>
          <cell r="U36" t="str">
            <v/>
          </cell>
          <cell r="V36" t="str">
            <v/>
          </cell>
          <cell r="W36" t="str">
            <v/>
          </cell>
          <cell r="X36" t="str">
            <v/>
          </cell>
          <cell r="Y36" t="str">
            <v/>
          </cell>
          <cell r="Z36" t="str">
            <v/>
          </cell>
          <cell r="AA36" t="str">
            <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T36" t="str">
            <v/>
          </cell>
          <cell r="AU36" t="str">
            <v/>
          </cell>
          <cell r="AV36" t="str">
            <v/>
          </cell>
        </row>
        <row r="37">
          <cell r="D37" t="str">
            <v/>
          </cell>
          <cell r="E37" t="str">
            <v/>
          </cell>
          <cell r="F37" t="str">
            <v/>
          </cell>
          <cell r="G37" t="str">
            <v/>
          </cell>
          <cell r="H37" t="str">
            <v/>
          </cell>
          <cell r="I37" t="str">
            <v/>
          </cell>
          <cell r="J37" t="str">
            <v/>
          </cell>
          <cell r="K37" t="str">
            <v/>
          </cell>
          <cell r="L37" t="str">
            <v/>
          </cell>
          <cell r="M37" t="str">
            <v/>
          </cell>
          <cell r="N37" t="str">
            <v/>
          </cell>
          <cell r="O37" t="str">
            <v/>
          </cell>
          <cell r="P37" t="str">
            <v/>
          </cell>
          <cell r="Q37" t="str">
            <v/>
          </cell>
          <cell r="R37" t="str">
            <v/>
          </cell>
          <cell r="S37" t="str">
            <v/>
          </cell>
          <cell r="T37" t="str">
            <v/>
          </cell>
          <cell r="U37" t="str">
            <v/>
          </cell>
          <cell r="V37" t="str">
            <v/>
          </cell>
          <cell r="W37" t="str">
            <v/>
          </cell>
          <cell r="X37" t="str">
            <v/>
          </cell>
          <cell r="Y37" t="str">
            <v/>
          </cell>
          <cell r="Z37" t="str">
            <v/>
          </cell>
          <cell r="AA37" t="str">
            <v/>
          </cell>
          <cell r="AB37" t="str">
            <v/>
          </cell>
          <cell r="AC37" t="str">
            <v/>
          </cell>
          <cell r="AD37" t="str">
            <v/>
          </cell>
          <cell r="AE37" t="str">
            <v/>
          </cell>
          <cell r="AF37" t="str">
            <v/>
          </cell>
          <cell r="AG37" t="str">
            <v/>
          </cell>
          <cell r="AH37" t="str">
            <v/>
          </cell>
          <cell r="AI37" t="str">
            <v/>
          </cell>
          <cell r="AJ37" t="str">
            <v/>
          </cell>
          <cell r="AK37" t="str">
            <v/>
          </cell>
          <cell r="AL37" t="str">
            <v/>
          </cell>
          <cell r="AM37" t="str">
            <v/>
          </cell>
          <cell r="AN37" t="str">
            <v/>
          </cell>
          <cell r="AO37" t="str">
            <v/>
          </cell>
          <cell r="AP37" t="str">
            <v/>
          </cell>
          <cell r="AQ37" t="str">
            <v/>
          </cell>
          <cell r="AR37" t="str">
            <v/>
          </cell>
          <cell r="AT37" t="str">
            <v/>
          </cell>
          <cell r="AU37" t="str">
            <v/>
          </cell>
          <cell r="AV37" t="str">
            <v/>
          </cell>
        </row>
        <row r="38">
          <cell r="D38" t="str">
            <v/>
          </cell>
          <cell r="E38" t="str">
            <v/>
          </cell>
          <cell r="F38" t="str">
            <v/>
          </cell>
          <cell r="G38" t="str">
            <v/>
          </cell>
          <cell r="H38" t="str">
            <v/>
          </cell>
          <cell r="I38" t="str">
            <v/>
          </cell>
          <cell r="J38" t="str">
            <v/>
          </cell>
          <cell r="K38" t="str">
            <v/>
          </cell>
          <cell r="L38" t="str">
            <v/>
          </cell>
          <cell r="M38" t="str">
            <v/>
          </cell>
          <cell r="N38" t="str">
            <v/>
          </cell>
          <cell r="O38" t="str">
            <v/>
          </cell>
          <cell r="P38" t="str">
            <v/>
          </cell>
          <cell r="Q38" t="str">
            <v/>
          </cell>
          <cell r="R38" t="str">
            <v/>
          </cell>
          <cell r="S38" t="str">
            <v/>
          </cell>
          <cell r="T38" t="str">
            <v/>
          </cell>
          <cell r="U38" t="str">
            <v/>
          </cell>
          <cell r="V38" t="str">
            <v/>
          </cell>
          <cell r="W38" t="str">
            <v/>
          </cell>
          <cell r="X38" t="str">
            <v/>
          </cell>
          <cell r="Y38" t="str">
            <v/>
          </cell>
          <cell r="Z38" t="str">
            <v/>
          </cell>
          <cell r="AA38" t="str">
            <v/>
          </cell>
          <cell r="AB38" t="str">
            <v/>
          </cell>
          <cell r="AC38" t="str">
            <v/>
          </cell>
          <cell r="AD38" t="str">
            <v/>
          </cell>
          <cell r="AE38" t="str">
            <v/>
          </cell>
          <cell r="AF38" t="str">
            <v/>
          </cell>
          <cell r="AG38" t="str">
            <v/>
          </cell>
          <cell r="AH38" t="str">
            <v/>
          </cell>
          <cell r="AI38" t="str">
            <v/>
          </cell>
          <cell r="AJ38" t="str">
            <v/>
          </cell>
          <cell r="AK38" t="str">
            <v/>
          </cell>
          <cell r="AL38" t="str">
            <v/>
          </cell>
          <cell r="AM38" t="str">
            <v/>
          </cell>
          <cell r="AN38" t="str">
            <v/>
          </cell>
          <cell r="AO38" t="str">
            <v/>
          </cell>
          <cell r="AP38" t="str">
            <v/>
          </cell>
          <cell r="AQ38" t="str">
            <v/>
          </cell>
          <cell r="AR38" t="str">
            <v/>
          </cell>
          <cell r="AT38" t="str">
            <v/>
          </cell>
          <cell r="AU38" t="str">
            <v/>
          </cell>
          <cell r="AV38" t="str">
            <v/>
          </cell>
        </row>
        <row r="39">
          <cell r="D39" t="str">
            <v/>
          </cell>
          <cell r="E39" t="str">
            <v/>
          </cell>
          <cell r="F39" t="str">
            <v/>
          </cell>
          <cell r="G39" t="str">
            <v/>
          </cell>
          <cell r="H39" t="str">
            <v/>
          </cell>
          <cell r="I39" t="str">
            <v/>
          </cell>
          <cell r="J39" t="str">
            <v/>
          </cell>
          <cell r="K39" t="str">
            <v/>
          </cell>
          <cell r="L39" t="str">
            <v/>
          </cell>
          <cell r="M39" t="str">
            <v/>
          </cell>
          <cell r="N39" t="str">
            <v/>
          </cell>
          <cell r="O39" t="str">
            <v/>
          </cell>
          <cell r="P39" t="str">
            <v/>
          </cell>
          <cell r="Q39" t="str">
            <v/>
          </cell>
          <cell r="R39" t="str">
            <v/>
          </cell>
          <cell r="S39" t="str">
            <v/>
          </cell>
          <cell r="T39" t="str">
            <v/>
          </cell>
          <cell r="U39" t="str">
            <v/>
          </cell>
          <cell r="V39" t="str">
            <v/>
          </cell>
          <cell r="W39" t="str">
            <v/>
          </cell>
          <cell r="X39" t="str">
            <v/>
          </cell>
          <cell r="Y39" t="str">
            <v/>
          </cell>
          <cell r="Z39" t="str">
            <v/>
          </cell>
          <cell r="AA39" t="str">
            <v/>
          </cell>
          <cell r="AB39" t="str">
            <v/>
          </cell>
          <cell r="AC39" t="str">
            <v/>
          </cell>
          <cell r="AD39" t="str">
            <v/>
          </cell>
          <cell r="AE39" t="str">
            <v/>
          </cell>
          <cell r="AF39" t="str">
            <v/>
          </cell>
          <cell r="AG39" t="str">
            <v/>
          </cell>
          <cell r="AH39" t="str">
            <v/>
          </cell>
          <cell r="AI39" t="str">
            <v/>
          </cell>
          <cell r="AJ39" t="str">
            <v/>
          </cell>
          <cell r="AK39" t="str">
            <v/>
          </cell>
          <cell r="AL39" t="str">
            <v/>
          </cell>
          <cell r="AM39" t="str">
            <v/>
          </cell>
          <cell r="AN39" t="str">
            <v/>
          </cell>
          <cell r="AO39" t="str">
            <v/>
          </cell>
          <cell r="AP39" t="str">
            <v/>
          </cell>
          <cell r="AQ39" t="str">
            <v/>
          </cell>
          <cell r="AR39" t="str">
            <v/>
          </cell>
          <cell r="AT39" t="str">
            <v/>
          </cell>
          <cell r="AU39" t="str">
            <v/>
          </cell>
          <cell r="AV39" t="str">
            <v/>
          </cell>
        </row>
        <row r="40">
          <cell r="D40" t="str">
            <v/>
          </cell>
          <cell r="E40" t="str">
            <v/>
          </cell>
          <cell r="F40" t="str">
            <v/>
          </cell>
          <cell r="G40" t="str">
            <v/>
          </cell>
          <cell r="H40" t="str">
            <v/>
          </cell>
          <cell r="I40" t="str">
            <v/>
          </cell>
          <cell r="J40" t="str">
            <v/>
          </cell>
          <cell r="K40" t="str">
            <v/>
          </cell>
          <cell r="L40" t="str">
            <v/>
          </cell>
          <cell r="M40" t="str">
            <v/>
          </cell>
          <cell r="N40" t="str">
            <v/>
          </cell>
          <cell r="O40" t="str">
            <v/>
          </cell>
          <cell r="P40" t="str">
            <v/>
          </cell>
          <cell r="Q40" t="str">
            <v/>
          </cell>
          <cell r="R40" t="str">
            <v/>
          </cell>
          <cell r="S40" t="str">
            <v/>
          </cell>
          <cell r="T40" t="str">
            <v/>
          </cell>
          <cell r="U40" t="str">
            <v/>
          </cell>
          <cell r="V40" t="str">
            <v/>
          </cell>
          <cell r="W40" t="str">
            <v/>
          </cell>
          <cell r="X40" t="str">
            <v/>
          </cell>
          <cell r="Y40" t="str">
            <v/>
          </cell>
          <cell r="Z40" t="str">
            <v/>
          </cell>
          <cell r="AA40" t="str">
            <v/>
          </cell>
          <cell r="AB40" t="str">
            <v/>
          </cell>
          <cell r="AC40" t="str">
            <v/>
          </cell>
          <cell r="AD40" t="str">
            <v/>
          </cell>
          <cell r="AE40" t="str">
            <v/>
          </cell>
          <cell r="AF40" t="str">
            <v/>
          </cell>
          <cell r="AG40" t="str">
            <v/>
          </cell>
          <cell r="AH40" t="str">
            <v/>
          </cell>
          <cell r="AI40" t="str">
            <v/>
          </cell>
          <cell r="AJ40" t="str">
            <v/>
          </cell>
          <cell r="AK40" t="str">
            <v/>
          </cell>
          <cell r="AL40" t="str">
            <v/>
          </cell>
          <cell r="AM40" t="str">
            <v/>
          </cell>
          <cell r="AN40" t="str">
            <v/>
          </cell>
          <cell r="AO40" t="str">
            <v/>
          </cell>
          <cell r="AP40" t="str">
            <v/>
          </cell>
          <cell r="AQ40" t="str">
            <v/>
          </cell>
          <cell r="AR40" t="str">
            <v/>
          </cell>
          <cell r="AT40" t="str">
            <v/>
          </cell>
          <cell r="AU40" t="str">
            <v/>
          </cell>
          <cell r="AV40" t="str">
            <v/>
          </cell>
        </row>
        <row r="41">
          <cell r="D41" t="str">
            <v/>
          </cell>
          <cell r="E41" t="str">
            <v/>
          </cell>
          <cell r="F41" t="str">
            <v/>
          </cell>
          <cell r="G41" t="str">
            <v/>
          </cell>
          <cell r="H41" t="str">
            <v/>
          </cell>
          <cell r="I41" t="str">
            <v/>
          </cell>
          <cell r="J41" t="str">
            <v/>
          </cell>
          <cell r="K41" t="str">
            <v/>
          </cell>
          <cell r="L41" t="str">
            <v/>
          </cell>
          <cell r="M41" t="str">
            <v/>
          </cell>
          <cell r="N41" t="str">
            <v/>
          </cell>
          <cell r="O41" t="str">
            <v/>
          </cell>
          <cell r="P41" t="str">
            <v/>
          </cell>
          <cell r="Q41" t="str">
            <v/>
          </cell>
          <cell r="R41" t="str">
            <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str">
            <v/>
          </cell>
          <cell r="AG41" t="str">
            <v/>
          </cell>
          <cell r="AH41" t="str">
            <v/>
          </cell>
          <cell r="AI41" t="str">
            <v/>
          </cell>
          <cell r="AJ41" t="str">
            <v/>
          </cell>
          <cell r="AK41" t="str">
            <v/>
          </cell>
          <cell r="AL41" t="str">
            <v/>
          </cell>
          <cell r="AM41" t="str">
            <v/>
          </cell>
          <cell r="AN41" t="str">
            <v/>
          </cell>
          <cell r="AO41" t="str">
            <v/>
          </cell>
          <cell r="AP41" t="str">
            <v/>
          </cell>
          <cell r="AQ41" t="str">
            <v/>
          </cell>
          <cell r="AR41" t="str">
            <v/>
          </cell>
          <cell r="AT41" t="str">
            <v/>
          </cell>
          <cell r="AU41" t="str">
            <v/>
          </cell>
          <cell r="AV41" t="str">
            <v/>
          </cell>
        </row>
        <row r="42">
          <cell r="D42" t="str">
            <v/>
          </cell>
          <cell r="E42" t="str">
            <v/>
          </cell>
          <cell r="F42" t="str">
            <v/>
          </cell>
          <cell r="G42" t="str">
            <v/>
          </cell>
          <cell r="H42" t="str">
            <v/>
          </cell>
          <cell r="I42" t="str">
            <v/>
          </cell>
          <cell r="J42" t="str">
            <v/>
          </cell>
          <cell r="K42" t="str">
            <v/>
          </cell>
          <cell r="L42" t="str">
            <v/>
          </cell>
          <cell r="M42" t="str">
            <v/>
          </cell>
          <cell r="N42" t="str">
            <v/>
          </cell>
          <cell r="O42" t="str">
            <v/>
          </cell>
          <cell r="P42" t="str">
            <v/>
          </cell>
          <cell r="Q42" t="str">
            <v/>
          </cell>
          <cell r="R42" t="str">
            <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str">
            <v/>
          </cell>
          <cell r="AG42" t="str">
            <v/>
          </cell>
          <cell r="AH42" t="str">
            <v/>
          </cell>
          <cell r="AI42" t="str">
            <v/>
          </cell>
          <cell r="AJ42" t="str">
            <v/>
          </cell>
          <cell r="AK42" t="str">
            <v/>
          </cell>
          <cell r="AL42" t="str">
            <v/>
          </cell>
          <cell r="AM42" t="str">
            <v/>
          </cell>
          <cell r="AN42" t="str">
            <v/>
          </cell>
          <cell r="AO42" t="str">
            <v/>
          </cell>
          <cell r="AP42" t="str">
            <v/>
          </cell>
          <cell r="AQ42" t="str">
            <v/>
          </cell>
          <cell r="AR42" t="str">
            <v/>
          </cell>
          <cell r="AT42" t="str">
            <v/>
          </cell>
          <cell r="AU42" t="str">
            <v/>
          </cell>
          <cell r="AV42" t="str">
            <v/>
          </cell>
        </row>
        <row r="43">
          <cell r="D43" t="str">
            <v/>
          </cell>
          <cell r="E43" t="str">
            <v/>
          </cell>
          <cell r="F43" t="str">
            <v/>
          </cell>
          <cell r="G43" t="str">
            <v/>
          </cell>
          <cell r="H43" t="str">
            <v/>
          </cell>
          <cell r="I43" t="str">
            <v/>
          </cell>
          <cell r="J43" t="str">
            <v/>
          </cell>
          <cell r="K43" t="str">
            <v/>
          </cell>
          <cell r="L43" t="str">
            <v/>
          </cell>
          <cell r="M43" t="str">
            <v/>
          </cell>
          <cell r="N43" t="str">
            <v/>
          </cell>
          <cell r="O43" t="str">
            <v/>
          </cell>
          <cell r="P43" t="str">
            <v/>
          </cell>
          <cell r="Q43" t="str">
            <v/>
          </cell>
          <cell r="R43" t="str">
            <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str">
            <v/>
          </cell>
          <cell r="AG43" t="str">
            <v/>
          </cell>
          <cell r="AH43" t="str">
            <v/>
          </cell>
          <cell r="AI43" t="str">
            <v/>
          </cell>
          <cell r="AJ43" t="str">
            <v/>
          </cell>
          <cell r="AK43" t="str">
            <v/>
          </cell>
          <cell r="AL43" t="str">
            <v/>
          </cell>
          <cell r="AM43" t="str">
            <v/>
          </cell>
          <cell r="AN43" t="str">
            <v/>
          </cell>
          <cell r="AO43" t="str">
            <v/>
          </cell>
          <cell r="AP43" t="str">
            <v/>
          </cell>
          <cell r="AQ43" t="str">
            <v/>
          </cell>
          <cell r="AR43" t="str">
            <v/>
          </cell>
          <cell r="AT43" t="str">
            <v/>
          </cell>
          <cell r="AU43" t="str">
            <v/>
          </cell>
          <cell r="AV43" t="str">
            <v/>
          </cell>
        </row>
        <row r="44">
          <cell r="D44" t="str">
            <v/>
          </cell>
          <cell r="E44" t="str">
            <v/>
          </cell>
          <cell r="F44" t="str">
            <v/>
          </cell>
          <cell r="G44" t="str">
            <v/>
          </cell>
          <cell r="H44" t="str">
            <v/>
          </cell>
          <cell r="I44" t="str">
            <v/>
          </cell>
          <cell r="J44" t="str">
            <v/>
          </cell>
          <cell r="K44" t="str">
            <v/>
          </cell>
          <cell r="L44" t="str">
            <v/>
          </cell>
          <cell r="M44" t="str">
            <v/>
          </cell>
          <cell r="N44" t="str">
            <v/>
          </cell>
          <cell r="O44" t="str">
            <v/>
          </cell>
          <cell r="P44" t="str">
            <v/>
          </cell>
          <cell r="Q44" t="str">
            <v/>
          </cell>
          <cell r="R44" t="str">
            <v/>
          </cell>
          <cell r="S44" t="str">
            <v/>
          </cell>
          <cell r="T44" t="str">
            <v/>
          </cell>
          <cell r="U44" t="str">
            <v/>
          </cell>
          <cell r="V44" t="str">
            <v/>
          </cell>
          <cell r="W44" t="str">
            <v/>
          </cell>
          <cell r="X44" t="str">
            <v/>
          </cell>
          <cell r="Y44" t="str">
            <v/>
          </cell>
          <cell r="Z44" t="str">
            <v/>
          </cell>
          <cell r="AA44" t="str">
            <v/>
          </cell>
          <cell r="AB44" t="str">
            <v/>
          </cell>
          <cell r="AC44" t="str">
            <v/>
          </cell>
          <cell r="AD44" t="str">
            <v/>
          </cell>
          <cell r="AE44" t="str">
            <v/>
          </cell>
          <cell r="AF44" t="str">
            <v/>
          </cell>
          <cell r="AG44" t="str">
            <v/>
          </cell>
          <cell r="AH44" t="str">
            <v/>
          </cell>
          <cell r="AI44" t="str">
            <v/>
          </cell>
          <cell r="AJ44" t="str">
            <v/>
          </cell>
          <cell r="AK44" t="str">
            <v/>
          </cell>
          <cell r="AL44" t="str">
            <v/>
          </cell>
          <cell r="AM44" t="str">
            <v/>
          </cell>
          <cell r="AN44" t="str">
            <v/>
          </cell>
          <cell r="AO44" t="str">
            <v/>
          </cell>
          <cell r="AP44" t="str">
            <v/>
          </cell>
          <cell r="AQ44" t="str">
            <v/>
          </cell>
          <cell r="AR44" t="str">
            <v/>
          </cell>
          <cell r="AT44" t="str">
            <v/>
          </cell>
          <cell r="AU44" t="str">
            <v/>
          </cell>
          <cell r="AV44" t="str">
            <v/>
          </cell>
        </row>
        <row r="45">
          <cell r="D45" t="str">
            <v/>
          </cell>
          <cell r="E45" t="str">
            <v/>
          </cell>
          <cell r="F45" t="str">
            <v/>
          </cell>
          <cell r="G45" t="str">
            <v/>
          </cell>
          <cell r="H45" t="str">
            <v/>
          </cell>
          <cell r="I45" t="str">
            <v/>
          </cell>
          <cell r="J45" t="str">
            <v/>
          </cell>
          <cell r="K45" t="str">
            <v/>
          </cell>
          <cell r="L45" t="str">
            <v/>
          </cell>
          <cell r="M45" t="str">
            <v/>
          </cell>
          <cell r="N45" t="str">
            <v/>
          </cell>
          <cell r="O45" t="str">
            <v/>
          </cell>
          <cell r="P45" t="str">
            <v/>
          </cell>
          <cell r="Q45" t="str">
            <v/>
          </cell>
          <cell r="R45" t="str">
            <v/>
          </cell>
          <cell r="S45" t="str">
            <v/>
          </cell>
          <cell r="T45" t="str">
            <v/>
          </cell>
          <cell r="U45" t="str">
            <v/>
          </cell>
          <cell r="V45" t="str">
            <v/>
          </cell>
          <cell r="W45" t="str">
            <v/>
          </cell>
          <cell r="X45" t="str">
            <v/>
          </cell>
          <cell r="Y45" t="str">
            <v/>
          </cell>
          <cell r="Z45" t="str">
            <v/>
          </cell>
          <cell r="AA45" t="str">
            <v/>
          </cell>
          <cell r="AB45" t="str">
            <v/>
          </cell>
          <cell r="AC45" t="str">
            <v/>
          </cell>
          <cell r="AD45" t="str">
            <v/>
          </cell>
          <cell r="AE45" t="str">
            <v/>
          </cell>
          <cell r="AF45" t="str">
            <v/>
          </cell>
          <cell r="AG45" t="str">
            <v/>
          </cell>
          <cell r="AH45" t="str">
            <v/>
          </cell>
          <cell r="AI45" t="str">
            <v/>
          </cell>
          <cell r="AJ45" t="str">
            <v/>
          </cell>
          <cell r="AK45" t="str">
            <v/>
          </cell>
          <cell r="AL45" t="str">
            <v/>
          </cell>
          <cell r="AM45" t="str">
            <v/>
          </cell>
          <cell r="AN45" t="str">
            <v/>
          </cell>
          <cell r="AO45" t="str">
            <v/>
          </cell>
          <cell r="AP45" t="str">
            <v/>
          </cell>
          <cell r="AQ45" t="str">
            <v/>
          </cell>
          <cell r="AR45" t="str">
            <v/>
          </cell>
          <cell r="AT45" t="str">
            <v/>
          </cell>
          <cell r="AU45" t="str">
            <v/>
          </cell>
          <cell r="AV45" t="str">
            <v/>
          </cell>
        </row>
        <row r="46">
          <cell r="D46" t="str">
            <v/>
          </cell>
          <cell r="E46" t="str">
            <v/>
          </cell>
          <cell r="F46" t="str">
            <v/>
          </cell>
          <cell r="G46" t="str">
            <v/>
          </cell>
          <cell r="H46" t="str">
            <v/>
          </cell>
          <cell r="I46" t="str">
            <v/>
          </cell>
          <cell r="J46" t="str">
            <v/>
          </cell>
          <cell r="K46" t="str">
            <v/>
          </cell>
          <cell r="L46" t="str">
            <v/>
          </cell>
          <cell r="M46" t="str">
            <v/>
          </cell>
          <cell r="N46" t="str">
            <v/>
          </cell>
          <cell r="O46" t="str">
            <v/>
          </cell>
          <cell r="P46" t="str">
            <v/>
          </cell>
          <cell r="Q46" t="str">
            <v/>
          </cell>
          <cell r="R46" t="str">
            <v/>
          </cell>
          <cell r="S46" t="str">
            <v/>
          </cell>
          <cell r="T46" t="str">
            <v/>
          </cell>
          <cell r="U46" t="str">
            <v/>
          </cell>
          <cell r="V46" t="str">
            <v/>
          </cell>
          <cell r="W46" t="str">
            <v/>
          </cell>
          <cell r="X46" t="str">
            <v/>
          </cell>
          <cell r="Y46" t="str">
            <v/>
          </cell>
          <cell r="Z46" t="str">
            <v/>
          </cell>
          <cell r="AA46" t="str">
            <v/>
          </cell>
          <cell r="AB46" t="str">
            <v/>
          </cell>
          <cell r="AC46" t="str">
            <v/>
          </cell>
          <cell r="AD46" t="str">
            <v/>
          </cell>
          <cell r="AE46" t="str">
            <v/>
          </cell>
          <cell r="AF46" t="str">
            <v/>
          </cell>
          <cell r="AG46" t="str">
            <v/>
          </cell>
          <cell r="AH46" t="str">
            <v/>
          </cell>
          <cell r="AI46" t="str">
            <v/>
          </cell>
          <cell r="AJ46" t="str">
            <v/>
          </cell>
          <cell r="AK46" t="str">
            <v/>
          </cell>
          <cell r="AL46" t="str">
            <v/>
          </cell>
          <cell r="AM46" t="str">
            <v/>
          </cell>
          <cell r="AN46" t="str">
            <v/>
          </cell>
          <cell r="AO46" t="str">
            <v/>
          </cell>
          <cell r="AP46" t="str">
            <v/>
          </cell>
          <cell r="AQ46" t="str">
            <v/>
          </cell>
          <cell r="AR46" t="str">
            <v/>
          </cell>
          <cell r="AT46" t="str">
            <v/>
          </cell>
          <cell r="AU46" t="str">
            <v/>
          </cell>
          <cell r="AV46" t="str">
            <v/>
          </cell>
        </row>
        <row r="47">
          <cell r="D47" t="str">
            <v/>
          </cell>
          <cell r="E47" t="str">
            <v/>
          </cell>
          <cell r="F47" t="str">
            <v/>
          </cell>
          <cell r="G47" t="str">
            <v/>
          </cell>
          <cell r="H47" t="str">
            <v/>
          </cell>
          <cell r="I47" t="str">
            <v/>
          </cell>
          <cell r="J47" t="str">
            <v/>
          </cell>
          <cell r="K47" t="str">
            <v/>
          </cell>
          <cell r="L47" t="str">
            <v/>
          </cell>
          <cell r="M47" t="str">
            <v/>
          </cell>
          <cell r="N47" t="str">
            <v/>
          </cell>
          <cell r="O47" t="str">
            <v/>
          </cell>
          <cell r="P47" t="str">
            <v/>
          </cell>
          <cell r="Q47" t="str">
            <v/>
          </cell>
          <cell r="R47" t="str">
            <v/>
          </cell>
          <cell r="S47" t="str">
            <v/>
          </cell>
          <cell r="T47" t="str">
            <v/>
          </cell>
          <cell r="U47" t="str">
            <v/>
          </cell>
          <cell r="V47" t="str">
            <v/>
          </cell>
          <cell r="W47" t="str">
            <v/>
          </cell>
          <cell r="X47" t="str">
            <v/>
          </cell>
          <cell r="Y47" t="str">
            <v/>
          </cell>
          <cell r="Z47" t="str">
            <v/>
          </cell>
          <cell r="AA47" t="str">
            <v/>
          </cell>
          <cell r="AB47" t="str">
            <v/>
          </cell>
          <cell r="AC47" t="str">
            <v/>
          </cell>
          <cell r="AD47" t="str">
            <v/>
          </cell>
          <cell r="AE47" t="str">
            <v/>
          </cell>
          <cell r="AF47" t="str">
            <v/>
          </cell>
          <cell r="AG47" t="str">
            <v/>
          </cell>
          <cell r="AH47" t="str">
            <v/>
          </cell>
          <cell r="AI47" t="str">
            <v/>
          </cell>
          <cell r="AJ47" t="str">
            <v/>
          </cell>
          <cell r="AK47" t="str">
            <v/>
          </cell>
          <cell r="AL47" t="str">
            <v/>
          </cell>
          <cell r="AM47" t="str">
            <v/>
          </cell>
          <cell r="AN47" t="str">
            <v/>
          </cell>
          <cell r="AO47" t="str">
            <v/>
          </cell>
          <cell r="AP47" t="str">
            <v/>
          </cell>
          <cell r="AQ47" t="str">
            <v/>
          </cell>
          <cell r="AR47" t="str">
            <v/>
          </cell>
          <cell r="AT47" t="str">
            <v/>
          </cell>
          <cell r="AU47" t="str">
            <v/>
          </cell>
          <cell r="AV47" t="str">
            <v/>
          </cell>
        </row>
        <row r="48">
          <cell r="D48" t="str">
            <v/>
          </cell>
          <cell r="E48" t="str">
            <v/>
          </cell>
          <cell r="F48" t="str">
            <v/>
          </cell>
          <cell r="G48" t="str">
            <v/>
          </cell>
          <cell r="H48" t="str">
            <v/>
          </cell>
          <cell r="I48" t="str">
            <v/>
          </cell>
          <cell r="J48" t="str">
            <v/>
          </cell>
          <cell r="K48" t="str">
            <v/>
          </cell>
          <cell r="L48" t="str">
            <v/>
          </cell>
          <cell r="M48" t="str">
            <v/>
          </cell>
          <cell r="N48" t="str">
            <v/>
          </cell>
          <cell r="O48" t="str">
            <v/>
          </cell>
          <cell r="P48" t="str">
            <v/>
          </cell>
          <cell r="Q48" t="str">
            <v/>
          </cell>
          <cell r="R48" t="str">
            <v/>
          </cell>
          <cell r="S48" t="str">
            <v/>
          </cell>
          <cell r="T48" t="str">
            <v/>
          </cell>
          <cell r="U48" t="str">
            <v/>
          </cell>
          <cell r="V48" t="str">
            <v/>
          </cell>
          <cell r="W48" t="str">
            <v/>
          </cell>
          <cell r="X48" t="str">
            <v/>
          </cell>
          <cell r="Y48" t="str">
            <v/>
          </cell>
          <cell r="Z48" t="str">
            <v/>
          </cell>
          <cell r="AA48" t="str">
            <v/>
          </cell>
          <cell r="AB48" t="str">
            <v/>
          </cell>
          <cell r="AC48" t="str">
            <v/>
          </cell>
          <cell r="AD48" t="str">
            <v/>
          </cell>
          <cell r="AE48" t="str">
            <v/>
          </cell>
          <cell r="AF48" t="str">
            <v/>
          </cell>
          <cell r="AG48" t="str">
            <v/>
          </cell>
          <cell r="AH48" t="str">
            <v/>
          </cell>
          <cell r="AI48" t="str">
            <v/>
          </cell>
          <cell r="AJ48" t="str">
            <v/>
          </cell>
          <cell r="AK48" t="str">
            <v/>
          </cell>
          <cell r="AL48" t="str">
            <v/>
          </cell>
          <cell r="AM48" t="str">
            <v/>
          </cell>
          <cell r="AN48" t="str">
            <v/>
          </cell>
          <cell r="AO48" t="str">
            <v/>
          </cell>
          <cell r="AP48" t="str">
            <v/>
          </cell>
          <cell r="AQ48" t="str">
            <v/>
          </cell>
          <cell r="AR48" t="str">
            <v/>
          </cell>
          <cell r="AT48" t="str">
            <v/>
          </cell>
          <cell r="AU48" t="str">
            <v/>
          </cell>
          <cell r="AV48" t="str">
            <v/>
          </cell>
        </row>
        <row r="49">
          <cell r="D49" t="str">
            <v/>
          </cell>
          <cell r="E49" t="str">
            <v/>
          </cell>
          <cell r="F49" t="str">
            <v/>
          </cell>
          <cell r="G49" t="str">
            <v/>
          </cell>
          <cell r="H49" t="str">
            <v/>
          </cell>
          <cell r="I49" t="str">
            <v/>
          </cell>
          <cell r="J49" t="str">
            <v/>
          </cell>
          <cell r="K49" t="str">
            <v/>
          </cell>
          <cell r="L49" t="str">
            <v/>
          </cell>
          <cell r="M49" t="str">
            <v/>
          </cell>
          <cell r="N49" t="str">
            <v/>
          </cell>
          <cell r="O49" t="str">
            <v/>
          </cell>
          <cell r="P49" t="str">
            <v/>
          </cell>
          <cell r="Q49" t="str">
            <v/>
          </cell>
          <cell r="R49" t="str">
            <v/>
          </cell>
          <cell r="S49" t="str">
            <v/>
          </cell>
          <cell r="T49" t="str">
            <v/>
          </cell>
          <cell r="U49" t="str">
            <v/>
          </cell>
          <cell r="V49" t="str">
            <v/>
          </cell>
          <cell r="W49" t="str">
            <v/>
          </cell>
          <cell r="X49" t="str">
            <v/>
          </cell>
          <cell r="Y49" t="str">
            <v/>
          </cell>
          <cell r="Z49" t="str">
            <v/>
          </cell>
          <cell r="AA49" t="str">
            <v/>
          </cell>
          <cell r="AB49" t="str">
            <v/>
          </cell>
          <cell r="AC49" t="str">
            <v/>
          </cell>
          <cell r="AD49" t="str">
            <v/>
          </cell>
          <cell r="AE49" t="str">
            <v/>
          </cell>
          <cell r="AF49" t="str">
            <v/>
          </cell>
          <cell r="AG49" t="str">
            <v/>
          </cell>
          <cell r="AH49" t="str">
            <v/>
          </cell>
          <cell r="AI49" t="str">
            <v/>
          </cell>
          <cell r="AJ49" t="str">
            <v/>
          </cell>
          <cell r="AK49" t="str">
            <v/>
          </cell>
          <cell r="AL49" t="str">
            <v/>
          </cell>
          <cell r="AM49" t="str">
            <v/>
          </cell>
          <cell r="AN49" t="str">
            <v/>
          </cell>
          <cell r="AO49" t="str">
            <v/>
          </cell>
          <cell r="AP49" t="str">
            <v/>
          </cell>
          <cell r="AQ49" t="str">
            <v/>
          </cell>
          <cell r="AR49" t="str">
            <v/>
          </cell>
          <cell r="AT49" t="str">
            <v/>
          </cell>
          <cell r="AU49" t="str">
            <v/>
          </cell>
          <cell r="AV49" t="str">
            <v/>
          </cell>
        </row>
        <row r="50">
          <cell r="D50" t="str">
            <v/>
          </cell>
          <cell r="E50" t="str">
            <v/>
          </cell>
          <cell r="F50" t="str">
            <v/>
          </cell>
          <cell r="G50" t="str">
            <v/>
          </cell>
          <cell r="H50" t="str">
            <v/>
          </cell>
          <cell r="I50" t="str">
            <v/>
          </cell>
          <cell r="J50" t="str">
            <v/>
          </cell>
          <cell r="K50" t="str">
            <v/>
          </cell>
          <cell r="L50" t="str">
            <v/>
          </cell>
          <cell r="M50" t="str">
            <v/>
          </cell>
          <cell r="N50" t="str">
            <v/>
          </cell>
          <cell r="O50" t="str">
            <v/>
          </cell>
          <cell r="P50" t="str">
            <v/>
          </cell>
          <cell r="Q50" t="str">
            <v/>
          </cell>
          <cell r="R50" t="str">
            <v/>
          </cell>
          <cell r="S50" t="str">
            <v/>
          </cell>
          <cell r="T50" t="str">
            <v/>
          </cell>
          <cell r="U50" t="str">
            <v/>
          </cell>
          <cell r="V50" t="str">
            <v/>
          </cell>
          <cell r="W50" t="str">
            <v/>
          </cell>
          <cell r="X50" t="str">
            <v/>
          </cell>
          <cell r="Y50" t="str">
            <v/>
          </cell>
          <cell r="Z50" t="str">
            <v/>
          </cell>
          <cell r="AA50" t="str">
            <v/>
          </cell>
          <cell r="AB50" t="str">
            <v/>
          </cell>
          <cell r="AC50" t="str">
            <v/>
          </cell>
          <cell r="AD50" t="str">
            <v/>
          </cell>
          <cell r="AE50" t="str">
            <v/>
          </cell>
          <cell r="AF50" t="str">
            <v/>
          </cell>
          <cell r="AG50" t="str">
            <v/>
          </cell>
          <cell r="AH50" t="str">
            <v/>
          </cell>
          <cell r="AI50" t="str">
            <v/>
          </cell>
          <cell r="AJ50" t="str">
            <v/>
          </cell>
          <cell r="AK50" t="str">
            <v/>
          </cell>
          <cell r="AL50" t="str">
            <v/>
          </cell>
          <cell r="AM50" t="str">
            <v/>
          </cell>
          <cell r="AN50" t="str">
            <v/>
          </cell>
          <cell r="AO50" t="str">
            <v/>
          </cell>
          <cell r="AP50" t="str">
            <v/>
          </cell>
          <cell r="AQ50" t="str">
            <v/>
          </cell>
          <cell r="AR50" t="str">
            <v/>
          </cell>
          <cell r="AT50" t="str">
            <v/>
          </cell>
          <cell r="AU50" t="str">
            <v/>
          </cell>
          <cell r="AV50" t="str">
            <v/>
          </cell>
        </row>
        <row r="51">
          <cell r="D51" t="str">
            <v/>
          </cell>
          <cell r="E51" t="str">
            <v/>
          </cell>
          <cell r="F51" t="str">
            <v/>
          </cell>
          <cell r="G51" t="str">
            <v/>
          </cell>
          <cell r="H51" t="str">
            <v/>
          </cell>
          <cell r="I51" t="str">
            <v/>
          </cell>
          <cell r="J51" t="str">
            <v/>
          </cell>
          <cell r="K51" t="str">
            <v/>
          </cell>
          <cell r="L51" t="str">
            <v/>
          </cell>
          <cell r="M51" t="str">
            <v/>
          </cell>
          <cell r="N51" t="str">
            <v/>
          </cell>
          <cell r="O51" t="str">
            <v/>
          </cell>
          <cell r="P51" t="str">
            <v/>
          </cell>
          <cell r="Q51" t="str">
            <v/>
          </cell>
          <cell r="R51" t="str">
            <v/>
          </cell>
          <cell r="S51" t="str">
            <v/>
          </cell>
          <cell r="T51" t="str">
            <v/>
          </cell>
          <cell r="U51" t="str">
            <v/>
          </cell>
          <cell r="V51" t="str">
            <v/>
          </cell>
          <cell r="W51" t="str">
            <v/>
          </cell>
          <cell r="X51" t="str">
            <v/>
          </cell>
          <cell r="Y51" t="str">
            <v/>
          </cell>
          <cell r="Z51" t="str">
            <v/>
          </cell>
          <cell r="AA51" t="str">
            <v/>
          </cell>
          <cell r="AB51" t="str">
            <v/>
          </cell>
          <cell r="AC51" t="str">
            <v/>
          </cell>
          <cell r="AD51" t="str">
            <v/>
          </cell>
          <cell r="AE51" t="str">
            <v/>
          </cell>
          <cell r="AF51" t="str">
            <v/>
          </cell>
          <cell r="AG51" t="str">
            <v/>
          </cell>
          <cell r="AH51" t="str">
            <v/>
          </cell>
          <cell r="AI51" t="str">
            <v/>
          </cell>
          <cell r="AJ51" t="str">
            <v/>
          </cell>
          <cell r="AK51" t="str">
            <v/>
          </cell>
          <cell r="AL51" t="str">
            <v/>
          </cell>
          <cell r="AM51" t="str">
            <v/>
          </cell>
          <cell r="AN51" t="str">
            <v/>
          </cell>
          <cell r="AO51" t="str">
            <v/>
          </cell>
          <cell r="AP51" t="str">
            <v/>
          </cell>
          <cell r="AQ51" t="str">
            <v/>
          </cell>
          <cell r="AR51" t="str">
            <v/>
          </cell>
          <cell r="AT51" t="str">
            <v/>
          </cell>
          <cell r="AU51" t="str">
            <v/>
          </cell>
          <cell r="AV51" t="str">
            <v/>
          </cell>
        </row>
        <row r="52">
          <cell r="D52" t="str">
            <v/>
          </cell>
          <cell r="E52" t="str">
            <v/>
          </cell>
          <cell r="F52" t="str">
            <v/>
          </cell>
          <cell r="G52" t="str">
            <v/>
          </cell>
          <cell r="H52" t="str">
            <v/>
          </cell>
          <cell r="I52" t="str">
            <v/>
          </cell>
          <cell r="J52" t="str">
            <v/>
          </cell>
          <cell r="K52" t="str">
            <v/>
          </cell>
          <cell r="L52" t="str">
            <v/>
          </cell>
          <cell r="M52" t="str">
            <v/>
          </cell>
          <cell r="N52" t="str">
            <v/>
          </cell>
          <cell r="O52" t="str">
            <v/>
          </cell>
          <cell r="P52" t="str">
            <v/>
          </cell>
          <cell r="Q52" t="str">
            <v/>
          </cell>
          <cell r="R52" t="str">
            <v/>
          </cell>
          <cell r="S52" t="str">
            <v/>
          </cell>
          <cell r="T52" t="str">
            <v/>
          </cell>
          <cell r="U52" t="str">
            <v/>
          </cell>
          <cell r="V52" t="str">
            <v/>
          </cell>
          <cell r="W52" t="str">
            <v/>
          </cell>
          <cell r="X52" t="str">
            <v/>
          </cell>
          <cell r="Y52" t="str">
            <v/>
          </cell>
          <cell r="Z52" t="str">
            <v/>
          </cell>
          <cell r="AA52" t="str">
            <v/>
          </cell>
          <cell r="AB52" t="str">
            <v/>
          </cell>
          <cell r="AC52" t="str">
            <v/>
          </cell>
          <cell r="AD52" t="str">
            <v/>
          </cell>
          <cell r="AE52" t="str">
            <v/>
          </cell>
          <cell r="AF52" t="str">
            <v/>
          </cell>
          <cell r="AG52" t="str">
            <v/>
          </cell>
          <cell r="AH52" t="str">
            <v/>
          </cell>
          <cell r="AI52" t="str">
            <v/>
          </cell>
          <cell r="AJ52" t="str">
            <v/>
          </cell>
          <cell r="AK52" t="str">
            <v/>
          </cell>
          <cell r="AL52" t="str">
            <v/>
          </cell>
          <cell r="AM52" t="str">
            <v/>
          </cell>
          <cell r="AN52" t="str">
            <v/>
          </cell>
          <cell r="AO52" t="str">
            <v/>
          </cell>
          <cell r="AP52" t="str">
            <v/>
          </cell>
          <cell r="AQ52" t="str">
            <v/>
          </cell>
          <cell r="AR52" t="str">
            <v/>
          </cell>
          <cell r="AT52" t="str">
            <v/>
          </cell>
          <cell r="AU52" t="str">
            <v/>
          </cell>
          <cell r="AV52" t="str">
            <v/>
          </cell>
        </row>
        <row r="53">
          <cell r="D53" t="str">
            <v/>
          </cell>
          <cell r="E53" t="str">
            <v/>
          </cell>
          <cell r="F53" t="str">
            <v/>
          </cell>
          <cell r="G53" t="str">
            <v/>
          </cell>
          <cell r="H53" t="str">
            <v/>
          </cell>
          <cell r="I53" t="str">
            <v/>
          </cell>
          <cell r="J53" t="str">
            <v/>
          </cell>
          <cell r="K53" t="str">
            <v/>
          </cell>
          <cell r="L53" t="str">
            <v/>
          </cell>
          <cell r="M53" t="str">
            <v/>
          </cell>
          <cell r="N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C53" t="str">
            <v/>
          </cell>
          <cell r="AD53" t="str">
            <v/>
          </cell>
          <cell r="AE53" t="str">
            <v/>
          </cell>
          <cell r="AF53" t="str">
            <v/>
          </cell>
          <cell r="AG53" t="str">
            <v/>
          </cell>
          <cell r="AH53" t="str">
            <v/>
          </cell>
          <cell r="AI53" t="str">
            <v/>
          </cell>
          <cell r="AJ53" t="str">
            <v/>
          </cell>
          <cell r="AK53" t="str">
            <v/>
          </cell>
          <cell r="AL53" t="str">
            <v/>
          </cell>
          <cell r="AM53" t="str">
            <v/>
          </cell>
          <cell r="AN53" t="str">
            <v/>
          </cell>
          <cell r="AO53" t="str">
            <v/>
          </cell>
          <cell r="AP53" t="str">
            <v/>
          </cell>
          <cell r="AQ53" t="str">
            <v/>
          </cell>
          <cell r="AR53" t="str">
            <v/>
          </cell>
          <cell r="AT53" t="str">
            <v/>
          </cell>
          <cell r="AU53" t="str">
            <v/>
          </cell>
          <cell r="AV53" t="str">
            <v/>
          </cell>
        </row>
        <row r="54">
          <cell r="D54" t="str">
            <v/>
          </cell>
          <cell r="E54" t="str">
            <v/>
          </cell>
          <cell r="F54" t="str">
            <v/>
          </cell>
          <cell r="G54" t="str">
            <v/>
          </cell>
          <cell r="H54" t="str">
            <v/>
          </cell>
          <cell r="I54" t="str">
            <v/>
          </cell>
          <cell r="J54" t="str">
            <v/>
          </cell>
          <cell r="K54" t="str">
            <v/>
          </cell>
          <cell r="L54" t="str">
            <v/>
          </cell>
          <cell r="M54" t="str">
            <v/>
          </cell>
          <cell r="N54" t="str">
            <v/>
          </cell>
          <cell r="O54" t="str">
            <v/>
          </cell>
          <cell r="P54" t="str">
            <v/>
          </cell>
          <cell r="Q54" t="str">
            <v/>
          </cell>
          <cell r="R54" t="str">
            <v/>
          </cell>
          <cell r="S54" t="str">
            <v/>
          </cell>
          <cell r="T54" t="str">
            <v/>
          </cell>
          <cell r="U54" t="str">
            <v/>
          </cell>
          <cell r="V54" t="str">
            <v/>
          </cell>
          <cell r="W54" t="str">
            <v/>
          </cell>
          <cell r="X54" t="str">
            <v/>
          </cell>
          <cell r="Y54" t="str">
            <v/>
          </cell>
          <cell r="Z54" t="str">
            <v/>
          </cell>
          <cell r="AA54" t="str">
            <v/>
          </cell>
          <cell r="AB54" t="str">
            <v/>
          </cell>
          <cell r="AC54" t="str">
            <v/>
          </cell>
          <cell r="AD54" t="str">
            <v/>
          </cell>
          <cell r="AE54" t="str">
            <v/>
          </cell>
          <cell r="AF54" t="str">
            <v/>
          </cell>
          <cell r="AG54" t="str">
            <v/>
          </cell>
          <cell r="AH54" t="str">
            <v/>
          </cell>
          <cell r="AI54" t="str">
            <v/>
          </cell>
          <cell r="AJ54" t="str">
            <v/>
          </cell>
          <cell r="AK54" t="str">
            <v/>
          </cell>
          <cell r="AL54" t="str">
            <v/>
          </cell>
          <cell r="AM54" t="str">
            <v/>
          </cell>
          <cell r="AN54" t="str">
            <v/>
          </cell>
          <cell r="AO54" t="str">
            <v/>
          </cell>
          <cell r="AP54" t="str">
            <v/>
          </cell>
          <cell r="AQ54" t="str">
            <v/>
          </cell>
          <cell r="AR54" t="str">
            <v/>
          </cell>
          <cell r="AT54" t="str">
            <v/>
          </cell>
          <cell r="AU54" t="str">
            <v/>
          </cell>
          <cell r="AV54" t="str">
            <v/>
          </cell>
        </row>
        <row r="55">
          <cell r="D55" t="str">
            <v/>
          </cell>
          <cell r="E55" t="str">
            <v/>
          </cell>
          <cell r="F55" t="str">
            <v/>
          </cell>
          <cell r="G55" t="str">
            <v/>
          </cell>
          <cell r="H55" t="str">
            <v/>
          </cell>
          <cell r="I55" t="str">
            <v/>
          </cell>
          <cell r="J55" t="str">
            <v/>
          </cell>
          <cell r="K55" t="str">
            <v/>
          </cell>
          <cell r="L55" t="str">
            <v/>
          </cell>
          <cell r="M55" t="str">
            <v/>
          </cell>
          <cell r="N55" t="str">
            <v/>
          </cell>
          <cell r="O55" t="str">
            <v/>
          </cell>
          <cell r="P55" t="str">
            <v/>
          </cell>
          <cell r="Q55" t="str">
            <v/>
          </cell>
          <cell r="R55" t="str">
            <v/>
          </cell>
          <cell r="S55" t="str">
            <v/>
          </cell>
          <cell r="T55" t="str">
            <v/>
          </cell>
          <cell r="U55" t="str">
            <v/>
          </cell>
          <cell r="V55" t="str">
            <v/>
          </cell>
          <cell r="W55" t="str">
            <v/>
          </cell>
          <cell r="X55" t="str">
            <v/>
          </cell>
          <cell r="Y55" t="str">
            <v/>
          </cell>
          <cell r="Z55" t="str">
            <v/>
          </cell>
          <cell r="AA55" t="str">
            <v/>
          </cell>
          <cell r="AB55" t="str">
            <v/>
          </cell>
          <cell r="AC55" t="str">
            <v/>
          </cell>
          <cell r="AD55" t="str">
            <v/>
          </cell>
          <cell r="AE55" t="str">
            <v/>
          </cell>
          <cell r="AF55" t="str">
            <v/>
          </cell>
          <cell r="AG55" t="str">
            <v/>
          </cell>
          <cell r="AH55" t="str">
            <v/>
          </cell>
          <cell r="AI55" t="str">
            <v/>
          </cell>
          <cell r="AJ55" t="str">
            <v/>
          </cell>
          <cell r="AK55" t="str">
            <v/>
          </cell>
          <cell r="AL55" t="str">
            <v/>
          </cell>
          <cell r="AM55" t="str">
            <v/>
          </cell>
          <cell r="AN55" t="str">
            <v/>
          </cell>
          <cell r="AO55" t="str">
            <v/>
          </cell>
          <cell r="AP55" t="str">
            <v/>
          </cell>
          <cell r="AQ55" t="str">
            <v/>
          </cell>
          <cell r="AR55" t="str">
            <v/>
          </cell>
          <cell r="AT55" t="str">
            <v/>
          </cell>
          <cell r="AU55" t="str">
            <v/>
          </cell>
          <cell r="AV55" t="str">
            <v/>
          </cell>
        </row>
        <row r="56">
          <cell r="D56" t="str">
            <v/>
          </cell>
          <cell r="E56" t="str">
            <v/>
          </cell>
          <cell r="F56" t="str">
            <v/>
          </cell>
          <cell r="G56" t="str">
            <v/>
          </cell>
          <cell r="H56" t="str">
            <v/>
          </cell>
          <cell r="I56" t="str">
            <v/>
          </cell>
          <cell r="J56" t="str">
            <v/>
          </cell>
          <cell r="K56" t="str">
            <v/>
          </cell>
          <cell r="L56" t="str">
            <v/>
          </cell>
          <cell r="M56" t="str">
            <v/>
          </cell>
          <cell r="N56" t="str">
            <v/>
          </cell>
          <cell r="O56" t="str">
            <v/>
          </cell>
          <cell r="P56" t="str">
            <v/>
          </cell>
          <cell r="Q56" t="str">
            <v/>
          </cell>
          <cell r="R56" t="str">
            <v/>
          </cell>
          <cell r="S56" t="str">
            <v/>
          </cell>
          <cell r="T56" t="str">
            <v/>
          </cell>
          <cell r="U56" t="str">
            <v/>
          </cell>
          <cell r="V56" t="str">
            <v/>
          </cell>
          <cell r="W56" t="str">
            <v/>
          </cell>
          <cell r="X56" t="str">
            <v/>
          </cell>
          <cell r="Y56" t="str">
            <v/>
          </cell>
          <cell r="Z56" t="str">
            <v/>
          </cell>
          <cell r="AA56" t="str">
            <v/>
          </cell>
          <cell r="AB56" t="str">
            <v/>
          </cell>
          <cell r="AC56" t="str">
            <v/>
          </cell>
          <cell r="AD56" t="str">
            <v/>
          </cell>
          <cell r="AE56" t="str">
            <v/>
          </cell>
          <cell r="AF56" t="str">
            <v/>
          </cell>
          <cell r="AG56" t="str">
            <v/>
          </cell>
          <cell r="AH56" t="str">
            <v/>
          </cell>
          <cell r="AI56" t="str">
            <v/>
          </cell>
          <cell r="AJ56" t="str">
            <v/>
          </cell>
          <cell r="AK56" t="str">
            <v/>
          </cell>
          <cell r="AL56" t="str">
            <v/>
          </cell>
          <cell r="AM56" t="str">
            <v/>
          </cell>
          <cell r="AN56" t="str">
            <v/>
          </cell>
          <cell r="AO56" t="str">
            <v/>
          </cell>
          <cell r="AP56" t="str">
            <v/>
          </cell>
          <cell r="AQ56" t="str">
            <v/>
          </cell>
          <cell r="AR56" t="str">
            <v/>
          </cell>
          <cell r="AT56" t="str">
            <v/>
          </cell>
          <cell r="AU56" t="str">
            <v/>
          </cell>
          <cell r="AV56" t="str">
            <v/>
          </cell>
        </row>
        <row r="57">
          <cell r="D57" t="str">
            <v/>
          </cell>
          <cell r="E57" t="str">
            <v/>
          </cell>
          <cell r="F57" t="str">
            <v/>
          </cell>
          <cell r="G57" t="str">
            <v/>
          </cell>
          <cell r="H57" t="str">
            <v/>
          </cell>
          <cell r="I57" t="str">
            <v/>
          </cell>
          <cell r="J57" t="str">
            <v/>
          </cell>
          <cell r="K57" t="str">
            <v/>
          </cell>
          <cell r="L57" t="str">
            <v/>
          </cell>
          <cell r="M57" t="str">
            <v/>
          </cell>
          <cell r="N57" t="str">
            <v/>
          </cell>
          <cell r="O57" t="str">
            <v/>
          </cell>
          <cell r="P57" t="str">
            <v/>
          </cell>
          <cell r="Q57" t="str">
            <v/>
          </cell>
          <cell r="R57" t="str">
            <v/>
          </cell>
          <cell r="S57" t="str">
            <v/>
          </cell>
          <cell r="T57" t="str">
            <v/>
          </cell>
          <cell r="U57" t="str">
            <v/>
          </cell>
          <cell r="V57" t="str">
            <v/>
          </cell>
          <cell r="W57" t="str">
            <v/>
          </cell>
          <cell r="X57" t="str">
            <v/>
          </cell>
          <cell r="Y57" t="str">
            <v/>
          </cell>
          <cell r="Z57" t="str">
            <v/>
          </cell>
          <cell r="AA57" t="str">
            <v/>
          </cell>
          <cell r="AB57" t="str">
            <v/>
          </cell>
          <cell r="AC57" t="str">
            <v/>
          </cell>
          <cell r="AD57" t="str">
            <v/>
          </cell>
          <cell r="AE57" t="str">
            <v/>
          </cell>
          <cell r="AF57" t="str">
            <v/>
          </cell>
          <cell r="AG57" t="str">
            <v/>
          </cell>
          <cell r="AH57" t="str">
            <v/>
          </cell>
          <cell r="AI57" t="str">
            <v/>
          </cell>
          <cell r="AJ57" t="str">
            <v/>
          </cell>
          <cell r="AK57" t="str">
            <v/>
          </cell>
          <cell r="AL57" t="str">
            <v/>
          </cell>
          <cell r="AM57" t="str">
            <v/>
          </cell>
          <cell r="AN57" t="str">
            <v/>
          </cell>
          <cell r="AO57" t="str">
            <v/>
          </cell>
          <cell r="AP57" t="str">
            <v/>
          </cell>
          <cell r="AQ57" t="str">
            <v/>
          </cell>
          <cell r="AR57" t="str">
            <v/>
          </cell>
          <cell r="AT57" t="str">
            <v/>
          </cell>
          <cell r="AU57" t="str">
            <v/>
          </cell>
          <cell r="AV57" t="str">
            <v/>
          </cell>
        </row>
        <row r="58">
          <cell r="D58" t="str">
            <v/>
          </cell>
          <cell r="E58" t="str">
            <v/>
          </cell>
          <cell r="F58" t="str">
            <v/>
          </cell>
          <cell r="G58" t="str">
            <v/>
          </cell>
          <cell r="H58" t="str">
            <v/>
          </cell>
          <cell r="I58" t="str">
            <v/>
          </cell>
          <cell r="J58" t="str">
            <v/>
          </cell>
          <cell r="K58" t="str">
            <v/>
          </cell>
          <cell r="L58" t="str">
            <v/>
          </cell>
          <cell r="M58" t="str">
            <v/>
          </cell>
          <cell r="N58" t="str">
            <v/>
          </cell>
          <cell r="O58" t="str">
            <v/>
          </cell>
          <cell r="P58" t="str">
            <v/>
          </cell>
          <cell r="Q58" t="str">
            <v/>
          </cell>
          <cell r="R58" t="str">
            <v/>
          </cell>
          <cell r="S58" t="str">
            <v/>
          </cell>
          <cell r="T58" t="str">
            <v/>
          </cell>
          <cell r="U58" t="str">
            <v/>
          </cell>
          <cell r="V58" t="str">
            <v/>
          </cell>
          <cell r="W58" t="str">
            <v/>
          </cell>
          <cell r="X58" t="str">
            <v/>
          </cell>
          <cell r="Y58" t="str">
            <v/>
          </cell>
          <cell r="Z58" t="str">
            <v/>
          </cell>
          <cell r="AA58" t="str">
            <v/>
          </cell>
          <cell r="AB58" t="str">
            <v/>
          </cell>
          <cell r="AC58" t="str">
            <v/>
          </cell>
          <cell r="AD58" t="str">
            <v/>
          </cell>
          <cell r="AE58" t="str">
            <v/>
          </cell>
          <cell r="AF58" t="str">
            <v/>
          </cell>
          <cell r="AG58" t="str">
            <v/>
          </cell>
          <cell r="AH58" t="str">
            <v/>
          </cell>
          <cell r="AI58" t="str">
            <v/>
          </cell>
          <cell r="AJ58" t="str">
            <v/>
          </cell>
          <cell r="AK58" t="str">
            <v/>
          </cell>
          <cell r="AL58" t="str">
            <v/>
          </cell>
          <cell r="AM58" t="str">
            <v/>
          </cell>
          <cell r="AN58" t="str">
            <v/>
          </cell>
          <cell r="AO58" t="str">
            <v/>
          </cell>
          <cell r="AP58" t="str">
            <v/>
          </cell>
          <cell r="AQ58" t="str">
            <v/>
          </cell>
          <cell r="AR58" t="str">
            <v/>
          </cell>
          <cell r="AT58" t="str">
            <v/>
          </cell>
          <cell r="AU58" t="str">
            <v/>
          </cell>
          <cell r="AV58" t="str">
            <v/>
          </cell>
        </row>
        <row r="59">
          <cell r="D59" t="str">
            <v/>
          </cell>
          <cell r="E59" t="str">
            <v/>
          </cell>
          <cell r="F59" t="str">
            <v/>
          </cell>
          <cell r="G59" t="str">
            <v/>
          </cell>
          <cell r="H59" t="str">
            <v/>
          </cell>
          <cell r="I59" t="str">
            <v/>
          </cell>
          <cell r="J59" t="str">
            <v/>
          </cell>
          <cell r="K59" t="str">
            <v/>
          </cell>
          <cell r="L59" t="str">
            <v/>
          </cell>
          <cell r="M59" t="str">
            <v/>
          </cell>
          <cell r="N59" t="str">
            <v/>
          </cell>
          <cell r="O59" t="str">
            <v/>
          </cell>
          <cell r="P59" t="str">
            <v/>
          </cell>
          <cell r="Q59" t="str">
            <v/>
          </cell>
          <cell r="R59" t="str">
            <v/>
          </cell>
          <cell r="S59" t="str">
            <v/>
          </cell>
          <cell r="T59" t="str">
            <v/>
          </cell>
          <cell r="U59" t="str">
            <v/>
          </cell>
          <cell r="V59" t="str">
            <v/>
          </cell>
          <cell r="W59" t="str">
            <v/>
          </cell>
          <cell r="X59" t="str">
            <v/>
          </cell>
          <cell r="Y59" t="str">
            <v/>
          </cell>
          <cell r="Z59" t="str">
            <v/>
          </cell>
          <cell r="AA59" t="str">
            <v/>
          </cell>
          <cell r="AB59" t="str">
            <v/>
          </cell>
          <cell r="AC59" t="str">
            <v/>
          </cell>
          <cell r="AD59" t="str">
            <v/>
          </cell>
          <cell r="AE59" t="str">
            <v/>
          </cell>
          <cell r="AF59" t="str">
            <v/>
          </cell>
          <cell r="AG59" t="str">
            <v/>
          </cell>
          <cell r="AH59" t="str">
            <v/>
          </cell>
          <cell r="AI59" t="str">
            <v/>
          </cell>
          <cell r="AJ59" t="str">
            <v/>
          </cell>
          <cell r="AK59" t="str">
            <v/>
          </cell>
          <cell r="AL59" t="str">
            <v/>
          </cell>
          <cell r="AM59" t="str">
            <v/>
          </cell>
          <cell r="AN59" t="str">
            <v/>
          </cell>
          <cell r="AO59" t="str">
            <v/>
          </cell>
          <cell r="AP59" t="str">
            <v/>
          </cell>
          <cell r="AQ59" t="str">
            <v/>
          </cell>
          <cell r="AR59" t="str">
            <v/>
          </cell>
          <cell r="AT59" t="str">
            <v/>
          </cell>
          <cell r="AU59" t="str">
            <v/>
          </cell>
          <cell r="AV59" t="str">
            <v/>
          </cell>
        </row>
        <row r="60">
          <cell r="D60" t="str">
            <v/>
          </cell>
          <cell r="E60" t="str">
            <v/>
          </cell>
          <cell r="F60" t="str">
            <v/>
          </cell>
          <cell r="G60" t="str">
            <v/>
          </cell>
          <cell r="H60" t="str">
            <v/>
          </cell>
          <cell r="I60" t="str">
            <v/>
          </cell>
          <cell r="J60" t="str">
            <v/>
          </cell>
          <cell r="K60" t="str">
            <v/>
          </cell>
          <cell r="L60" t="str">
            <v/>
          </cell>
          <cell r="M60" t="str">
            <v/>
          </cell>
          <cell r="N60" t="str">
            <v/>
          </cell>
          <cell r="O60" t="str">
            <v/>
          </cell>
          <cell r="P60" t="str">
            <v/>
          </cell>
          <cell r="Q60" t="str">
            <v/>
          </cell>
          <cell r="R60" t="str">
            <v/>
          </cell>
          <cell r="S60" t="str">
            <v/>
          </cell>
          <cell r="T60" t="str">
            <v/>
          </cell>
          <cell r="U60" t="str">
            <v/>
          </cell>
          <cell r="V60" t="str">
            <v/>
          </cell>
          <cell r="W60" t="str">
            <v/>
          </cell>
          <cell r="X60" t="str">
            <v/>
          </cell>
          <cell r="Y60" t="str">
            <v/>
          </cell>
          <cell r="Z60" t="str">
            <v/>
          </cell>
          <cell r="AA60" t="str">
            <v/>
          </cell>
          <cell r="AB60" t="str">
            <v/>
          </cell>
          <cell r="AC60" t="str">
            <v/>
          </cell>
          <cell r="AD60" t="str">
            <v/>
          </cell>
          <cell r="AE60" t="str">
            <v/>
          </cell>
          <cell r="AF60" t="str">
            <v/>
          </cell>
          <cell r="AG60" t="str">
            <v/>
          </cell>
          <cell r="AH60" t="str">
            <v/>
          </cell>
          <cell r="AI60" t="str">
            <v/>
          </cell>
          <cell r="AJ60" t="str">
            <v/>
          </cell>
          <cell r="AK60" t="str">
            <v/>
          </cell>
          <cell r="AL60" t="str">
            <v/>
          </cell>
          <cell r="AM60" t="str">
            <v/>
          </cell>
          <cell r="AN60" t="str">
            <v/>
          </cell>
          <cell r="AO60" t="str">
            <v/>
          </cell>
          <cell r="AP60" t="str">
            <v/>
          </cell>
          <cell r="AQ60" t="str">
            <v/>
          </cell>
          <cell r="AR60" t="str">
            <v/>
          </cell>
          <cell r="AT60" t="str">
            <v/>
          </cell>
          <cell r="AU60" t="str">
            <v/>
          </cell>
          <cell r="AV60" t="str">
            <v/>
          </cell>
        </row>
        <row r="61">
          <cell r="D61" t="str">
            <v/>
          </cell>
          <cell r="E61" t="str">
            <v/>
          </cell>
          <cell r="F61" t="str">
            <v/>
          </cell>
          <cell r="G61" t="str">
            <v/>
          </cell>
          <cell r="H61" t="str">
            <v/>
          </cell>
          <cell r="I61" t="str">
            <v/>
          </cell>
          <cell r="J61" t="str">
            <v/>
          </cell>
          <cell r="K61" t="str">
            <v/>
          </cell>
          <cell r="L61" t="str">
            <v/>
          </cell>
          <cell r="M61" t="str">
            <v/>
          </cell>
          <cell r="N61" t="str">
            <v/>
          </cell>
          <cell r="O61" t="str">
            <v/>
          </cell>
          <cell r="P61" t="str">
            <v/>
          </cell>
          <cell r="Q61" t="str">
            <v/>
          </cell>
          <cell r="R61" t="str">
            <v/>
          </cell>
          <cell r="S61" t="str">
            <v/>
          </cell>
          <cell r="T61" t="str">
            <v/>
          </cell>
          <cell r="U61" t="str">
            <v/>
          </cell>
          <cell r="V61" t="str">
            <v/>
          </cell>
          <cell r="W61" t="str">
            <v/>
          </cell>
          <cell r="X61" t="str">
            <v/>
          </cell>
          <cell r="Y61" t="str">
            <v/>
          </cell>
          <cell r="Z61" t="str">
            <v/>
          </cell>
          <cell r="AA61" t="str">
            <v/>
          </cell>
          <cell r="AB61" t="str">
            <v/>
          </cell>
          <cell r="AC61" t="str">
            <v/>
          </cell>
          <cell r="AD61" t="str">
            <v/>
          </cell>
          <cell r="AE61" t="str">
            <v/>
          </cell>
          <cell r="AF61" t="str">
            <v/>
          </cell>
          <cell r="AG61" t="str">
            <v/>
          </cell>
          <cell r="AH61" t="str">
            <v/>
          </cell>
          <cell r="AI61" t="str">
            <v/>
          </cell>
          <cell r="AJ61" t="str">
            <v/>
          </cell>
          <cell r="AK61" t="str">
            <v/>
          </cell>
          <cell r="AL61" t="str">
            <v/>
          </cell>
          <cell r="AM61" t="str">
            <v/>
          </cell>
          <cell r="AN61" t="str">
            <v/>
          </cell>
          <cell r="AO61" t="str">
            <v/>
          </cell>
          <cell r="AP61" t="str">
            <v/>
          </cell>
          <cell r="AQ61" t="str">
            <v/>
          </cell>
          <cell r="AR61" t="str">
            <v/>
          </cell>
          <cell r="AT61" t="str">
            <v/>
          </cell>
          <cell r="AU61" t="str">
            <v/>
          </cell>
          <cell r="AV61" t="str">
            <v/>
          </cell>
        </row>
        <row r="62">
          <cell r="D62" t="str">
            <v/>
          </cell>
          <cell r="E62" t="str">
            <v/>
          </cell>
          <cell r="F62" t="str">
            <v/>
          </cell>
          <cell r="G62" t="str">
            <v/>
          </cell>
          <cell r="H62" t="str">
            <v/>
          </cell>
          <cell r="I62" t="str">
            <v/>
          </cell>
          <cell r="J62" t="str">
            <v/>
          </cell>
          <cell r="K62" t="str">
            <v/>
          </cell>
          <cell r="L62" t="str">
            <v/>
          </cell>
          <cell r="M62" t="str">
            <v/>
          </cell>
          <cell r="N62" t="str">
            <v/>
          </cell>
          <cell r="O62" t="str">
            <v/>
          </cell>
          <cell r="P62" t="str">
            <v/>
          </cell>
          <cell r="Q62" t="str">
            <v/>
          </cell>
          <cell r="R62" t="str">
            <v/>
          </cell>
          <cell r="S62" t="str">
            <v/>
          </cell>
          <cell r="T62" t="str">
            <v/>
          </cell>
          <cell r="U62" t="str">
            <v/>
          </cell>
          <cell r="V62" t="str">
            <v/>
          </cell>
          <cell r="W62" t="str">
            <v/>
          </cell>
          <cell r="X62" t="str">
            <v/>
          </cell>
          <cell r="Y62" t="str">
            <v/>
          </cell>
          <cell r="Z62" t="str">
            <v/>
          </cell>
          <cell r="AA62" t="str">
            <v/>
          </cell>
          <cell r="AB62" t="str">
            <v/>
          </cell>
          <cell r="AC62" t="str">
            <v/>
          </cell>
          <cell r="AD62" t="str">
            <v/>
          </cell>
          <cell r="AE62" t="str">
            <v/>
          </cell>
          <cell r="AF62" t="str">
            <v/>
          </cell>
          <cell r="AG62" t="str">
            <v/>
          </cell>
          <cell r="AH62" t="str">
            <v/>
          </cell>
          <cell r="AI62" t="str">
            <v/>
          </cell>
          <cell r="AJ62" t="str">
            <v/>
          </cell>
          <cell r="AK62" t="str">
            <v/>
          </cell>
          <cell r="AL62" t="str">
            <v/>
          </cell>
          <cell r="AP62" t="str">
            <v/>
          </cell>
          <cell r="AQ62" t="str">
            <v/>
          </cell>
          <cell r="AR62" t="str">
            <v/>
          </cell>
        </row>
      </sheetData>
      <sheetData sheetId="12"/>
      <sheetData sheetId="13"/>
      <sheetData sheetId="14"/>
      <sheetData sheetId="15"/>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a:noFill/>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s://climate.ec.europa.eu/eu-action/eu-emissions-trading-system-eu-ets/monitoring-reporting-and-verification-eu-ets-emissions_en"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https://climate.ec.europa.eu/eu-action/eu-emissions-trading-system-eu-ets_en" TargetMode="External"/><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eli/reg_impl/2018/2066/2025-05-27" TargetMode="External"/><Relationship Id="rId2" Type="http://schemas.openxmlformats.org/officeDocument/2006/relationships/hyperlink" Target="https://climate.ec.europa.eu/eu-action/carbon-markets/eu-emissions-trading-system-eu-ets/monitoring-reporting-and-verification_en" TargetMode="External"/><Relationship Id="rId1" Type="http://schemas.openxmlformats.org/officeDocument/2006/relationships/hyperlink" Target="http://eur-lex.europa.eu/en/index.htm" TargetMode="External"/><Relationship Id="rId6" Type="http://schemas.openxmlformats.org/officeDocument/2006/relationships/hyperlink" Target="https://eur-lex.europa.eu/eli/reg_impl/2018/2066/oj" TargetMode="External"/><Relationship Id="rId5" Type="http://schemas.openxmlformats.org/officeDocument/2006/relationships/hyperlink" Target="https://climate.ec.europa.eu/eu-action/eu-emissions-trading-system-eu-ets/monitoring-reporting-and-verification-eu-ets-emissions_en" TargetMode="External"/><Relationship Id="rId10" Type="http://schemas.openxmlformats.org/officeDocument/2006/relationships/printerSettings" Target="../printerSettings/printerSettings2.bin"/><Relationship Id="rId4" Type="http://schemas.openxmlformats.org/officeDocument/2006/relationships/hyperlink" Target="https://eur-lex.europa.eu/eli/dir/2003/87/2024-03-01" TargetMode="External"/><Relationship Id="rId9" Type="http://schemas.openxmlformats.org/officeDocument/2006/relationships/hyperlink" Target="https://climate.ec.europa.eu/document/download/71407a6d-a6d1-4122-8c64-cf4a615e149b_en?filename=policy_ets_ets2_gd_mrr_ets2_guidanc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0">
    <tabColor indexed="9"/>
    <pageSetUpPr fitToPage="1"/>
  </sheetPr>
  <dimension ref="A1:T59"/>
  <sheetViews>
    <sheetView tabSelected="1" workbookViewId="0">
      <pane ySplit="4" topLeftCell="A5" activePane="bottomLeft" state="frozen"/>
      <selection pane="bottomLeft" activeCell="B2" sqref="B2:D4"/>
    </sheetView>
  </sheetViews>
  <sheetFormatPr baseColWidth="10" defaultColWidth="9.140625" defaultRowHeight="12.75" x14ac:dyDescent="0.2"/>
  <cols>
    <col min="1" max="1" width="2.7109375" style="25" hidden="1" customWidth="1"/>
    <col min="2" max="4" width="4.7109375" style="31" customWidth="1"/>
    <col min="5" max="14" width="12.7109375" style="31" customWidth="1"/>
    <col min="15" max="15" width="2.7109375" style="27" customWidth="1"/>
    <col min="16" max="16" width="9.140625" style="31"/>
    <col min="17" max="20" width="11.42578125" style="25" hidden="1" customWidth="1"/>
    <col min="21" max="16384" width="9.140625" style="31"/>
  </cols>
  <sheetData>
    <row r="1" spans="1:20" s="25" customFormat="1" ht="13.5" hidden="1" thickBot="1" x14ac:dyDescent="0.25">
      <c r="A1" s="24" t="s">
        <v>133</v>
      </c>
      <c r="O1" s="26"/>
      <c r="P1" s="24"/>
      <c r="Q1" s="24" t="s">
        <v>133</v>
      </c>
      <c r="R1" s="24" t="s">
        <v>133</v>
      </c>
      <c r="S1" s="24" t="s">
        <v>133</v>
      </c>
      <c r="T1" s="24" t="s">
        <v>133</v>
      </c>
    </row>
    <row r="2" spans="1:20" ht="13.5" thickBot="1" x14ac:dyDescent="0.25">
      <c r="B2" s="541" t="str">
        <f>Translations!$B$95</f>
        <v>a. Table of contents</v>
      </c>
      <c r="C2" s="542"/>
      <c r="D2" s="543"/>
      <c r="E2" s="557" t="str">
        <f>Translations!$B$12</f>
        <v>Navigation area:</v>
      </c>
      <c r="F2" s="558"/>
      <c r="G2" s="559" t="str">
        <f>Translations!$B$13</f>
        <v>Table of contents</v>
      </c>
      <c r="H2" s="560"/>
      <c r="I2" s="559"/>
      <c r="J2" s="560"/>
      <c r="K2" s="559" t="str">
        <f ca="1">HYPERLINK("#"&amp;INDEX(a_Contents!$R$4:$R$37,MATCH(INDEX(a_Contents!$T$4:$T$37,MATCH($T$2,a_Contents!$S$4:$S$37,0))+1,a_Contents!$T$4:$T$37,0)),EUconst_NextSheet)</f>
        <v>Next sheet</v>
      </c>
      <c r="L2" s="560"/>
      <c r="M2" s="552" t="str">
        <f ca="1">HYPERLINK("#"&amp;a_Contents!$R$34,INDIRECT(a_Contents!$R$34))</f>
        <v>E_Accounting</v>
      </c>
      <c r="N2" s="553"/>
      <c r="P2" s="28"/>
      <c r="Q2" s="24" t="s">
        <v>296</v>
      </c>
      <c r="R2" s="29" t="str">
        <f>ADDRESS(ROW($B$6),COLUMN($B$6)) &amp; ":" &amp; ADDRESS(MATCH("PRINT",$P:$P,0),COLUMN($O$6))</f>
        <v>$B$6:$O$59</v>
      </c>
      <c r="S2" s="24" t="s">
        <v>297</v>
      </c>
      <c r="T2" s="30" t="str">
        <f ca="1">IF(ISERROR(CELL("filename",U2)),"a_Contents",MID(CELL("filename",U2),FIND("]",CELL("filename",U2))+1,1024))</f>
        <v>a_Contents</v>
      </c>
    </row>
    <row r="3" spans="1:20" x14ac:dyDescent="0.2">
      <c r="B3" s="544"/>
      <c r="C3" s="545"/>
      <c r="D3" s="546"/>
      <c r="E3" s="554"/>
      <c r="F3" s="555"/>
      <c r="G3" s="555" t="str">
        <f>IFERROR(HYPERLINK("#"&amp;ADDRESS(ROW($A$1)+MATCH(Q3,$A:$A,0)-1,3),INDEX($Q:$Q,MATCH(Q3,$A:$A,0))),"")</f>
        <v/>
      </c>
      <c r="H3" s="555"/>
      <c r="I3" s="555" t="str">
        <f>IFERROR(HYPERLINK("#"&amp;ADDRESS(ROW($A$1)+MATCH(S3,$A:$A,0)-1,3),INDEX($Q:$Q,MATCH(S3,$A:$A,0))),"")</f>
        <v/>
      </c>
      <c r="J3" s="555"/>
      <c r="K3" s="555" t="str">
        <f>IFERROR(HYPERLINK("#"&amp;ADDRESS(ROW($A$1)+MATCH(U3,$A:$A,0)-1,3),INDEX($Q:$Q,MATCH(U3,$A:$A,0))),"")</f>
        <v/>
      </c>
      <c r="L3" s="555"/>
      <c r="M3" s="556" t="str">
        <f>IFERROR(HYPERLINK("#"&amp;ADDRESS(ROW($A$1)+MATCH(W3,$A:$A,0)-1,3),INDEX($Q:$Q,MATCH(W3,$A:$A,0))),"")</f>
        <v/>
      </c>
      <c r="N3" s="556"/>
      <c r="P3" s="28"/>
      <c r="Q3" s="24"/>
      <c r="R3" s="24"/>
      <c r="S3" s="24"/>
      <c r="T3" s="24"/>
    </row>
    <row r="4" spans="1:20" ht="13.5" thickBot="1" x14ac:dyDescent="0.25">
      <c r="B4" s="547"/>
      <c r="C4" s="548"/>
      <c r="D4" s="549"/>
      <c r="E4" s="550"/>
      <c r="F4" s="551"/>
      <c r="G4" s="551" t="str">
        <f>IFERROR(HYPERLINK("#"&amp;ADDRESS(ROW($A$1)+MATCH(Q4,$A:$A,0)-1,3),INDEX($Q:$Q,MATCH(Q4,$A:$A,0))),"")</f>
        <v/>
      </c>
      <c r="H4" s="551"/>
      <c r="I4" s="551" t="str">
        <f>IFERROR(HYPERLINK("#"&amp;ADDRESS(ROW($A$1)+MATCH(S4,$A:$A,0)-1,3),INDEX($Q:$Q,MATCH(S4,$A:$A,0))),"")</f>
        <v/>
      </c>
      <c r="J4" s="551"/>
      <c r="K4" s="551" t="str">
        <f>IFERROR(HYPERLINK("#"&amp;ADDRESS(ROW($A$1)+MATCH(U4,$A:$A,0)-1,3),INDEX($Q:$Q,MATCH(U4,$A:$A,0))),"")</f>
        <v/>
      </c>
      <c r="L4" s="551"/>
      <c r="M4" s="537" t="str">
        <f>IFERROR(HYPERLINK("#"&amp;ADDRESS(ROW($A$1)+MATCH(W4,$A:$A,0)-1,3),INDEX($Q:$Q,MATCH(W4,$A:$A,0))),"")</f>
        <v/>
      </c>
      <c r="N4" s="537"/>
      <c r="P4" s="28"/>
      <c r="Q4" s="24"/>
      <c r="R4" s="24"/>
      <c r="S4" s="24"/>
      <c r="T4" s="24"/>
    </row>
    <row r="5" spans="1:20" x14ac:dyDescent="0.2">
      <c r="P5" s="28"/>
      <c r="Q5" s="24"/>
      <c r="R5" s="24"/>
      <c r="S5" s="24"/>
      <c r="T5" s="24"/>
    </row>
    <row r="6" spans="1:20" ht="35.25" customHeight="1" x14ac:dyDescent="0.2">
      <c r="B6" s="32"/>
      <c r="C6" s="33" t="s">
        <v>659</v>
      </c>
      <c r="D6" s="32"/>
      <c r="E6" s="32"/>
      <c r="F6" s="32"/>
      <c r="G6" s="32"/>
      <c r="H6" s="32"/>
      <c r="I6" s="32"/>
      <c r="J6" s="32"/>
      <c r="P6" s="34"/>
      <c r="Q6" s="35"/>
      <c r="R6" s="35"/>
      <c r="S6" s="35"/>
      <c r="T6" s="35"/>
    </row>
    <row r="7" spans="1:20" x14ac:dyDescent="0.2">
      <c r="B7" s="32"/>
      <c r="C7" s="36"/>
      <c r="D7" s="32"/>
      <c r="E7" s="32"/>
      <c r="F7" s="32"/>
      <c r="G7" s="32"/>
      <c r="H7" s="32"/>
      <c r="I7" s="32"/>
      <c r="J7" s="32"/>
      <c r="P7" s="28"/>
      <c r="Q7" s="24"/>
      <c r="R7" s="24"/>
      <c r="S7" s="24"/>
      <c r="T7" s="24"/>
    </row>
    <row r="8" spans="1:20" ht="15.75" x14ac:dyDescent="0.2">
      <c r="B8" s="37"/>
      <c r="C8" s="38" t="str">
        <f>Translations!$B$96</f>
        <v>TABLE OF CONTENTS</v>
      </c>
      <c r="D8" s="37"/>
      <c r="E8" s="37"/>
      <c r="F8" s="37"/>
      <c r="G8" s="37"/>
      <c r="H8" s="37"/>
      <c r="I8" s="37"/>
      <c r="J8" s="37"/>
      <c r="K8" s="39"/>
      <c r="P8" s="40"/>
      <c r="Q8" s="24"/>
      <c r="R8" s="24"/>
      <c r="S8" s="24"/>
      <c r="T8" s="24"/>
    </row>
    <row r="9" spans="1:20" x14ac:dyDescent="0.2">
      <c r="B9" s="37"/>
      <c r="C9" s="37"/>
      <c r="D9" s="37"/>
      <c r="E9" s="37"/>
      <c r="F9" s="37"/>
      <c r="G9" s="37"/>
      <c r="H9" s="37"/>
      <c r="I9" s="37"/>
      <c r="J9" s="37"/>
      <c r="K9" s="39"/>
      <c r="P9" s="28"/>
      <c r="Q9" s="24"/>
      <c r="R9" s="24"/>
      <c r="S9" s="24"/>
      <c r="T9" s="24"/>
    </row>
    <row r="10" spans="1:20" x14ac:dyDescent="0.2">
      <c r="B10" s="37"/>
      <c r="C10" s="41"/>
      <c r="D10" s="539" t="str">
        <f ca="1">HYPERLINK("#"&amp;R10,INDIRECT(R10))</f>
        <v>TABLE OF CONTENTS</v>
      </c>
      <c r="E10" s="540"/>
      <c r="F10" s="540"/>
      <c r="G10" s="540"/>
      <c r="H10" s="540"/>
      <c r="I10" s="540"/>
      <c r="J10" s="540"/>
      <c r="K10" s="540"/>
      <c r="P10" s="40"/>
      <c r="Q10" s="24"/>
      <c r="R10" s="42" t="str">
        <f ca="1">ADDRESS(8,3,,,S10)</f>
        <v>a_Contents!$C$8</v>
      </c>
      <c r="S10" s="43" t="str">
        <f ca="1">$T$2</f>
        <v>a_Contents</v>
      </c>
      <c r="T10" s="43">
        <v>1</v>
      </c>
    </row>
    <row r="11" spans="1:20" ht="5.0999999999999996" customHeight="1" x14ac:dyDescent="0.2">
      <c r="B11" s="37"/>
      <c r="C11" s="28"/>
      <c r="D11" s="28"/>
      <c r="E11" s="28"/>
      <c r="F11" s="28"/>
      <c r="G11" s="28"/>
      <c r="H11" s="28"/>
      <c r="I11" s="28"/>
      <c r="J11" s="28"/>
      <c r="K11" s="28"/>
      <c r="P11" s="28"/>
      <c r="Q11" s="24"/>
      <c r="R11" s="24"/>
      <c r="S11" s="24"/>
      <c r="T11" s="24"/>
    </row>
    <row r="12" spans="1:20" x14ac:dyDescent="0.2">
      <c r="B12" s="37"/>
      <c r="C12" s="41"/>
      <c r="D12" s="539" t="str">
        <f ca="1">HYPERLINK("#"&amp;R12,INDIRECT(R12))</f>
        <v>GUIDELINES AND CONDITIONS</v>
      </c>
      <c r="E12" s="540"/>
      <c r="F12" s="540"/>
      <c r="G12" s="540"/>
      <c r="H12" s="540"/>
      <c r="I12" s="540"/>
      <c r="J12" s="540"/>
      <c r="K12" s="540"/>
      <c r="P12" s="40"/>
      <c r="Q12" s="24"/>
      <c r="R12" s="42" t="str">
        <f ca="1">ADDRESS(6,4,,,S12)</f>
        <v>'b_Guidelines and conditions'!$D$6</v>
      </c>
      <c r="S12" s="43" t="str">
        <f ca="1">'b_Guidelines and conditions'!$T$2</f>
        <v>b_Guidelines and conditions</v>
      </c>
      <c r="T12" s="43">
        <f>MAX($T$4:T11)+1</f>
        <v>2</v>
      </c>
    </row>
    <row r="13" spans="1:20" ht="5.0999999999999996" customHeight="1" x14ac:dyDescent="0.2">
      <c r="B13" s="32"/>
      <c r="C13" s="28"/>
      <c r="D13" s="28"/>
      <c r="E13" s="28"/>
      <c r="F13" s="28"/>
      <c r="G13" s="28"/>
      <c r="H13" s="28"/>
      <c r="I13" s="28"/>
      <c r="J13" s="28"/>
      <c r="K13" s="28"/>
      <c r="P13" s="28"/>
      <c r="Q13" s="24"/>
      <c r="R13" s="24"/>
      <c r="S13" s="24"/>
      <c r="T13" s="24"/>
    </row>
    <row r="14" spans="1:20" x14ac:dyDescent="0.2">
      <c r="B14" s="44"/>
      <c r="C14" s="41"/>
      <c r="D14" s="539" t="str">
        <f ca="1">HYPERLINK("#"&amp;R14,INDIRECT(R14))</f>
        <v>c_AERDataTransfer</v>
      </c>
      <c r="E14" s="575"/>
      <c r="F14" s="575"/>
      <c r="G14" s="575"/>
      <c r="H14" s="575"/>
      <c r="I14" s="575"/>
      <c r="J14" s="575"/>
      <c r="K14" s="575"/>
      <c r="P14" s="28"/>
      <c r="Q14" s="24"/>
      <c r="R14" s="42" t="str">
        <f ca="1">ADDRESS(2,COLUMN(c_AERDataTransfer!AU2),,,S14)</f>
        <v>c_AERDataTransfer!$AU$2</v>
      </c>
      <c r="S14" s="30" t="str">
        <f ca="1">c_AERDataTransfer!AU2</f>
        <v>c_AERDataTransfer</v>
      </c>
      <c r="T14" s="43">
        <f>MAX($T$4:T13)+1</f>
        <v>3</v>
      </c>
    </row>
    <row r="15" spans="1:20" ht="5.0999999999999996" customHeight="1" x14ac:dyDescent="0.2">
      <c r="B15" s="44"/>
      <c r="C15" s="32"/>
      <c r="D15" s="32"/>
      <c r="E15" s="32"/>
      <c r="F15" s="32"/>
      <c r="G15" s="32"/>
      <c r="H15" s="32"/>
      <c r="I15" s="32"/>
      <c r="J15" s="32"/>
      <c r="P15" s="28"/>
      <c r="Q15" s="24"/>
      <c r="R15" s="24"/>
      <c r="S15" s="24"/>
      <c r="T15" s="24"/>
    </row>
    <row r="16" spans="1:20" x14ac:dyDescent="0.2">
      <c r="B16" s="32"/>
      <c r="C16" s="41"/>
      <c r="D16" s="539" t="str">
        <f ca="1">HYPERLINK("#"&amp;R16,INDIRECT(R16))</f>
        <v>A. Regulated entity identification</v>
      </c>
      <c r="E16" s="540"/>
      <c r="F16" s="540"/>
      <c r="G16" s="540"/>
      <c r="H16" s="540"/>
      <c r="I16" s="540"/>
      <c r="J16" s="540"/>
      <c r="K16" s="540"/>
      <c r="P16" s="28"/>
      <c r="Q16" s="24"/>
      <c r="R16" s="42" t="str">
        <f ca="1">ADDRESS(6,3,,,S16)</f>
        <v>A_EntityID!$C$6</v>
      </c>
      <c r="S16" s="43" t="str">
        <f ca="1">A_EntityID!$T$2</f>
        <v>A_EntityID</v>
      </c>
      <c r="T16" s="43">
        <f>MAX($T$4:T15)+1</f>
        <v>4</v>
      </c>
    </row>
    <row r="17" spans="2:20" x14ac:dyDescent="0.2">
      <c r="B17" s="32"/>
      <c r="C17" s="41"/>
      <c r="D17" s="45">
        <v>1</v>
      </c>
      <c r="E17" s="538" t="str">
        <f ca="1">HYPERLINK("#"&amp;R17,INDIRECT(R17))</f>
        <v>Information about the improvement report</v>
      </c>
      <c r="F17" s="540"/>
      <c r="G17" s="540"/>
      <c r="H17" s="540"/>
      <c r="I17" s="540"/>
      <c r="J17" s="540"/>
      <c r="K17" s="540"/>
      <c r="L17" s="540"/>
      <c r="M17" s="540"/>
      <c r="N17" s="540"/>
      <c r="P17" s="28"/>
      <c r="Q17" s="24"/>
      <c r="R17" s="46" t="str">
        <f ca="1">ADDRESS(MATCH(D17,INDIRECT("'"&amp; S17 &amp; "'!A:A"),0),4,,,S17)</f>
        <v>A_EntityID!$D$7</v>
      </c>
      <c r="S17" s="24" t="str">
        <f ca="1">S16</f>
        <v>A_EntityID</v>
      </c>
      <c r="T17" s="24"/>
    </row>
    <row r="18" spans="2:20" x14ac:dyDescent="0.2">
      <c r="B18" s="37"/>
      <c r="C18" s="41"/>
      <c r="D18" s="45">
        <v>2</v>
      </c>
      <c r="E18" s="538" t="str">
        <f ca="1">HYPERLINK("#"&amp;R18,INDIRECT(R18))</f>
        <v>Types of Improvements</v>
      </c>
      <c r="F18" s="540"/>
      <c r="G18" s="540"/>
      <c r="H18" s="540"/>
      <c r="I18" s="540"/>
      <c r="J18" s="540"/>
      <c r="K18" s="540"/>
      <c r="L18" s="540"/>
      <c r="M18" s="540"/>
      <c r="N18" s="540"/>
      <c r="P18" s="28"/>
      <c r="Q18" s="24"/>
      <c r="R18" s="46" t="str">
        <f ca="1">ADDRESS(MATCH(D18,INDIRECT("'"&amp; S18 &amp; "'!A:A"),0),4,,,S18)</f>
        <v>A_EntityID!$D$35</v>
      </c>
      <c r="S18" s="24" t="str">
        <f ca="1">S17</f>
        <v>A_EntityID</v>
      </c>
      <c r="T18" s="24"/>
    </row>
    <row r="19" spans="2:20" ht="12.75" customHeight="1" x14ac:dyDescent="0.2">
      <c r="B19" s="32"/>
      <c r="C19" s="41"/>
      <c r="D19" s="45">
        <v>3</v>
      </c>
      <c r="E19" s="538" t="str">
        <f ca="1">HYPERLINK("#"&amp;R19,INDIRECT(R19))</f>
        <v>About the regulated entity</v>
      </c>
      <c r="F19" s="540"/>
      <c r="G19" s="540"/>
      <c r="H19" s="540"/>
      <c r="I19" s="540"/>
      <c r="J19" s="540"/>
      <c r="K19" s="540"/>
      <c r="L19" s="540"/>
      <c r="M19" s="540"/>
      <c r="N19" s="540"/>
      <c r="P19" s="28"/>
      <c r="Q19" s="24"/>
      <c r="R19" s="46" t="str">
        <f ca="1">ADDRESS(MATCH(D19,INDIRECT("'"&amp; S19 &amp; "'!A:A"),0),4,,,S19)</f>
        <v>A_EntityID!$D$64</v>
      </c>
      <c r="S19" s="24" t="str">
        <f ca="1">S18</f>
        <v>A_EntityID</v>
      </c>
      <c r="T19" s="24"/>
    </row>
    <row r="20" spans="2:20" ht="12.75" customHeight="1" x14ac:dyDescent="0.2">
      <c r="B20" s="32"/>
      <c r="C20" s="41"/>
      <c r="D20" s="45">
        <v>4</v>
      </c>
      <c r="E20" s="538" t="str">
        <f ca="1">HYPERLINK("#"&amp;R20,INDIRECT(R20))</f>
        <v xml:space="preserve">Contact details </v>
      </c>
      <c r="F20" s="540"/>
      <c r="G20" s="540"/>
      <c r="H20" s="540"/>
      <c r="I20" s="540"/>
      <c r="J20" s="540"/>
      <c r="K20" s="540"/>
      <c r="L20" s="540"/>
      <c r="M20" s="540"/>
      <c r="N20" s="540"/>
      <c r="P20" s="28"/>
      <c r="Q20" s="24"/>
      <c r="R20" s="46" t="str">
        <f ca="1">ADDRESS(MATCH(D20,INDIRECT("'"&amp; S20 &amp; "'!A:A"),0),4,,,S20)</f>
        <v>A_EntityID!$D$95</v>
      </c>
      <c r="S20" s="24" t="str">
        <f ca="1">S18</f>
        <v>A_EntityID</v>
      </c>
      <c r="T20" s="24"/>
    </row>
    <row r="21" spans="2:20" ht="12.75" customHeight="1" x14ac:dyDescent="0.2">
      <c r="B21" s="32"/>
      <c r="C21" s="41"/>
      <c r="D21" s="45">
        <v>5</v>
      </c>
      <c r="E21" s="538" t="str">
        <f ca="1">HYPERLINK("#"&amp;R21,INDIRECT(R21))</f>
        <v>Verifier contact</v>
      </c>
      <c r="F21" s="540"/>
      <c r="G21" s="540"/>
      <c r="H21" s="540"/>
      <c r="I21" s="540"/>
      <c r="J21" s="540"/>
      <c r="K21" s="540"/>
      <c r="L21" s="540"/>
      <c r="M21" s="540"/>
      <c r="N21" s="540"/>
      <c r="P21" s="28"/>
      <c r="Q21" s="24"/>
      <c r="R21" s="46" t="str">
        <f ca="1">ADDRESS(MATCH(D21,INDIRECT("'"&amp; S21 &amp; "'!A:A"),0),4,,,S21)</f>
        <v>A_EntityID!$D$118</v>
      </c>
      <c r="S21" s="24" t="str">
        <f ca="1">S19</f>
        <v>A_EntityID</v>
      </c>
      <c r="T21" s="24"/>
    </row>
    <row r="22" spans="2:20" ht="5.0999999999999996" customHeight="1" x14ac:dyDescent="0.2">
      <c r="B22" s="32"/>
      <c r="C22" s="41"/>
      <c r="D22" s="47"/>
      <c r="E22" s="28"/>
      <c r="F22" s="28"/>
      <c r="G22" s="28"/>
      <c r="H22" s="28"/>
      <c r="I22" s="28"/>
      <c r="J22" s="28"/>
      <c r="K22" s="28"/>
      <c r="P22" s="28"/>
      <c r="Q22" s="24"/>
      <c r="R22" s="24"/>
      <c r="S22" s="24"/>
      <c r="T22" s="24"/>
    </row>
    <row r="23" spans="2:20" x14ac:dyDescent="0.2">
      <c r="B23" s="37"/>
      <c r="C23" s="41"/>
      <c r="D23" s="539" t="str">
        <f ca="1">HYPERLINK("#"&amp;R23,INDIRECT(R23))</f>
        <v>B. Verification Report - Non-conformities</v>
      </c>
      <c r="E23" s="540"/>
      <c r="F23" s="540"/>
      <c r="G23" s="540"/>
      <c r="H23" s="540"/>
      <c r="I23" s="540"/>
      <c r="J23" s="540"/>
      <c r="K23" s="540"/>
      <c r="P23" s="28"/>
      <c r="Q23" s="24"/>
      <c r="R23" s="42" t="str">
        <f ca="1">ADDRESS(6,3,,,S23)</f>
        <v>B_VerRepNonConformities!$C$6</v>
      </c>
      <c r="S23" s="43" t="str">
        <f ca="1">B_VerRepNonConformities!T2</f>
        <v>B_VerRepNonConformities</v>
      </c>
      <c r="T23" s="43">
        <f>MAX($T$4:T22)+1</f>
        <v>5</v>
      </c>
    </row>
    <row r="24" spans="2:20" ht="5.0999999999999996" customHeight="1" x14ac:dyDescent="0.2">
      <c r="B24" s="32"/>
      <c r="C24" s="2"/>
      <c r="D24" s="561"/>
      <c r="E24" s="561"/>
      <c r="F24" s="561"/>
      <c r="G24" s="561"/>
      <c r="H24" s="561"/>
      <c r="I24" s="561"/>
      <c r="J24" s="561"/>
      <c r="K24" s="39"/>
      <c r="P24" s="28"/>
      <c r="Q24" s="24"/>
      <c r="R24" s="24"/>
      <c r="S24" s="24"/>
      <c r="T24" s="24"/>
    </row>
    <row r="25" spans="2:20" x14ac:dyDescent="0.2">
      <c r="B25" s="44"/>
      <c r="C25" s="41"/>
      <c r="D25" s="539" t="str">
        <f ca="1">HYPERLINK("#"&amp;R25,INDIRECT(R25))</f>
        <v>C. Verification Report - Recommendations for improvement</v>
      </c>
      <c r="E25" s="540"/>
      <c r="F25" s="540"/>
      <c r="G25" s="540"/>
      <c r="H25" s="540"/>
      <c r="I25" s="540"/>
      <c r="J25" s="540"/>
      <c r="K25" s="540"/>
      <c r="P25" s="28"/>
      <c r="Q25" s="24"/>
      <c r="R25" s="42" t="str">
        <f ca="1">ADDRESS(6,3,,,S25)</f>
        <v>C_VerRepImprovements!$C$6</v>
      </c>
      <c r="S25" s="43" t="str">
        <f ca="1">C_VerRepImprovements!$T$2</f>
        <v>C_VerRepImprovements</v>
      </c>
      <c r="T25" s="43">
        <f>MAX($T$4:T24)+1</f>
        <v>6</v>
      </c>
    </row>
    <row r="26" spans="2:20" ht="5.0999999999999996" customHeight="1" x14ac:dyDescent="0.2">
      <c r="B26" s="44"/>
      <c r="C26" s="32"/>
      <c r="D26" s="32"/>
      <c r="E26" s="32"/>
      <c r="F26" s="32"/>
      <c r="G26" s="32"/>
      <c r="H26" s="32"/>
      <c r="I26" s="32"/>
      <c r="J26" s="32"/>
      <c r="P26" s="28"/>
      <c r="Q26" s="24"/>
      <c r="R26" s="24"/>
      <c r="S26" s="24"/>
      <c r="T26" s="24"/>
    </row>
    <row r="27" spans="2:20" x14ac:dyDescent="0.2">
      <c r="B27" s="44"/>
      <c r="C27" s="41"/>
      <c r="D27" s="539" t="str">
        <f ca="1">HYPERLINK("#"&amp;R27,INDIRECT(R27))</f>
        <v>D. Fuel Streams</v>
      </c>
      <c r="E27" s="540"/>
      <c r="F27" s="540"/>
      <c r="G27" s="540"/>
      <c r="H27" s="540"/>
      <c r="I27" s="540"/>
      <c r="J27" s="540"/>
      <c r="K27" s="540"/>
      <c r="P27" s="28"/>
      <c r="Q27" s="24"/>
      <c r="R27" s="42" t="str">
        <f ca="1">ADDRESS(8,3,,,S27)</f>
        <v>D_FuelStreams!$C$8</v>
      </c>
      <c r="S27" s="43" t="str">
        <f ca="1">D_FuelStreams!$T$2</f>
        <v>D_FuelStreams</v>
      </c>
      <c r="T27" s="43">
        <f>MAX($T$4:T26)+1</f>
        <v>7</v>
      </c>
    </row>
    <row r="28" spans="2:20" x14ac:dyDescent="0.2">
      <c r="B28" s="44"/>
      <c r="C28" s="41"/>
      <c r="D28" s="45">
        <v>1</v>
      </c>
      <c r="E28" s="538" t="str">
        <f ca="1">HYPERLINK("#"&amp;R28,IF(INDIRECT(R28)="",EUconst_NA,INDIRECT(R28)))</f>
        <v>n.a.</v>
      </c>
      <c r="F28" s="538"/>
      <c r="G28" s="538"/>
      <c r="H28" s="538"/>
      <c r="I28" s="538"/>
      <c r="J28" s="538"/>
      <c r="K28" s="538"/>
      <c r="P28" s="28"/>
      <c r="Q28" s="24"/>
      <c r="R28" s="46" t="str">
        <f ca="1">ADDRESS(MATCH(D28,INDIRECT("'"&amp; S28 &amp; "'!C:C"),0),COLUMN(D_FuelStreams!$E$1),,,S28)</f>
        <v>D_FuelStreams!$E$27</v>
      </c>
      <c r="S28" s="24" t="str">
        <f ca="1">S27</f>
        <v>D_FuelStreams</v>
      </c>
      <c r="T28" s="24"/>
    </row>
    <row r="29" spans="2:20" x14ac:dyDescent="0.2">
      <c r="B29" s="44"/>
      <c r="C29" s="41"/>
      <c r="D29" s="45">
        <v>2</v>
      </c>
      <c r="E29" s="538" t="str">
        <f ca="1">HYPERLINK("#"&amp;R29,IF(INDIRECT(R29)="",EUconst_NA,INDIRECT(R29)))</f>
        <v>n.a.</v>
      </c>
      <c r="F29" s="538"/>
      <c r="G29" s="538"/>
      <c r="H29" s="538"/>
      <c r="I29" s="538"/>
      <c r="J29" s="538"/>
      <c r="K29" s="538"/>
      <c r="P29" s="40"/>
      <c r="Q29" s="24"/>
      <c r="R29" s="46" t="str">
        <f ca="1">ADDRESS(MATCH(D29,INDIRECT("'"&amp; S29 &amp; "'!C:C"),0),COLUMN(D_FuelStreams!$E$1),,,S29)</f>
        <v>D_FuelStreams!$E$48</v>
      </c>
      <c r="S29" s="24" t="str">
        <f ca="1">S28</f>
        <v>D_FuelStreams</v>
      </c>
      <c r="T29" s="24"/>
    </row>
    <row r="30" spans="2:20" x14ac:dyDescent="0.2">
      <c r="B30" s="44"/>
      <c r="C30" s="41"/>
      <c r="D30" s="45">
        <v>3</v>
      </c>
      <c r="E30" s="538" t="str">
        <f ca="1">HYPERLINK("#"&amp;R30,IF(INDIRECT(R30)="",EUconst_NA,INDIRECT(R30)))</f>
        <v>n.a.</v>
      </c>
      <c r="F30" s="538"/>
      <c r="G30" s="538"/>
      <c r="H30" s="538"/>
      <c r="I30" s="538"/>
      <c r="J30" s="538"/>
      <c r="K30" s="538"/>
      <c r="P30" s="28"/>
      <c r="Q30" s="24"/>
      <c r="R30" s="46" t="str">
        <f ca="1">ADDRESS(MATCH(D30,INDIRECT("'"&amp; S30 &amp; "'!C:C"),0),COLUMN(D_FuelStreams!$E$1),,,S30)</f>
        <v>D_FuelStreams!$E$69</v>
      </c>
      <c r="S30" s="24" t="str">
        <f ca="1">S29</f>
        <v>D_FuelStreams</v>
      </c>
      <c r="T30" s="24"/>
    </row>
    <row r="31" spans="2:20" x14ac:dyDescent="0.2">
      <c r="B31" s="44"/>
      <c r="C31" s="41"/>
      <c r="D31" s="45">
        <v>4</v>
      </c>
      <c r="E31" s="538" t="str">
        <f ca="1">HYPERLINK("#"&amp;R31,IF(INDIRECT(R31)="",EUconst_NA,INDIRECT(R31)))</f>
        <v>n.a.</v>
      </c>
      <c r="F31" s="538"/>
      <c r="G31" s="538"/>
      <c r="H31" s="538"/>
      <c r="I31" s="538"/>
      <c r="J31" s="538"/>
      <c r="K31" s="538"/>
      <c r="P31" s="28"/>
      <c r="Q31" s="24"/>
      <c r="R31" s="46" t="str">
        <f ca="1">ADDRESS(MATCH(D31,INDIRECT("'"&amp; S31 &amp; "'!C:C"),0),COLUMN(D_FuelStreams!$E$1),,,S31)</f>
        <v>D_FuelStreams!$E$90</v>
      </c>
      <c r="S31" s="24" t="str">
        <f ca="1">S30</f>
        <v>D_FuelStreams</v>
      </c>
      <c r="T31" s="24"/>
    </row>
    <row r="32" spans="2:20" x14ac:dyDescent="0.2">
      <c r="B32" s="44"/>
      <c r="C32" s="41"/>
      <c r="D32" s="45">
        <v>5</v>
      </c>
      <c r="E32" s="538" t="str">
        <f ca="1">HYPERLINK("#"&amp;R32,IF(INDIRECT(R32)="",EUconst_NA,INDIRECT(R32)))</f>
        <v>n.a.</v>
      </c>
      <c r="F32" s="538"/>
      <c r="G32" s="538"/>
      <c r="H32" s="538"/>
      <c r="I32" s="538"/>
      <c r="J32" s="538"/>
      <c r="K32" s="538"/>
      <c r="P32" s="28"/>
      <c r="Q32" s="24"/>
      <c r="R32" s="46" t="str">
        <f ca="1">ADDRESS(MATCH(D32,INDIRECT("'"&amp; S32 &amp; "'!C:C"),0),COLUMN(D_FuelStreams!$E$1),,,S32)</f>
        <v>D_FuelStreams!$E$111</v>
      </c>
      <c r="S32" s="24" t="str">
        <f ca="1">S31</f>
        <v>D_FuelStreams</v>
      </c>
      <c r="T32" s="24"/>
    </row>
    <row r="33" spans="1:20" ht="5.0999999999999996" customHeight="1" x14ac:dyDescent="0.2">
      <c r="B33" s="44"/>
      <c r="C33" s="32"/>
      <c r="D33" s="32"/>
      <c r="E33" s="32"/>
      <c r="F33" s="32"/>
      <c r="G33" s="32"/>
      <c r="H33" s="32"/>
      <c r="I33" s="32"/>
      <c r="J33" s="32"/>
      <c r="P33" s="28"/>
      <c r="Q33" s="24"/>
      <c r="R33" s="24"/>
      <c r="S33" s="24"/>
      <c r="T33" s="24"/>
    </row>
    <row r="34" spans="1:20" x14ac:dyDescent="0.2">
      <c r="B34" s="44"/>
      <c r="C34" s="41"/>
      <c r="D34" s="539" t="str">
        <f ca="1">HYPERLINK("#"&amp;R34,INDIRECT(R34))</f>
        <v>E_Accounting</v>
      </c>
      <c r="E34" s="540"/>
      <c r="F34" s="540"/>
      <c r="G34" s="540"/>
      <c r="H34" s="540"/>
      <c r="I34" s="540"/>
      <c r="J34" s="540"/>
      <c r="K34" s="540"/>
      <c r="P34" s="28"/>
      <c r="Q34" s="24"/>
      <c r="R34" s="42" t="str">
        <f ca="1">ADDRESS(2,MATCH(S34,E_Accounting!2:2,0),,,S34)</f>
        <v>E_Accounting!$AK$2</v>
      </c>
      <c r="S34" s="30" t="str">
        <f ca="1">E_Accounting!$AK$2</f>
        <v>E_Accounting</v>
      </c>
      <c r="T34" s="43">
        <f>MAX($T$4:T33)+1</f>
        <v>8</v>
      </c>
    </row>
    <row r="35" spans="1:20" ht="25.5" customHeight="1" x14ac:dyDescent="0.2">
      <c r="B35" s="44"/>
      <c r="C35" s="32"/>
      <c r="D35" s="32"/>
      <c r="E35" s="32"/>
      <c r="F35" s="32"/>
      <c r="G35" s="32"/>
      <c r="H35" s="32"/>
      <c r="I35" s="32"/>
      <c r="J35" s="32"/>
      <c r="P35" s="28"/>
      <c r="Q35" s="24"/>
      <c r="R35" s="24"/>
      <c r="S35" s="24"/>
      <c r="T35" s="24"/>
    </row>
    <row r="36" spans="1:20" ht="13.5" thickBot="1" x14ac:dyDescent="0.25">
      <c r="C36" s="48" t="str">
        <f>Translations!$B$3</f>
        <v>Information about this file:</v>
      </c>
      <c r="P36" s="28"/>
      <c r="Q36" s="24"/>
      <c r="R36" s="24"/>
      <c r="S36" s="24"/>
      <c r="T36" s="24"/>
    </row>
    <row r="37" spans="1:20" ht="12.75" customHeight="1" x14ac:dyDescent="0.2">
      <c r="C37" s="39" t="str">
        <f>Translations!$B$97</f>
        <v>Regulated entity name</v>
      </c>
      <c r="G37" s="49" t="str">
        <f>IF(ISBLANK(A_EntityID!I78),"",A_EntityID!I78)</f>
        <v/>
      </c>
      <c r="H37" s="50"/>
      <c r="I37" s="50"/>
      <c r="J37" s="51"/>
      <c r="P37" s="28"/>
      <c r="Q37" s="24"/>
      <c r="R37" s="24"/>
      <c r="S37" s="24"/>
      <c r="T37" s="24"/>
    </row>
    <row r="38" spans="1:20" ht="13.5" thickBot="1" x14ac:dyDescent="0.25">
      <c r="C38" s="39" t="str">
        <f>Translations!$B$98</f>
        <v>Unique ETS2 entity identifier:</v>
      </c>
      <c r="G38" s="52" t="str">
        <f>IF(ISBLANK(A_EntityID!I79),"",A_EntityID!I79)</f>
        <v/>
      </c>
      <c r="H38" s="53"/>
      <c r="I38" s="53"/>
      <c r="J38" s="54"/>
      <c r="P38" s="28"/>
      <c r="Q38" s="24"/>
      <c r="R38" s="24"/>
      <c r="S38" s="24"/>
      <c r="T38" s="24"/>
    </row>
    <row r="39" spans="1:20" ht="13.5" hidden="1" thickBot="1" x14ac:dyDescent="0.25">
      <c r="A39" s="25" t="s">
        <v>133</v>
      </c>
      <c r="C39" s="39" t="str">
        <f>Translations!$B$145</f>
        <v>Version Number of this report:</v>
      </c>
      <c r="G39" s="533"/>
      <c r="H39" s="534"/>
      <c r="I39" s="534"/>
      <c r="J39" s="535"/>
      <c r="P39" s="28"/>
      <c r="Q39" s="24"/>
      <c r="R39" s="24"/>
      <c r="S39" s="24"/>
      <c r="T39" s="24"/>
    </row>
    <row r="40" spans="1:20" x14ac:dyDescent="0.2">
      <c r="P40" s="28"/>
      <c r="Q40" s="24"/>
      <c r="R40" s="24"/>
      <c r="S40" s="24"/>
      <c r="T40" s="24"/>
    </row>
    <row r="41" spans="1:20" x14ac:dyDescent="0.2">
      <c r="C41" s="565" t="str">
        <f>Translations!$B$146</f>
        <v>If your competent authority requires you to hand in a signed paper copy of the annual emissions report, please use the space below for signature:</v>
      </c>
      <c r="D41" s="566"/>
      <c r="E41" s="566"/>
      <c r="F41" s="566"/>
      <c r="G41" s="566"/>
      <c r="H41" s="566"/>
      <c r="I41" s="566"/>
      <c r="J41" s="566"/>
      <c r="P41" s="28"/>
      <c r="Q41" s="24"/>
      <c r="R41" s="24"/>
      <c r="S41" s="24"/>
      <c r="T41" s="24"/>
    </row>
    <row r="42" spans="1:20" x14ac:dyDescent="0.2">
      <c r="C42" s="566"/>
      <c r="D42" s="566"/>
      <c r="E42" s="566"/>
      <c r="F42" s="566"/>
      <c r="G42" s="566"/>
      <c r="H42" s="566"/>
      <c r="I42" s="566"/>
      <c r="J42" s="566"/>
      <c r="P42" s="28"/>
      <c r="Q42" s="24"/>
      <c r="R42" s="24"/>
      <c r="S42" s="24"/>
      <c r="T42" s="24"/>
    </row>
    <row r="43" spans="1:20" x14ac:dyDescent="0.2">
      <c r="P43" s="28"/>
      <c r="Q43" s="24"/>
      <c r="R43" s="24"/>
      <c r="S43" s="24"/>
      <c r="T43" s="24"/>
    </row>
    <row r="44" spans="1:20" x14ac:dyDescent="0.2">
      <c r="P44" s="28"/>
      <c r="Q44" s="24"/>
      <c r="R44" s="24"/>
      <c r="S44" s="24"/>
      <c r="T44" s="24"/>
    </row>
    <row r="45" spans="1:20" x14ac:dyDescent="0.2">
      <c r="P45" s="28"/>
      <c r="Q45" s="24"/>
      <c r="R45" s="24"/>
      <c r="S45" s="24"/>
      <c r="T45" s="24"/>
    </row>
    <row r="46" spans="1:20" x14ac:dyDescent="0.2">
      <c r="P46" s="28"/>
      <c r="Q46" s="24"/>
      <c r="R46" s="24"/>
      <c r="S46" s="24"/>
      <c r="T46" s="24"/>
    </row>
    <row r="47" spans="1:20" x14ac:dyDescent="0.2">
      <c r="P47" s="28"/>
      <c r="Q47" s="24"/>
      <c r="R47" s="24"/>
      <c r="S47" s="24"/>
      <c r="T47" s="24"/>
    </row>
    <row r="48" spans="1:20" ht="13.5" thickBot="1" x14ac:dyDescent="0.25">
      <c r="C48" s="574"/>
      <c r="D48" s="574"/>
      <c r="E48" s="574"/>
      <c r="G48" s="57"/>
      <c r="H48" s="57"/>
      <c r="I48" s="57"/>
      <c r="J48" s="57"/>
      <c r="P48" s="28"/>
      <c r="Q48" s="24"/>
      <c r="R48" s="24"/>
      <c r="S48" s="24"/>
      <c r="T48" s="24"/>
    </row>
    <row r="49" spans="1:20" ht="12.75" customHeight="1" x14ac:dyDescent="0.2">
      <c r="C49" s="567" t="str">
        <f>Translations!$B$4</f>
        <v>Date</v>
      </c>
      <c r="D49" s="567"/>
      <c r="E49" s="567"/>
      <c r="G49" s="58" t="str">
        <f>Translations!$B$5</f>
        <v>Name and Signature of 
legally responsible person</v>
      </c>
      <c r="H49" s="58"/>
      <c r="I49" s="58"/>
      <c r="J49" s="58"/>
      <c r="P49" s="28"/>
      <c r="Q49" s="24"/>
      <c r="R49" s="24"/>
      <c r="S49" s="24"/>
      <c r="T49" s="24"/>
    </row>
    <row r="50" spans="1:20" x14ac:dyDescent="0.2">
      <c r="P50" s="28"/>
      <c r="Q50" s="24"/>
      <c r="R50" s="24"/>
      <c r="S50" s="24"/>
      <c r="T50" s="24"/>
    </row>
    <row r="51" spans="1:20" x14ac:dyDescent="0.2">
      <c r="P51" s="28"/>
      <c r="Q51" s="24"/>
      <c r="R51" s="24"/>
      <c r="S51" s="24"/>
      <c r="T51" s="24"/>
    </row>
    <row r="52" spans="1:20" x14ac:dyDescent="0.2">
      <c r="P52" s="28"/>
      <c r="Q52" s="24"/>
      <c r="R52" s="24"/>
      <c r="S52" s="24"/>
      <c r="T52" s="24"/>
    </row>
    <row r="53" spans="1:20" ht="13.5" thickBot="1" x14ac:dyDescent="0.25">
      <c r="C53" s="48" t="str">
        <f>Translations!$B$6</f>
        <v>Template version information:</v>
      </c>
      <c r="P53" s="28"/>
      <c r="Q53" s="24"/>
      <c r="R53" s="24"/>
      <c r="S53" s="24"/>
      <c r="T53" s="24"/>
    </row>
    <row r="54" spans="1:20" x14ac:dyDescent="0.2">
      <c r="C54" s="568" t="str">
        <f>Translations!$B$7</f>
        <v>Template provided by:</v>
      </c>
      <c r="D54" s="569"/>
      <c r="E54" s="569"/>
      <c r="F54" s="570"/>
      <c r="G54" s="59" t="str">
        <f>VersionDocumentation!B4</f>
        <v>European Commission</v>
      </c>
      <c r="H54" s="60"/>
      <c r="I54" s="60"/>
      <c r="J54" s="61"/>
      <c r="P54" s="28"/>
      <c r="Q54" s="24"/>
      <c r="R54" s="24"/>
      <c r="S54" s="24"/>
      <c r="T54" s="24"/>
    </row>
    <row r="55" spans="1:20" x14ac:dyDescent="0.2">
      <c r="C55" s="571" t="str">
        <f>Translations!$B$8</f>
        <v>Publication date:</v>
      </c>
      <c r="D55" s="572"/>
      <c r="E55" s="572"/>
      <c r="F55" s="573"/>
      <c r="G55" s="62">
        <f>VersionDocumentation!B3</f>
        <v>46147</v>
      </c>
      <c r="H55" s="63"/>
      <c r="I55" s="63"/>
      <c r="J55" s="64"/>
      <c r="P55" s="28"/>
      <c r="Q55" s="24"/>
      <c r="R55" s="24"/>
      <c r="S55" s="24"/>
      <c r="T55" s="24"/>
    </row>
    <row r="56" spans="1:20" x14ac:dyDescent="0.2">
      <c r="C56" s="571" t="str">
        <f>Translations!$B$9</f>
        <v>Language version:</v>
      </c>
      <c r="D56" s="572"/>
      <c r="E56" s="572"/>
      <c r="F56" s="573"/>
      <c r="G56" s="65" t="str">
        <f>VersionDocumentation!B5</f>
        <v>English</v>
      </c>
      <c r="H56" s="63"/>
      <c r="I56" s="63"/>
      <c r="J56" s="64"/>
      <c r="P56" s="28"/>
      <c r="Q56" s="24"/>
      <c r="R56" s="24"/>
      <c r="S56" s="24"/>
      <c r="T56" s="24"/>
    </row>
    <row r="57" spans="1:20" ht="13.5" thickBot="1" x14ac:dyDescent="0.25">
      <c r="C57" s="562" t="str">
        <f>Translations!$B$10</f>
        <v>Reference filename:</v>
      </c>
      <c r="D57" s="563"/>
      <c r="E57" s="563"/>
      <c r="F57" s="564"/>
      <c r="G57" s="66" t="str">
        <f>VersionDocumentation!C3</f>
        <v>IR ETS2_COM_en_050526.xls</v>
      </c>
      <c r="H57" s="67"/>
      <c r="I57" s="67"/>
      <c r="J57" s="68"/>
      <c r="P57" s="28"/>
      <c r="Q57" s="24"/>
      <c r="R57" s="24"/>
      <c r="S57" s="24"/>
      <c r="T57" s="24"/>
    </row>
    <row r="58" spans="1:20" x14ac:dyDescent="0.2">
      <c r="P58" s="28"/>
      <c r="Q58" s="24"/>
      <c r="R58" s="24"/>
      <c r="S58" s="24"/>
      <c r="T58" s="24"/>
    </row>
    <row r="59" spans="1:20" s="25" customFormat="1" hidden="1" x14ac:dyDescent="0.2">
      <c r="A59" s="69" t="s">
        <v>133</v>
      </c>
      <c r="O59" s="26"/>
      <c r="P59" s="24" t="s">
        <v>335</v>
      </c>
      <c r="Q59" s="24"/>
      <c r="R59" s="24"/>
      <c r="S59" s="24"/>
      <c r="T59" s="24"/>
    </row>
  </sheetData>
  <sheetProtection sheet="1" objects="1" scenarios="1" formatCells="0" formatColumns="0" formatRows="0"/>
  <mergeCells count="42">
    <mergeCell ref="D34:K34"/>
    <mergeCell ref="E29:K29"/>
    <mergeCell ref="E30:K30"/>
    <mergeCell ref="E31:K31"/>
    <mergeCell ref="D14:K14"/>
    <mergeCell ref="C57:F57"/>
    <mergeCell ref="C41:J42"/>
    <mergeCell ref="C49:E49"/>
    <mergeCell ref="C54:F54"/>
    <mergeCell ref="C55:F55"/>
    <mergeCell ref="C56:F56"/>
    <mergeCell ref="C48:E48"/>
    <mergeCell ref="D12:K12"/>
    <mergeCell ref="D16:K16"/>
    <mergeCell ref="E28:K28"/>
    <mergeCell ref="D24:J24"/>
    <mergeCell ref="D27:K27"/>
    <mergeCell ref="E19:N19"/>
    <mergeCell ref="E21:N21"/>
    <mergeCell ref="E20:N20"/>
    <mergeCell ref="G2:H2"/>
    <mergeCell ref="I2:J2"/>
    <mergeCell ref="K2:L2"/>
    <mergeCell ref="G4:H4"/>
    <mergeCell ref="I4:J4"/>
    <mergeCell ref="K4:L4"/>
    <mergeCell ref="M4:N4"/>
    <mergeCell ref="E32:K32"/>
    <mergeCell ref="D25:K25"/>
    <mergeCell ref="B2:D4"/>
    <mergeCell ref="D23:K23"/>
    <mergeCell ref="D10:K10"/>
    <mergeCell ref="E4:F4"/>
    <mergeCell ref="E18:N18"/>
    <mergeCell ref="E17:N17"/>
    <mergeCell ref="M2:N2"/>
    <mergeCell ref="E3:F3"/>
    <mergeCell ref="G3:H3"/>
    <mergeCell ref="I3:J3"/>
    <mergeCell ref="K3:L3"/>
    <mergeCell ref="M3:N3"/>
    <mergeCell ref="E2:F2"/>
  </mergeCells>
  <phoneticPr fontId="9" type="noConversion"/>
  <hyperlinks>
    <hyperlink ref="G3:H3" location="JUMP_B_2" display="Operator" xr:uid="{00000000-0004-0000-0000-000000000000}"/>
    <hyperlink ref="I3:J3" location="JUMP_B_3" display="Installation" xr:uid="{00000000-0004-0000-0000-000001000000}"/>
    <hyperlink ref="K3:L3" location="JUMP_B_4" display="Contacts" xr:uid="{00000000-0004-0000-0000-000002000000}"/>
    <hyperlink ref="G2:H2" location="JUMP_a_Content" display="Table of contents" xr:uid="{00000000-0004-0000-0000-000003000000}"/>
  </hyperlinks>
  <pageMargins left="0.78740157480314965" right="0.78740157480314965" top="0.78740157480314965" bottom="0.78740157480314965" header="0.39370078740157483" footer="0.39370078740157483"/>
  <pageSetup paperSize="9" scale="79"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tabColor indexed="12"/>
  </sheetPr>
  <dimension ref="A2"/>
  <sheetViews>
    <sheetView workbookViewId="0"/>
  </sheetViews>
  <sheetFormatPr baseColWidth="10" defaultColWidth="9.140625" defaultRowHeight="12.75" x14ac:dyDescent="0.2"/>
  <cols>
    <col min="1" max="1" width="34.42578125" customWidth="1"/>
    <col min="2" max="2" width="5" customWidth="1"/>
    <col min="3" max="3" width="25" customWidth="1"/>
    <col min="4" max="4" width="5" customWidth="1"/>
    <col min="5" max="5" width="25" customWidth="1"/>
  </cols>
  <sheetData>
    <row r="2" spans="1:1" ht="23.25" x14ac:dyDescent="0.35">
      <c r="A2" s="421" t="s">
        <v>8</v>
      </c>
    </row>
  </sheetData>
  <sheetProtection sheet="1" objects="1" scenarios="1" formatCells="0" formatColumns="0" formatRows="0"/>
  <phoneticPr fontId="53" type="noConversion"/>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tabColor indexed="12"/>
  </sheetPr>
  <dimension ref="A1:L405"/>
  <sheetViews>
    <sheetView topLeftCell="A184" workbookViewId="0">
      <selection activeCell="C192" sqref="C192"/>
    </sheetView>
  </sheetViews>
  <sheetFormatPr baseColWidth="10" defaultColWidth="9.140625" defaultRowHeight="12.75" x14ac:dyDescent="0.2"/>
  <cols>
    <col min="1" max="1" width="8.28515625" customWidth="1"/>
    <col min="2" max="3" width="70.7109375" customWidth="1"/>
  </cols>
  <sheetData>
    <row r="1" spans="1:4" ht="15" x14ac:dyDescent="0.25">
      <c r="A1" s="422" t="s">
        <v>26</v>
      </c>
      <c r="B1" s="422" t="s">
        <v>27</v>
      </c>
      <c r="C1" s="422" t="s">
        <v>28</v>
      </c>
    </row>
    <row r="2" spans="1:4" x14ac:dyDescent="0.2">
      <c r="A2" s="423">
        <v>11</v>
      </c>
      <c r="B2" s="424" t="s">
        <v>44</v>
      </c>
    </row>
    <row r="3" spans="1:4" ht="13.5" thickBot="1" x14ac:dyDescent="0.25">
      <c r="A3" s="423">
        <v>44</v>
      </c>
      <c r="B3" s="204" t="s">
        <v>63</v>
      </c>
    </row>
    <row r="4" spans="1:4" ht="13.5" thickBot="1" x14ac:dyDescent="0.25">
      <c r="A4" s="423">
        <v>50</v>
      </c>
      <c r="B4" s="425" t="s">
        <v>30</v>
      </c>
    </row>
    <row r="5" spans="1:4" x14ac:dyDescent="0.2">
      <c r="A5" s="423">
        <v>51</v>
      </c>
      <c r="B5" s="426" t="s">
        <v>31</v>
      </c>
    </row>
    <row r="6" spans="1:4" ht="13.5" thickBot="1" x14ac:dyDescent="0.25">
      <c r="A6" s="423">
        <v>52</v>
      </c>
      <c r="B6" s="204" t="s">
        <v>62</v>
      </c>
    </row>
    <row r="7" spans="1:4" x14ac:dyDescent="0.2">
      <c r="A7" s="423">
        <v>53</v>
      </c>
      <c r="B7" s="427" t="s">
        <v>58</v>
      </c>
    </row>
    <row r="8" spans="1:4" x14ac:dyDescent="0.2">
      <c r="A8" s="423">
        <v>54</v>
      </c>
      <c r="B8" s="428" t="s">
        <v>61</v>
      </c>
    </row>
    <row r="9" spans="1:4" x14ac:dyDescent="0.2">
      <c r="A9" s="423">
        <v>55</v>
      </c>
      <c r="B9" s="428" t="s">
        <v>59</v>
      </c>
    </row>
    <row r="10" spans="1:4" ht="13.5" thickBot="1" x14ac:dyDescent="0.25">
      <c r="A10" s="423">
        <v>56</v>
      </c>
      <c r="B10" s="429" t="s">
        <v>60</v>
      </c>
    </row>
    <row r="11" spans="1:4" ht="26.25" thickBot="1" x14ac:dyDescent="0.25">
      <c r="A11" s="423">
        <v>57</v>
      </c>
      <c r="B11" s="430" t="s">
        <v>0</v>
      </c>
    </row>
    <row r="12" spans="1:4" ht="13.5" thickBot="1" x14ac:dyDescent="0.25">
      <c r="A12" s="423">
        <v>58</v>
      </c>
      <c r="B12" s="431" t="s">
        <v>22</v>
      </c>
      <c r="D12" t="s">
        <v>831</v>
      </c>
    </row>
    <row r="13" spans="1:4" x14ac:dyDescent="0.2">
      <c r="A13" s="423">
        <v>59</v>
      </c>
      <c r="B13" t="s">
        <v>23</v>
      </c>
      <c r="D13" t="s">
        <v>832</v>
      </c>
    </row>
    <row r="14" spans="1:4" ht="18" x14ac:dyDescent="0.2">
      <c r="A14" s="423">
        <v>64</v>
      </c>
      <c r="B14" s="432" t="s">
        <v>127</v>
      </c>
    </row>
    <row r="15" spans="1:4" x14ac:dyDescent="0.2">
      <c r="A15" s="423">
        <v>66</v>
      </c>
      <c r="B15" s="433" t="s">
        <v>79</v>
      </c>
    </row>
    <row r="16" spans="1:4" ht="25.5" x14ac:dyDescent="0.2">
      <c r="A16" s="423">
        <v>79</v>
      </c>
      <c r="B16" s="433" t="s">
        <v>1</v>
      </c>
    </row>
    <row r="17" spans="1:2" x14ac:dyDescent="0.2">
      <c r="A17" s="423">
        <v>81</v>
      </c>
      <c r="B17" s="86" t="s">
        <v>67</v>
      </c>
    </row>
    <row r="18" spans="1:2" x14ac:dyDescent="0.2">
      <c r="A18" s="423">
        <v>82</v>
      </c>
      <c r="B18" s="434" t="s">
        <v>2</v>
      </c>
    </row>
    <row r="19" spans="1:2" ht="38.25" x14ac:dyDescent="0.2">
      <c r="A19" s="423">
        <v>84</v>
      </c>
      <c r="B19" s="433" t="s">
        <v>3</v>
      </c>
    </row>
    <row r="20" spans="1:2" ht="38.25" x14ac:dyDescent="0.2">
      <c r="A20" s="423">
        <v>85</v>
      </c>
      <c r="B20" s="433" t="s">
        <v>4</v>
      </c>
    </row>
    <row r="21" spans="1:2" x14ac:dyDescent="0.2">
      <c r="A21" s="423">
        <v>87</v>
      </c>
      <c r="B21" s="435" t="s">
        <v>257</v>
      </c>
    </row>
    <row r="22" spans="1:2" ht="15" x14ac:dyDescent="0.2">
      <c r="A22" s="423">
        <v>93</v>
      </c>
      <c r="B22" s="90" t="s">
        <v>258</v>
      </c>
    </row>
    <row r="23" spans="1:2" x14ac:dyDescent="0.2">
      <c r="A23" s="423">
        <v>94</v>
      </c>
      <c r="B23" s="436" t="s">
        <v>259</v>
      </c>
    </row>
    <row r="24" spans="1:2" x14ac:dyDescent="0.2">
      <c r="A24" s="423">
        <v>95</v>
      </c>
      <c r="B24" s="92" t="s">
        <v>261</v>
      </c>
    </row>
    <row r="25" spans="1:2" x14ac:dyDescent="0.2">
      <c r="A25" s="423">
        <v>96</v>
      </c>
      <c r="B25" t="s">
        <v>260</v>
      </c>
    </row>
    <row r="26" spans="1:2" x14ac:dyDescent="0.2">
      <c r="A26" s="423">
        <v>97</v>
      </c>
      <c r="B26" s="92" t="s">
        <v>262</v>
      </c>
    </row>
    <row r="27" spans="1:2" x14ac:dyDescent="0.2">
      <c r="A27" s="423">
        <v>99</v>
      </c>
      <c r="B27" s="92" t="s">
        <v>263</v>
      </c>
    </row>
    <row r="28" spans="1:2" x14ac:dyDescent="0.2">
      <c r="A28" s="423">
        <v>100</v>
      </c>
      <c r="B28" s="436" t="s">
        <v>264</v>
      </c>
    </row>
    <row r="29" spans="1:2" x14ac:dyDescent="0.2">
      <c r="A29" s="423">
        <v>101</v>
      </c>
      <c r="B29" s="437" t="s">
        <v>265</v>
      </c>
    </row>
    <row r="30" spans="1:2" x14ac:dyDescent="0.2">
      <c r="A30" s="423">
        <v>102</v>
      </c>
      <c r="B30" s="436" t="s">
        <v>266</v>
      </c>
    </row>
    <row r="31" spans="1:2" x14ac:dyDescent="0.2">
      <c r="A31" s="423">
        <v>103</v>
      </c>
      <c r="B31" s="437" t="s">
        <v>267</v>
      </c>
    </row>
    <row r="32" spans="1:2" ht="15.75" x14ac:dyDescent="0.2">
      <c r="A32" s="423">
        <v>104</v>
      </c>
      <c r="B32" s="94" t="s">
        <v>268</v>
      </c>
    </row>
    <row r="33" spans="1:4" ht="63.75" x14ac:dyDescent="0.2">
      <c r="A33" s="423">
        <v>107</v>
      </c>
      <c r="B33" s="433" t="s">
        <v>132</v>
      </c>
    </row>
    <row r="34" spans="1:4" x14ac:dyDescent="0.2">
      <c r="A34" s="423">
        <v>108</v>
      </c>
      <c r="B34" s="434" t="s">
        <v>88</v>
      </c>
    </row>
    <row r="35" spans="1:4" x14ac:dyDescent="0.2">
      <c r="A35" s="423">
        <v>109</v>
      </c>
      <c r="B35" s="221" t="s">
        <v>270</v>
      </c>
    </row>
    <row r="36" spans="1:4" x14ac:dyDescent="0.2">
      <c r="A36" s="423">
        <v>110</v>
      </c>
      <c r="B36" s="433" t="s">
        <v>271</v>
      </c>
    </row>
    <row r="37" spans="1:4" x14ac:dyDescent="0.2">
      <c r="A37" s="423">
        <v>111</v>
      </c>
      <c r="B37" s="438" t="s">
        <v>272</v>
      </c>
    </row>
    <row r="38" spans="1:4" ht="25.5" x14ac:dyDescent="0.2">
      <c r="A38" s="423">
        <v>112</v>
      </c>
      <c r="B38" s="433" t="s">
        <v>273</v>
      </c>
    </row>
    <row r="39" spans="1:4" x14ac:dyDescent="0.2">
      <c r="A39" s="423">
        <v>114</v>
      </c>
      <c r="B39" s="433" t="s">
        <v>9</v>
      </c>
    </row>
    <row r="40" spans="1:4" ht="25.5" x14ac:dyDescent="0.2">
      <c r="A40" s="423">
        <v>115</v>
      </c>
      <c r="B40" s="433" t="s">
        <v>10</v>
      </c>
    </row>
    <row r="41" spans="1:4" x14ac:dyDescent="0.2">
      <c r="A41" s="423">
        <v>116</v>
      </c>
      <c r="B41" s="433" t="s">
        <v>11</v>
      </c>
    </row>
    <row r="42" spans="1:4" x14ac:dyDescent="0.2">
      <c r="A42" s="423">
        <v>118</v>
      </c>
      <c r="B42" s="433" t="s">
        <v>12</v>
      </c>
    </row>
    <row r="43" spans="1:4" ht="76.5" x14ac:dyDescent="0.2">
      <c r="A43" s="423">
        <v>120</v>
      </c>
      <c r="B43" s="97" t="s">
        <v>122</v>
      </c>
    </row>
    <row r="44" spans="1:4" ht="63.75" x14ac:dyDescent="0.2">
      <c r="A44" s="423">
        <v>121</v>
      </c>
      <c r="B44" s="95" t="s">
        <v>123</v>
      </c>
    </row>
    <row r="45" spans="1:4" ht="15.75" x14ac:dyDescent="0.2">
      <c r="A45" s="423">
        <v>128</v>
      </c>
      <c r="B45" s="94" t="s">
        <v>120</v>
      </c>
    </row>
    <row r="46" spans="1:4" x14ac:dyDescent="0.2">
      <c r="A46" s="423">
        <v>151</v>
      </c>
      <c r="B46" s="198" t="s">
        <v>76</v>
      </c>
      <c r="D46" t="s">
        <v>726</v>
      </c>
    </row>
    <row r="47" spans="1:4" x14ac:dyDescent="0.2">
      <c r="A47" s="423">
        <v>152</v>
      </c>
      <c r="B47" s="198" t="s">
        <v>161</v>
      </c>
    </row>
    <row r="48" spans="1:4" x14ac:dyDescent="0.2">
      <c r="A48" s="423">
        <v>153</v>
      </c>
      <c r="B48" s="198" t="s">
        <v>269</v>
      </c>
      <c r="D48" t="s">
        <v>725</v>
      </c>
    </row>
    <row r="49" spans="1:4" x14ac:dyDescent="0.2">
      <c r="A49" s="423">
        <v>154</v>
      </c>
      <c r="B49" s="439" t="s">
        <v>75</v>
      </c>
    </row>
    <row r="50" spans="1:4" x14ac:dyDescent="0.2">
      <c r="A50" s="423">
        <v>164</v>
      </c>
      <c r="B50" s="440" t="s">
        <v>230</v>
      </c>
    </row>
    <row r="51" spans="1:4" x14ac:dyDescent="0.2">
      <c r="A51" s="423">
        <v>165</v>
      </c>
      <c r="B51" s="440" t="s">
        <v>231</v>
      </c>
    </row>
    <row r="52" spans="1:4" x14ac:dyDescent="0.2">
      <c r="A52" s="423">
        <v>166</v>
      </c>
      <c r="B52" s="440" t="s">
        <v>232</v>
      </c>
    </row>
    <row r="53" spans="1:4" x14ac:dyDescent="0.2">
      <c r="A53" s="423">
        <v>167</v>
      </c>
      <c r="B53" s="440" t="s">
        <v>233</v>
      </c>
    </row>
    <row r="54" spans="1:4" x14ac:dyDescent="0.2">
      <c r="A54" s="423">
        <v>168</v>
      </c>
      <c r="B54" s="440" t="s">
        <v>234</v>
      </c>
    </row>
    <row r="55" spans="1:4" x14ac:dyDescent="0.2">
      <c r="A55" s="423">
        <v>169</v>
      </c>
      <c r="B55" s="440" t="s">
        <v>235</v>
      </c>
      <c r="D55" t="s">
        <v>733</v>
      </c>
    </row>
    <row r="56" spans="1:4" x14ac:dyDescent="0.2">
      <c r="A56" s="423">
        <v>172</v>
      </c>
      <c r="B56" s="195" t="s">
        <v>32</v>
      </c>
    </row>
    <row r="57" spans="1:4" x14ac:dyDescent="0.2">
      <c r="A57" s="423">
        <v>174</v>
      </c>
      <c r="B57" s="195" t="s">
        <v>162</v>
      </c>
    </row>
    <row r="58" spans="1:4" x14ac:dyDescent="0.2">
      <c r="A58" s="423">
        <v>175</v>
      </c>
      <c r="B58" s="195" t="s">
        <v>84</v>
      </c>
      <c r="D58" t="s">
        <v>869</v>
      </c>
    </row>
    <row r="59" spans="1:4" x14ac:dyDescent="0.2">
      <c r="A59" s="423">
        <v>176</v>
      </c>
      <c r="B59" s="195" t="s">
        <v>85</v>
      </c>
      <c r="D59" t="s">
        <v>727</v>
      </c>
    </row>
    <row r="60" spans="1:4" x14ac:dyDescent="0.2">
      <c r="A60" s="423">
        <v>177</v>
      </c>
      <c r="B60" s="195" t="s">
        <v>86</v>
      </c>
      <c r="D60" t="s">
        <v>853</v>
      </c>
    </row>
    <row r="61" spans="1:4" x14ac:dyDescent="0.2">
      <c r="A61" s="423">
        <v>178</v>
      </c>
      <c r="B61" s="195" t="s">
        <v>254</v>
      </c>
      <c r="D61" t="s">
        <v>854</v>
      </c>
    </row>
    <row r="62" spans="1:4" x14ac:dyDescent="0.2">
      <c r="A62" s="423">
        <v>180</v>
      </c>
      <c r="B62" s="195" t="s">
        <v>255</v>
      </c>
      <c r="D62" t="s">
        <v>736</v>
      </c>
    </row>
    <row r="63" spans="1:4" x14ac:dyDescent="0.2">
      <c r="A63" s="423">
        <v>181</v>
      </c>
      <c r="B63" s="195" t="s">
        <v>256</v>
      </c>
      <c r="D63" t="s">
        <v>735</v>
      </c>
    </row>
    <row r="64" spans="1:4" x14ac:dyDescent="0.2">
      <c r="A64" s="423">
        <v>182</v>
      </c>
      <c r="B64" s="195" t="s">
        <v>163</v>
      </c>
    </row>
    <row r="65" spans="1:4" x14ac:dyDescent="0.2">
      <c r="A65" s="423">
        <v>388</v>
      </c>
      <c r="B65" s="441" t="s">
        <v>165</v>
      </c>
      <c r="D65" t="s">
        <v>846</v>
      </c>
    </row>
    <row r="66" spans="1:4" x14ac:dyDescent="0.2">
      <c r="A66" s="423">
        <v>492</v>
      </c>
      <c r="B66" s="442" t="s">
        <v>42</v>
      </c>
      <c r="D66" t="s">
        <v>889</v>
      </c>
    </row>
    <row r="67" spans="1:4" x14ac:dyDescent="0.2">
      <c r="A67" s="423">
        <v>504</v>
      </c>
      <c r="B67" s="179" t="s">
        <v>274</v>
      </c>
      <c r="D67" t="s">
        <v>891</v>
      </c>
    </row>
    <row r="68" spans="1:4" x14ac:dyDescent="0.2">
      <c r="A68" s="423">
        <v>509</v>
      </c>
      <c r="B68" s="443" t="s">
        <v>275</v>
      </c>
      <c r="D68" t="s">
        <v>892</v>
      </c>
    </row>
    <row r="69" spans="1:4" x14ac:dyDescent="0.2">
      <c r="A69" s="423">
        <v>526</v>
      </c>
      <c r="B69" s="444" t="s">
        <v>41</v>
      </c>
    </row>
    <row r="70" spans="1:4" x14ac:dyDescent="0.2">
      <c r="A70" s="423">
        <v>527</v>
      </c>
      <c r="B70" s="444" t="s">
        <v>43</v>
      </c>
      <c r="D70" t="s">
        <v>890</v>
      </c>
    </row>
    <row r="71" spans="1:4" x14ac:dyDescent="0.2">
      <c r="A71" s="423">
        <v>923</v>
      </c>
      <c r="B71" s="445" t="s">
        <v>39</v>
      </c>
    </row>
    <row r="72" spans="1:4" x14ac:dyDescent="0.2">
      <c r="A72" s="423">
        <v>927</v>
      </c>
      <c r="B72" s="156" t="s">
        <v>169</v>
      </c>
    </row>
    <row r="73" spans="1:4" x14ac:dyDescent="0.2">
      <c r="A73" s="423">
        <v>953</v>
      </c>
      <c r="B73" s="446" t="s">
        <v>87</v>
      </c>
      <c r="D73" t="s">
        <v>918</v>
      </c>
    </row>
    <row r="74" spans="1:4" x14ac:dyDescent="0.2">
      <c r="A74" s="423">
        <v>954</v>
      </c>
      <c r="B74" s="446" t="s">
        <v>144</v>
      </c>
    </row>
    <row r="75" spans="1:4" x14ac:dyDescent="0.2">
      <c r="A75" s="423">
        <v>956</v>
      </c>
      <c r="B75" s="446" t="s">
        <v>173</v>
      </c>
    </row>
    <row r="76" spans="1:4" x14ac:dyDescent="0.2">
      <c r="A76" s="423">
        <v>957</v>
      </c>
      <c r="B76" s="446" t="s">
        <v>143</v>
      </c>
    </row>
    <row r="77" spans="1:4" x14ac:dyDescent="0.2">
      <c r="A77" s="423">
        <v>959</v>
      </c>
      <c r="B77" s="446" t="s">
        <v>246</v>
      </c>
    </row>
    <row r="78" spans="1:4" x14ac:dyDescent="0.2">
      <c r="A78" s="423">
        <v>960</v>
      </c>
      <c r="B78" s="446" t="s">
        <v>21</v>
      </c>
    </row>
    <row r="79" spans="1:4" x14ac:dyDescent="0.2">
      <c r="A79" s="423">
        <v>961</v>
      </c>
      <c r="B79" s="397" t="s">
        <v>77</v>
      </c>
    </row>
    <row r="80" spans="1:4" x14ac:dyDescent="0.2">
      <c r="A80" s="423">
        <v>963</v>
      </c>
      <c r="B80" s="383" t="s">
        <v>253</v>
      </c>
      <c r="D80" t="s">
        <v>884</v>
      </c>
    </row>
    <row r="81" spans="1:4" x14ac:dyDescent="0.2">
      <c r="A81" s="423">
        <v>964</v>
      </c>
      <c r="B81" s="383" t="s">
        <v>18</v>
      </c>
    </row>
    <row r="82" spans="1:4" x14ac:dyDescent="0.2">
      <c r="A82" s="423">
        <v>965</v>
      </c>
      <c r="B82" s="447" t="s">
        <v>14</v>
      </c>
    </row>
    <row r="83" spans="1:4" x14ac:dyDescent="0.2">
      <c r="A83" s="423">
        <v>966</v>
      </c>
      <c r="B83" s="447" t="s">
        <v>15</v>
      </c>
    </row>
    <row r="84" spans="1:4" x14ac:dyDescent="0.2">
      <c r="A84" s="423">
        <v>967</v>
      </c>
      <c r="B84" s="447" t="s">
        <v>16</v>
      </c>
    </row>
    <row r="85" spans="1:4" x14ac:dyDescent="0.2">
      <c r="A85" s="423">
        <v>968</v>
      </c>
      <c r="B85" s="447" t="s">
        <v>17</v>
      </c>
    </row>
    <row r="86" spans="1:4" x14ac:dyDescent="0.2">
      <c r="A86" s="423">
        <v>969</v>
      </c>
      <c r="B86" s="383" t="s">
        <v>19</v>
      </c>
    </row>
    <row r="87" spans="1:4" x14ac:dyDescent="0.2">
      <c r="A87" s="423">
        <v>970</v>
      </c>
      <c r="B87" s="383" t="s">
        <v>20</v>
      </c>
    </row>
    <row r="88" spans="1:4" x14ac:dyDescent="0.2">
      <c r="A88" s="423">
        <v>1058</v>
      </c>
      <c r="B88" s="446" t="s">
        <v>74</v>
      </c>
      <c r="D88" t="s">
        <v>938</v>
      </c>
    </row>
    <row r="89" spans="1:4" x14ac:dyDescent="0.2">
      <c r="A89" s="423">
        <v>1060</v>
      </c>
      <c r="B89" s="448" t="s">
        <v>40</v>
      </c>
    </row>
    <row r="90" spans="1:4" x14ac:dyDescent="0.2">
      <c r="A90" s="423">
        <v>1132</v>
      </c>
      <c r="B90" s="449" t="s">
        <v>78</v>
      </c>
    </row>
    <row r="91" spans="1:4" ht="38.25" x14ac:dyDescent="0.2">
      <c r="A91" s="450">
        <v>1504</v>
      </c>
      <c r="B91" s="433" t="s">
        <v>285</v>
      </c>
    </row>
    <row r="92" spans="1:4" ht="26.25" x14ac:dyDescent="0.4">
      <c r="A92" s="450">
        <v>1586</v>
      </c>
      <c r="B92" s="118" t="s">
        <v>276</v>
      </c>
      <c r="D92" t="s">
        <v>849</v>
      </c>
    </row>
    <row r="93" spans="1:4" x14ac:dyDescent="0.2">
      <c r="A93" s="450">
        <v>1614</v>
      </c>
      <c r="B93" s="446" t="s">
        <v>277</v>
      </c>
      <c r="D93" t="s">
        <v>940</v>
      </c>
    </row>
    <row r="94" spans="1:4" ht="13.5" thickBot="1" x14ac:dyDescent="0.25">
      <c r="A94" s="450">
        <v>1616</v>
      </c>
      <c r="B94" s="446" t="s">
        <v>278</v>
      </c>
    </row>
    <row r="95" spans="1:4" x14ac:dyDescent="0.2">
      <c r="A95" s="450">
        <v>2002</v>
      </c>
      <c r="B95" s="451" t="s">
        <v>352</v>
      </c>
    </row>
    <row r="96" spans="1:4" ht="15.75" x14ac:dyDescent="0.2">
      <c r="A96" s="450">
        <v>2004</v>
      </c>
      <c r="B96" s="452" t="s">
        <v>337</v>
      </c>
    </row>
    <row r="97" spans="1:4" x14ac:dyDescent="0.2">
      <c r="A97" s="450">
        <v>2005</v>
      </c>
      <c r="B97" s="335" t="s">
        <v>336</v>
      </c>
    </row>
    <row r="98" spans="1:4" x14ac:dyDescent="0.2">
      <c r="A98" s="450">
        <v>2006</v>
      </c>
      <c r="B98" s="335" t="s">
        <v>356</v>
      </c>
    </row>
    <row r="99" spans="1:4" ht="89.25" x14ac:dyDescent="0.2">
      <c r="A99" s="450">
        <v>2011</v>
      </c>
      <c r="B99" s="84" t="s">
        <v>342</v>
      </c>
    </row>
    <row r="100" spans="1:4" ht="25.5" x14ac:dyDescent="0.2">
      <c r="A100" s="450">
        <v>2017</v>
      </c>
      <c r="B100" s="3" t="s">
        <v>343</v>
      </c>
    </row>
    <row r="101" spans="1:4" ht="38.25" x14ac:dyDescent="0.2">
      <c r="A101" s="450">
        <v>2019</v>
      </c>
      <c r="B101" s="433" t="s">
        <v>344</v>
      </c>
    </row>
    <row r="102" spans="1:4" x14ac:dyDescent="0.2">
      <c r="A102" s="450">
        <v>2022</v>
      </c>
      <c r="B102" s="4" t="s">
        <v>357</v>
      </c>
    </row>
    <row r="103" spans="1:4" ht="26.25" thickBot="1" x14ac:dyDescent="0.25">
      <c r="A103" s="450">
        <v>2024</v>
      </c>
      <c r="B103" s="86" t="s">
        <v>361</v>
      </c>
    </row>
    <row r="104" spans="1:4" ht="102.75" thickBot="1" x14ac:dyDescent="0.25">
      <c r="A104" s="450">
        <v>2025</v>
      </c>
      <c r="B104" s="98" t="s">
        <v>345</v>
      </c>
    </row>
    <row r="105" spans="1:4" ht="15.75" x14ac:dyDescent="0.25">
      <c r="A105" s="450">
        <v>2035</v>
      </c>
      <c r="B105" s="115" t="s">
        <v>331</v>
      </c>
    </row>
    <row r="106" spans="1:4" x14ac:dyDescent="0.2">
      <c r="A106" s="450">
        <v>2038</v>
      </c>
      <c r="B106" s="440" t="s">
        <v>348</v>
      </c>
      <c r="D106" t="s">
        <v>850</v>
      </c>
    </row>
    <row r="107" spans="1:4" x14ac:dyDescent="0.2">
      <c r="A107" s="450">
        <v>2039</v>
      </c>
      <c r="B107" s="440" t="s">
        <v>332</v>
      </c>
      <c r="D107" t="s">
        <v>873</v>
      </c>
    </row>
    <row r="108" spans="1:4" x14ac:dyDescent="0.2">
      <c r="A108" s="450">
        <v>2040</v>
      </c>
      <c r="B108" s="186" t="s">
        <v>351</v>
      </c>
    </row>
    <row r="109" spans="1:4" x14ac:dyDescent="0.2">
      <c r="A109" s="450">
        <v>2041</v>
      </c>
      <c r="B109" s="453" t="s">
        <v>333</v>
      </c>
    </row>
    <row r="110" spans="1:4" x14ac:dyDescent="0.2">
      <c r="A110" s="450">
        <v>2042</v>
      </c>
      <c r="B110" s="440" t="s">
        <v>346</v>
      </c>
    </row>
    <row r="111" spans="1:4" ht="45" x14ac:dyDescent="0.2">
      <c r="A111" s="450">
        <v>2043</v>
      </c>
      <c r="B111" s="186" t="s">
        <v>347</v>
      </c>
    </row>
    <row r="112" spans="1:4" ht="33.75" x14ac:dyDescent="0.2">
      <c r="A112" s="450">
        <v>2045</v>
      </c>
      <c r="B112" s="186" t="s">
        <v>349</v>
      </c>
    </row>
    <row r="113" spans="1:4" x14ac:dyDescent="0.2">
      <c r="A113" s="450">
        <v>2046</v>
      </c>
      <c r="B113" s="195" t="s">
        <v>350</v>
      </c>
      <c r="D113" t="s">
        <v>855</v>
      </c>
    </row>
    <row r="114" spans="1:4" x14ac:dyDescent="0.2">
      <c r="A114" s="450">
        <v>2212</v>
      </c>
      <c r="B114" s="455" t="s">
        <v>289</v>
      </c>
      <c r="D114" t="s">
        <v>936</v>
      </c>
    </row>
    <row r="115" spans="1:4" x14ac:dyDescent="0.2">
      <c r="A115" s="450">
        <v>2215</v>
      </c>
      <c r="B115" s="456" t="s">
        <v>290</v>
      </c>
    </row>
    <row r="116" spans="1:4" x14ac:dyDescent="0.2">
      <c r="A116" s="450">
        <v>2216</v>
      </c>
      <c r="B116" s="457" t="s">
        <v>286</v>
      </c>
    </row>
    <row r="117" spans="1:4" x14ac:dyDescent="0.2">
      <c r="A117" s="450">
        <v>2217</v>
      </c>
      <c r="B117" s="456" t="s">
        <v>316</v>
      </c>
    </row>
    <row r="118" spans="1:4" x14ac:dyDescent="0.2">
      <c r="A118" s="450">
        <v>2236</v>
      </c>
      <c r="B118" s="458" t="s">
        <v>288</v>
      </c>
      <c r="D118" t="s">
        <v>939</v>
      </c>
    </row>
    <row r="119" spans="1:4" x14ac:dyDescent="0.2">
      <c r="A119" s="450">
        <v>2261</v>
      </c>
      <c r="B119" s="459" t="s">
        <v>360</v>
      </c>
    </row>
    <row r="120" spans="1:4" ht="26.25" x14ac:dyDescent="0.4">
      <c r="A120" s="450">
        <v>2262</v>
      </c>
      <c r="B120" s="118" t="s">
        <v>334</v>
      </c>
    </row>
    <row r="121" spans="1:4" x14ac:dyDescent="0.2">
      <c r="A121" s="450">
        <v>2276</v>
      </c>
      <c r="B121" s="383" t="s">
        <v>328</v>
      </c>
      <c r="D121" t="s">
        <v>893</v>
      </c>
    </row>
    <row r="122" spans="1:4" x14ac:dyDescent="0.2">
      <c r="A122" s="450">
        <v>2286</v>
      </c>
      <c r="B122" s="460" t="s">
        <v>303</v>
      </c>
    </row>
    <row r="123" spans="1:4" x14ac:dyDescent="0.2">
      <c r="A123" s="450">
        <v>2287</v>
      </c>
      <c r="B123" s="460" t="s">
        <v>304</v>
      </c>
    </row>
    <row r="124" spans="1:4" x14ac:dyDescent="0.2">
      <c r="A124" s="450">
        <v>2288</v>
      </c>
      <c r="B124" s="461" t="s">
        <v>308</v>
      </c>
    </row>
    <row r="125" spans="1:4" x14ac:dyDescent="0.2">
      <c r="A125" s="450">
        <v>2289</v>
      </c>
      <c r="B125" s="461" t="s">
        <v>309</v>
      </c>
    </row>
    <row r="126" spans="1:4" x14ac:dyDescent="0.2">
      <c r="A126" s="450">
        <v>2290</v>
      </c>
      <c r="B126" s="460" t="s">
        <v>305</v>
      </c>
    </row>
    <row r="127" spans="1:4" x14ac:dyDescent="0.2">
      <c r="A127" s="450">
        <v>2291</v>
      </c>
      <c r="B127" s="460" t="s">
        <v>312</v>
      </c>
    </row>
    <row r="128" spans="1:4" x14ac:dyDescent="0.2">
      <c r="A128" s="450">
        <v>2292</v>
      </c>
      <c r="B128" s="460" t="s">
        <v>306</v>
      </c>
    </row>
    <row r="129" spans="1:2" x14ac:dyDescent="0.2">
      <c r="A129" s="450">
        <v>2293</v>
      </c>
      <c r="B129" s="460" t="s">
        <v>307</v>
      </c>
    </row>
    <row r="130" spans="1:2" x14ac:dyDescent="0.2">
      <c r="A130" s="450">
        <v>2294</v>
      </c>
      <c r="B130" s="461" t="s">
        <v>311</v>
      </c>
    </row>
    <row r="131" spans="1:2" x14ac:dyDescent="0.2">
      <c r="A131" s="450">
        <v>2295</v>
      </c>
      <c r="B131" s="461" t="s">
        <v>313</v>
      </c>
    </row>
    <row r="132" spans="1:2" x14ac:dyDescent="0.2">
      <c r="A132" s="450">
        <v>2296</v>
      </c>
      <c r="B132" s="461" t="s">
        <v>314</v>
      </c>
    </row>
    <row r="133" spans="1:2" x14ac:dyDescent="0.2">
      <c r="A133" s="450">
        <v>2297</v>
      </c>
      <c r="B133" s="461" t="s">
        <v>315</v>
      </c>
    </row>
    <row r="134" spans="1:2" x14ac:dyDescent="0.2">
      <c r="A134" s="450">
        <v>2298</v>
      </c>
      <c r="B134" s="461" t="s">
        <v>317</v>
      </c>
    </row>
    <row r="135" spans="1:2" x14ac:dyDescent="0.2">
      <c r="A135" s="450">
        <v>2299</v>
      </c>
      <c r="B135" s="461" t="s">
        <v>318</v>
      </c>
    </row>
    <row r="136" spans="1:2" x14ac:dyDescent="0.2">
      <c r="A136" s="450">
        <v>2300</v>
      </c>
      <c r="B136" s="461" t="s">
        <v>319</v>
      </c>
    </row>
    <row r="137" spans="1:2" x14ac:dyDescent="0.2">
      <c r="A137" s="450">
        <v>2301</v>
      </c>
      <c r="B137" s="461" t="s">
        <v>320</v>
      </c>
    </row>
    <row r="138" spans="1:2" x14ac:dyDescent="0.2">
      <c r="A138" s="450">
        <v>2302</v>
      </c>
      <c r="B138" s="156" t="s">
        <v>294</v>
      </c>
    </row>
    <row r="139" spans="1:2" x14ac:dyDescent="0.2">
      <c r="A139" s="450">
        <v>2303</v>
      </c>
      <c r="B139" s="156" t="s">
        <v>295</v>
      </c>
    </row>
    <row r="140" spans="1:2" x14ac:dyDescent="0.2">
      <c r="A140" s="450">
        <v>2311</v>
      </c>
      <c r="B140" s="383" t="s">
        <v>287</v>
      </c>
    </row>
    <row r="141" spans="1:2" x14ac:dyDescent="0.2">
      <c r="A141" s="450">
        <v>2312</v>
      </c>
      <c r="B141" s="383" t="s">
        <v>329</v>
      </c>
    </row>
    <row r="142" spans="1:2" x14ac:dyDescent="0.2">
      <c r="A142" s="450">
        <v>2313</v>
      </c>
      <c r="B142" s="462" t="s">
        <v>291</v>
      </c>
    </row>
    <row r="143" spans="1:2" x14ac:dyDescent="0.2">
      <c r="A143" s="450">
        <v>2314</v>
      </c>
      <c r="B143" s="462" t="s">
        <v>325</v>
      </c>
    </row>
    <row r="144" spans="1:2" x14ac:dyDescent="0.2">
      <c r="A144" s="450">
        <v>2315</v>
      </c>
      <c r="B144" s="383" t="s">
        <v>292</v>
      </c>
    </row>
    <row r="145" spans="1:2" x14ac:dyDescent="0.2">
      <c r="A145" s="450">
        <v>2501</v>
      </c>
      <c r="B145" s="335" t="s">
        <v>433</v>
      </c>
    </row>
    <row r="146" spans="1:2" ht="25.5" x14ac:dyDescent="0.2">
      <c r="A146" s="450">
        <v>2502</v>
      </c>
      <c r="B146" s="454" t="s">
        <v>434</v>
      </c>
    </row>
    <row r="147" spans="1:2" ht="63.75" x14ac:dyDescent="0.2">
      <c r="A147" s="450">
        <v>2503</v>
      </c>
      <c r="B147" s="433" t="s">
        <v>455</v>
      </c>
    </row>
    <row r="148" spans="1:2" x14ac:dyDescent="0.2">
      <c r="A148" s="450">
        <v>2506</v>
      </c>
      <c r="B148" s="433" t="s">
        <v>445</v>
      </c>
    </row>
    <row r="149" spans="1:2" ht="25.5" x14ac:dyDescent="0.2">
      <c r="A149" s="450">
        <v>2508</v>
      </c>
      <c r="B149" s="433" t="s">
        <v>447</v>
      </c>
    </row>
    <row r="150" spans="1:2" ht="25.5" x14ac:dyDescent="0.2">
      <c r="A150" s="450">
        <v>2514</v>
      </c>
      <c r="B150" s="433" t="s">
        <v>446</v>
      </c>
    </row>
    <row r="151" spans="1:2" ht="51" x14ac:dyDescent="0.2">
      <c r="A151" s="450">
        <v>2518</v>
      </c>
      <c r="B151" s="433" t="s">
        <v>456</v>
      </c>
    </row>
    <row r="152" spans="1:2" ht="25.5" x14ac:dyDescent="0.2">
      <c r="A152" s="450">
        <v>2519</v>
      </c>
      <c r="B152" s="433" t="s">
        <v>457</v>
      </c>
    </row>
    <row r="153" spans="1:2" ht="51" x14ac:dyDescent="0.2">
      <c r="A153" s="450">
        <v>2520</v>
      </c>
      <c r="B153" s="463" t="s">
        <v>458</v>
      </c>
    </row>
    <row r="154" spans="1:2" ht="76.5" x14ac:dyDescent="0.2">
      <c r="A154" s="450">
        <v>2521</v>
      </c>
      <c r="B154" s="433" t="s">
        <v>459</v>
      </c>
    </row>
    <row r="155" spans="1:2" ht="18" x14ac:dyDescent="0.2">
      <c r="A155" s="450">
        <v>2523</v>
      </c>
      <c r="B155" s="432" t="s">
        <v>444</v>
      </c>
    </row>
    <row r="156" spans="1:2" ht="42" x14ac:dyDescent="0.2">
      <c r="A156" s="450">
        <v>2525</v>
      </c>
      <c r="B156" s="192" t="s">
        <v>683</v>
      </c>
    </row>
    <row r="157" spans="1:2" ht="21" x14ac:dyDescent="0.2">
      <c r="A157" s="450">
        <v>2526</v>
      </c>
      <c r="B157" s="194" t="s">
        <v>400</v>
      </c>
    </row>
    <row r="158" spans="1:2" x14ac:dyDescent="0.2">
      <c r="A158" s="450">
        <v>2527</v>
      </c>
      <c r="B158" s="464" t="s">
        <v>401</v>
      </c>
    </row>
    <row r="159" spans="1:2" ht="15.75" x14ac:dyDescent="0.25">
      <c r="A159" s="450">
        <v>2539</v>
      </c>
      <c r="B159" s="115" t="s">
        <v>416</v>
      </c>
    </row>
    <row r="160" spans="1:2" x14ac:dyDescent="0.2">
      <c r="A160" s="450">
        <v>2540</v>
      </c>
      <c r="B160" s="221" t="s">
        <v>413</v>
      </c>
    </row>
    <row r="161" spans="1:4" x14ac:dyDescent="0.2">
      <c r="A161" s="450">
        <v>2541</v>
      </c>
      <c r="B161" s="222" t="s">
        <v>410</v>
      </c>
      <c r="D161" t="s">
        <v>732</v>
      </c>
    </row>
    <row r="162" spans="1:4" x14ac:dyDescent="0.2">
      <c r="A162" s="450">
        <v>2542</v>
      </c>
      <c r="B162" s="222" t="s">
        <v>411</v>
      </c>
    </row>
    <row r="163" spans="1:4" x14ac:dyDescent="0.2">
      <c r="A163" s="450">
        <v>2543</v>
      </c>
      <c r="B163" s="222" t="s">
        <v>412</v>
      </c>
    </row>
    <row r="164" spans="1:4" x14ac:dyDescent="0.2">
      <c r="A164" s="450">
        <v>2544</v>
      </c>
      <c r="B164" s="221" t="s">
        <v>414</v>
      </c>
    </row>
    <row r="165" spans="1:4" ht="22.5" x14ac:dyDescent="0.2">
      <c r="A165" s="450">
        <v>2545</v>
      </c>
      <c r="B165" s="227" t="s">
        <v>415</v>
      </c>
    </row>
    <row r="166" spans="1:4" x14ac:dyDescent="0.2">
      <c r="A166" s="450">
        <v>2546</v>
      </c>
      <c r="B166" s="222" t="s">
        <v>409</v>
      </c>
      <c r="D166" t="s">
        <v>734</v>
      </c>
    </row>
    <row r="167" spans="1:4" x14ac:dyDescent="0.2">
      <c r="A167" s="450">
        <v>2547</v>
      </c>
      <c r="B167" s="221" t="s">
        <v>408</v>
      </c>
    </row>
    <row r="168" spans="1:4" ht="33.75" x14ac:dyDescent="0.2">
      <c r="A168" s="450">
        <v>2548</v>
      </c>
      <c r="B168" s="227" t="s">
        <v>403</v>
      </c>
    </row>
    <row r="169" spans="1:4" ht="22.5" x14ac:dyDescent="0.2">
      <c r="A169" s="450">
        <v>2549</v>
      </c>
      <c r="B169" s="227" t="s">
        <v>404</v>
      </c>
    </row>
    <row r="170" spans="1:4" ht="22.5" x14ac:dyDescent="0.2">
      <c r="A170" s="450">
        <v>2550</v>
      </c>
      <c r="B170" s="227" t="s">
        <v>405</v>
      </c>
    </row>
    <row r="171" spans="1:4" x14ac:dyDescent="0.2">
      <c r="A171" s="450">
        <v>2551</v>
      </c>
      <c r="B171" s="222" t="s">
        <v>406</v>
      </c>
      <c r="D171" t="s">
        <v>737</v>
      </c>
    </row>
    <row r="172" spans="1:4" x14ac:dyDescent="0.2">
      <c r="A172" s="450">
        <v>2552</v>
      </c>
      <c r="B172" s="223" t="s">
        <v>407</v>
      </c>
      <c r="D172" t="s">
        <v>738</v>
      </c>
    </row>
    <row r="173" spans="1:4" ht="16.5" thickBot="1" x14ac:dyDescent="0.25">
      <c r="A173" s="450">
        <v>2586</v>
      </c>
      <c r="B173" s="182" t="s">
        <v>448</v>
      </c>
    </row>
    <row r="174" spans="1:4" x14ac:dyDescent="0.2">
      <c r="A174" s="450">
        <v>2634</v>
      </c>
      <c r="B174" s="465" t="s">
        <v>365</v>
      </c>
    </row>
    <row r="175" spans="1:4" x14ac:dyDescent="0.2">
      <c r="A175" s="450">
        <v>2792</v>
      </c>
      <c r="B175" s="460" t="s">
        <v>461</v>
      </c>
    </row>
    <row r="176" spans="1:4" x14ac:dyDescent="0.2">
      <c r="A176" s="450">
        <v>2793</v>
      </c>
      <c r="B176" s="460" t="s">
        <v>462</v>
      </c>
    </row>
    <row r="177" spans="1:4" x14ac:dyDescent="0.2">
      <c r="A177" s="450">
        <v>2794</v>
      </c>
      <c r="B177" s="460" t="s">
        <v>463</v>
      </c>
    </row>
    <row r="178" spans="1:4" x14ac:dyDescent="0.2">
      <c r="A178" s="450">
        <v>2795</v>
      </c>
      <c r="B178" s="460" t="s">
        <v>464</v>
      </c>
    </row>
    <row r="179" spans="1:4" x14ac:dyDescent="0.2">
      <c r="A179" s="450">
        <v>2796</v>
      </c>
      <c r="B179" s="460" t="s">
        <v>467</v>
      </c>
    </row>
    <row r="180" spans="1:4" x14ac:dyDescent="0.2">
      <c r="A180" s="450">
        <v>2797</v>
      </c>
      <c r="B180" s="460" t="s">
        <v>468</v>
      </c>
    </row>
    <row r="181" spans="1:4" x14ac:dyDescent="0.2">
      <c r="A181" s="450">
        <v>2798</v>
      </c>
      <c r="B181" s="460" t="s">
        <v>465</v>
      </c>
    </row>
    <row r="182" spans="1:4" x14ac:dyDescent="0.2">
      <c r="A182" s="450">
        <v>2799</v>
      </c>
      <c r="B182" s="460" t="s">
        <v>466</v>
      </c>
    </row>
    <row r="183" spans="1:4" x14ac:dyDescent="0.2">
      <c r="A183" s="450">
        <v>2800</v>
      </c>
      <c r="B183" t="s">
        <v>476</v>
      </c>
    </row>
    <row r="184" spans="1:4" ht="38.25" x14ac:dyDescent="0.2">
      <c r="A184" s="450">
        <v>2801</v>
      </c>
      <c r="B184" s="433" t="s">
        <v>622</v>
      </c>
      <c r="D184" s="516" t="s">
        <v>693</v>
      </c>
    </row>
    <row r="185" spans="1:4" x14ac:dyDescent="0.2">
      <c r="A185" s="450">
        <v>2802</v>
      </c>
      <c r="B185" s="512" t="s">
        <v>609</v>
      </c>
      <c r="D185" s="516" t="s">
        <v>694</v>
      </c>
    </row>
    <row r="186" spans="1:4" ht="38.25" x14ac:dyDescent="0.2">
      <c r="A186" s="450">
        <v>2803</v>
      </c>
      <c r="B186" s="502" t="s">
        <v>668</v>
      </c>
      <c r="D186" s="516" t="s">
        <v>695</v>
      </c>
    </row>
    <row r="187" spans="1:4" ht="51" x14ac:dyDescent="0.2">
      <c r="A187" s="450">
        <v>2804</v>
      </c>
      <c r="B187" s="502" t="s">
        <v>682</v>
      </c>
      <c r="D187" s="516" t="s">
        <v>696</v>
      </c>
    </row>
    <row r="188" spans="1:4" ht="63.75" x14ac:dyDescent="0.2">
      <c r="A188" s="450">
        <v>2805</v>
      </c>
      <c r="B188" s="86" t="s">
        <v>611</v>
      </c>
      <c r="D188" s="516" t="s">
        <v>697</v>
      </c>
    </row>
    <row r="189" spans="1:4" ht="63.75" x14ac:dyDescent="0.2">
      <c r="A189" s="450">
        <v>2806</v>
      </c>
      <c r="B189" s="86" t="s">
        <v>669</v>
      </c>
      <c r="D189" s="516" t="s">
        <v>698</v>
      </c>
    </row>
    <row r="190" spans="1:4" ht="25.5" x14ac:dyDescent="0.2">
      <c r="A190" s="450">
        <v>2807</v>
      </c>
      <c r="B190" s="86" t="s">
        <v>610</v>
      </c>
      <c r="D190" s="516" t="s">
        <v>699</v>
      </c>
    </row>
    <row r="191" spans="1:4" ht="63.75" x14ac:dyDescent="0.2">
      <c r="A191" s="450">
        <v>2808</v>
      </c>
      <c r="B191" s="433" t="s">
        <v>613</v>
      </c>
      <c r="D191" s="516" t="s">
        <v>700</v>
      </c>
    </row>
    <row r="192" spans="1:4" ht="54" x14ac:dyDescent="0.2">
      <c r="A192" s="450">
        <v>2809</v>
      </c>
      <c r="B192" s="501" t="s">
        <v>952</v>
      </c>
      <c r="D192" s="516" t="s">
        <v>701</v>
      </c>
    </row>
    <row r="193" spans="1:4" x14ac:dyDescent="0.2">
      <c r="A193" s="450">
        <v>2810</v>
      </c>
      <c r="B193" s="433" t="s">
        <v>687</v>
      </c>
      <c r="D193" s="516" t="s">
        <v>702</v>
      </c>
    </row>
    <row r="194" spans="1:4" ht="25.5" x14ac:dyDescent="0.2">
      <c r="A194" s="450">
        <v>2811</v>
      </c>
      <c r="B194" s="433" t="s">
        <v>661</v>
      </c>
      <c r="D194" s="516" t="s">
        <v>703</v>
      </c>
    </row>
    <row r="195" spans="1:4" ht="102" x14ac:dyDescent="0.2">
      <c r="A195" s="450">
        <v>2812</v>
      </c>
      <c r="B195" s="86" t="s">
        <v>674</v>
      </c>
      <c r="D195" s="516" t="s">
        <v>704</v>
      </c>
    </row>
    <row r="196" spans="1:4" ht="25.5" x14ac:dyDescent="0.2">
      <c r="A196" s="450">
        <v>2813</v>
      </c>
      <c r="B196" s="503" t="s">
        <v>615</v>
      </c>
      <c r="D196" s="516" t="s">
        <v>705</v>
      </c>
    </row>
    <row r="197" spans="1:4" x14ac:dyDescent="0.2">
      <c r="A197" s="450">
        <v>2814</v>
      </c>
      <c r="B197" s="517" t="s">
        <v>590</v>
      </c>
      <c r="D197" s="516" t="s">
        <v>706</v>
      </c>
    </row>
    <row r="198" spans="1:4" ht="22.5" x14ac:dyDescent="0.2">
      <c r="A198" s="450">
        <v>2815</v>
      </c>
      <c r="B198" s="107" t="s">
        <v>616</v>
      </c>
      <c r="D198" s="516" t="s">
        <v>707</v>
      </c>
    </row>
    <row r="199" spans="1:4" x14ac:dyDescent="0.2">
      <c r="A199" s="450">
        <v>2816</v>
      </c>
      <c r="B199" s="517" t="s">
        <v>591</v>
      </c>
      <c r="D199" s="516" t="s">
        <v>708</v>
      </c>
    </row>
    <row r="200" spans="1:4" ht="22.5" x14ac:dyDescent="0.2">
      <c r="A200" s="450">
        <v>2817</v>
      </c>
      <c r="B200" s="107" t="s">
        <v>592</v>
      </c>
      <c r="D200" s="516" t="s">
        <v>709</v>
      </c>
    </row>
    <row r="201" spans="1:4" x14ac:dyDescent="0.2">
      <c r="A201" s="450">
        <v>2818</v>
      </c>
      <c r="B201" s="517" t="s">
        <v>593</v>
      </c>
      <c r="D201" s="516" t="s">
        <v>710</v>
      </c>
    </row>
    <row r="202" spans="1:4" ht="22.5" x14ac:dyDescent="0.2">
      <c r="A202" s="450">
        <v>2819</v>
      </c>
      <c r="B202" s="107" t="s">
        <v>594</v>
      </c>
      <c r="D202" s="516" t="s">
        <v>711</v>
      </c>
    </row>
    <row r="203" spans="1:4" ht="21" x14ac:dyDescent="0.2">
      <c r="A203" s="450">
        <v>2820</v>
      </c>
      <c r="B203" s="504" t="s">
        <v>595</v>
      </c>
      <c r="D203" s="516" t="s">
        <v>712</v>
      </c>
    </row>
    <row r="204" spans="1:4" x14ac:dyDescent="0.2">
      <c r="A204" s="450">
        <v>2821</v>
      </c>
      <c r="B204" s="517" t="s">
        <v>596</v>
      </c>
      <c r="D204" s="516" t="s">
        <v>713</v>
      </c>
    </row>
    <row r="205" spans="1:4" ht="22.5" x14ac:dyDescent="0.2">
      <c r="A205" s="450">
        <v>2822</v>
      </c>
      <c r="B205" s="107" t="s">
        <v>617</v>
      </c>
      <c r="D205" s="516" t="s">
        <v>714</v>
      </c>
    </row>
    <row r="206" spans="1:4" x14ac:dyDescent="0.2">
      <c r="A206" s="450">
        <v>2823</v>
      </c>
      <c r="B206" s="517" t="s">
        <v>597</v>
      </c>
      <c r="D206" s="516" t="s">
        <v>715</v>
      </c>
    </row>
    <row r="207" spans="1:4" ht="22.5" x14ac:dyDescent="0.2">
      <c r="A207" s="450">
        <v>2824</v>
      </c>
      <c r="B207" s="107" t="s">
        <v>598</v>
      </c>
      <c r="D207" s="516" t="s">
        <v>716</v>
      </c>
    </row>
    <row r="208" spans="1:4" x14ac:dyDescent="0.2">
      <c r="A208" s="450">
        <v>2825</v>
      </c>
      <c r="B208" s="107" t="s">
        <v>947</v>
      </c>
      <c r="D208" s="516" t="s">
        <v>717</v>
      </c>
    </row>
    <row r="209" spans="1:4" x14ac:dyDescent="0.2">
      <c r="A209" s="450">
        <v>2826</v>
      </c>
      <c r="B209" s="517" t="s">
        <v>599</v>
      </c>
      <c r="D209" s="516" t="s">
        <v>718</v>
      </c>
    </row>
    <row r="210" spans="1:4" x14ac:dyDescent="0.2">
      <c r="A210" s="450">
        <v>2827</v>
      </c>
      <c r="B210" s="107" t="s">
        <v>600</v>
      </c>
      <c r="D210" s="516" t="s">
        <v>719</v>
      </c>
    </row>
    <row r="211" spans="1:4" x14ac:dyDescent="0.2">
      <c r="A211" s="450">
        <v>2828</v>
      </c>
      <c r="B211" s="505" t="s">
        <v>601</v>
      </c>
      <c r="D211" s="516" t="s">
        <v>720</v>
      </c>
    </row>
    <row r="212" spans="1:4" ht="15.75" x14ac:dyDescent="0.2">
      <c r="A212" s="450">
        <v>2829</v>
      </c>
      <c r="B212" s="182" t="s">
        <v>603</v>
      </c>
      <c r="D212" s="516" t="s">
        <v>721</v>
      </c>
    </row>
    <row r="213" spans="1:4" x14ac:dyDescent="0.2">
      <c r="A213" s="450">
        <v>2830</v>
      </c>
      <c r="B213" s="518" t="s">
        <v>326</v>
      </c>
      <c r="D213" s="516" t="s">
        <v>722</v>
      </c>
    </row>
    <row r="214" spans="1:4" x14ac:dyDescent="0.2">
      <c r="A214" s="450">
        <v>2831</v>
      </c>
      <c r="B214" s="519" t="s">
        <v>450</v>
      </c>
      <c r="D214" s="516" t="s">
        <v>723</v>
      </c>
    </row>
    <row r="215" spans="1:4" x14ac:dyDescent="0.2">
      <c r="A215" s="450">
        <v>2832</v>
      </c>
      <c r="B215" s="520" t="s">
        <v>399</v>
      </c>
      <c r="D215" s="516" t="s">
        <v>724</v>
      </c>
    </row>
    <row r="216" spans="1:4" x14ac:dyDescent="0.2">
      <c r="A216" s="450">
        <v>2833</v>
      </c>
      <c r="B216" s="520" t="s">
        <v>417</v>
      </c>
      <c r="D216" s="516" t="s">
        <v>728</v>
      </c>
    </row>
    <row r="217" spans="1:4" x14ac:dyDescent="0.2">
      <c r="A217" s="450">
        <v>2834</v>
      </c>
      <c r="B217" s="520" t="s">
        <v>418</v>
      </c>
      <c r="D217" s="516" t="s">
        <v>729</v>
      </c>
    </row>
    <row r="218" spans="1:4" x14ac:dyDescent="0.2">
      <c r="A218" s="450">
        <v>2835</v>
      </c>
      <c r="B218" s="520" t="s">
        <v>419</v>
      </c>
      <c r="D218" s="516" t="s">
        <v>730</v>
      </c>
    </row>
    <row r="219" spans="1:4" x14ac:dyDescent="0.2">
      <c r="A219" s="450">
        <v>2836</v>
      </c>
      <c r="B219" s="520" t="s">
        <v>420</v>
      </c>
      <c r="D219" s="516" t="s">
        <v>731</v>
      </c>
    </row>
    <row r="220" spans="1:4" x14ac:dyDescent="0.2">
      <c r="A220" s="450">
        <v>2837</v>
      </c>
      <c r="B220" s="518" t="s">
        <v>437</v>
      </c>
      <c r="D220" s="516" t="s">
        <v>739</v>
      </c>
    </row>
    <row r="221" spans="1:4" x14ac:dyDescent="0.2">
      <c r="A221" s="450">
        <v>2838</v>
      </c>
      <c r="B221" s="518" t="s">
        <v>438</v>
      </c>
      <c r="D221" s="516" t="s">
        <v>740</v>
      </c>
    </row>
    <row r="222" spans="1:4" x14ac:dyDescent="0.2">
      <c r="A222" s="450">
        <v>2839</v>
      </c>
      <c r="B222" s="518" t="s">
        <v>439</v>
      </c>
      <c r="D222" s="516" t="s">
        <v>741</v>
      </c>
    </row>
    <row r="223" spans="1:4" x14ac:dyDescent="0.2">
      <c r="A223" s="450">
        <v>2840</v>
      </c>
      <c r="B223" s="518" t="s">
        <v>353</v>
      </c>
      <c r="D223" s="516" t="s">
        <v>742</v>
      </c>
    </row>
    <row r="224" spans="1:4" x14ac:dyDescent="0.2">
      <c r="A224" s="450">
        <v>2841</v>
      </c>
      <c r="B224" s="518" t="s">
        <v>440</v>
      </c>
      <c r="D224" s="516" t="s">
        <v>743</v>
      </c>
    </row>
    <row r="225" spans="1:4" x14ac:dyDescent="0.2">
      <c r="A225" s="450">
        <v>2842</v>
      </c>
      <c r="B225" s="518" t="s">
        <v>436</v>
      </c>
      <c r="D225" s="516" t="s">
        <v>744</v>
      </c>
    </row>
    <row r="226" spans="1:4" x14ac:dyDescent="0.2">
      <c r="A226" s="450">
        <v>2843</v>
      </c>
      <c r="B226" s="518" t="s">
        <v>626</v>
      </c>
      <c r="D226" s="516" t="s">
        <v>745</v>
      </c>
    </row>
    <row r="227" spans="1:4" x14ac:dyDescent="0.2">
      <c r="A227" s="450">
        <v>2844</v>
      </c>
      <c r="B227" s="518" t="s">
        <v>554</v>
      </c>
      <c r="D227" s="516" t="s">
        <v>942</v>
      </c>
    </row>
    <row r="228" spans="1:4" x14ac:dyDescent="0.2">
      <c r="A228" s="450">
        <v>2845</v>
      </c>
      <c r="B228" s="521" t="s">
        <v>449</v>
      </c>
      <c r="D228" s="516" t="s">
        <v>746</v>
      </c>
    </row>
    <row r="229" spans="1:4" x14ac:dyDescent="0.2">
      <c r="A229" s="450">
        <v>2846</v>
      </c>
      <c r="B229" s="521" t="s">
        <v>354</v>
      </c>
      <c r="D229" s="516" t="s">
        <v>747</v>
      </c>
    </row>
    <row r="230" spans="1:4" x14ac:dyDescent="0.2">
      <c r="A230" s="450">
        <v>2847</v>
      </c>
      <c r="B230" s="521" t="s">
        <v>355</v>
      </c>
      <c r="D230" s="516" t="s">
        <v>748</v>
      </c>
    </row>
    <row r="231" spans="1:4" x14ac:dyDescent="0.2">
      <c r="A231" s="450">
        <v>2848</v>
      </c>
      <c r="B231" s="520" t="s">
        <v>429</v>
      </c>
      <c r="D231" s="516" t="s">
        <v>749</v>
      </c>
    </row>
    <row r="232" spans="1:4" x14ac:dyDescent="0.2">
      <c r="A232" s="450">
        <v>2849</v>
      </c>
      <c r="B232" s="520" t="s">
        <v>371</v>
      </c>
      <c r="D232" s="516" t="s">
        <v>750</v>
      </c>
    </row>
    <row r="233" spans="1:4" x14ac:dyDescent="0.2">
      <c r="A233" s="450">
        <v>2850</v>
      </c>
      <c r="B233" s="520" t="s">
        <v>477</v>
      </c>
      <c r="D233" s="516" t="s">
        <v>751</v>
      </c>
    </row>
    <row r="234" spans="1:4" x14ac:dyDescent="0.2">
      <c r="A234" s="450">
        <v>2851</v>
      </c>
      <c r="B234" s="520" t="s">
        <v>394</v>
      </c>
      <c r="D234" s="516" t="s">
        <v>752</v>
      </c>
    </row>
    <row r="235" spans="1:4" x14ac:dyDescent="0.2">
      <c r="A235" s="450">
        <v>2852</v>
      </c>
      <c r="B235" s="520" t="s">
        <v>430</v>
      </c>
      <c r="D235" s="516" t="s">
        <v>753</v>
      </c>
    </row>
    <row r="236" spans="1:4" x14ac:dyDescent="0.2">
      <c r="A236" s="450">
        <v>2853</v>
      </c>
      <c r="B236" s="520" t="s">
        <v>395</v>
      </c>
      <c r="D236" s="516" t="s">
        <v>754</v>
      </c>
    </row>
    <row r="237" spans="1:4" x14ac:dyDescent="0.2">
      <c r="A237" s="450">
        <v>2854</v>
      </c>
      <c r="B237" s="520" t="s">
        <v>431</v>
      </c>
      <c r="D237" s="516" t="s">
        <v>755</v>
      </c>
    </row>
    <row r="238" spans="1:4" x14ac:dyDescent="0.2">
      <c r="A238" s="450">
        <v>2855</v>
      </c>
      <c r="B238" s="520" t="s">
        <v>362</v>
      </c>
      <c r="D238" s="516" t="s">
        <v>756</v>
      </c>
    </row>
    <row r="239" spans="1:4" x14ac:dyDescent="0.2">
      <c r="A239" s="450">
        <v>2856</v>
      </c>
      <c r="B239" s="520" t="s">
        <v>363</v>
      </c>
      <c r="D239" s="516" t="s">
        <v>757</v>
      </c>
    </row>
    <row r="240" spans="1:4" x14ac:dyDescent="0.2">
      <c r="A240" s="450">
        <v>2857</v>
      </c>
      <c r="B240" s="520" t="s">
        <v>435</v>
      </c>
      <c r="D240" s="516" t="s">
        <v>758</v>
      </c>
    </row>
    <row r="241" spans="1:4" x14ac:dyDescent="0.2">
      <c r="A241" s="450">
        <v>2858</v>
      </c>
      <c r="B241" s="520" t="s">
        <v>372</v>
      </c>
      <c r="D241" s="516" t="s">
        <v>759</v>
      </c>
    </row>
    <row r="242" spans="1:4" x14ac:dyDescent="0.2">
      <c r="A242" s="450">
        <v>2859</v>
      </c>
      <c r="B242" s="520" t="s">
        <v>398</v>
      </c>
      <c r="D242" s="516" t="s">
        <v>760</v>
      </c>
    </row>
    <row r="243" spans="1:4" x14ac:dyDescent="0.2">
      <c r="A243" s="450">
        <v>2860</v>
      </c>
      <c r="B243" s="520" t="s">
        <v>442</v>
      </c>
      <c r="D243" s="516" t="s">
        <v>761</v>
      </c>
    </row>
    <row r="244" spans="1:4" x14ac:dyDescent="0.2">
      <c r="A244" s="450">
        <v>2861</v>
      </c>
      <c r="B244" s="520" t="s">
        <v>441</v>
      </c>
      <c r="D244" s="516" t="s">
        <v>762</v>
      </c>
    </row>
    <row r="245" spans="1:4" x14ac:dyDescent="0.2">
      <c r="A245" s="450">
        <v>2862</v>
      </c>
      <c r="B245" s="520" t="s">
        <v>443</v>
      </c>
      <c r="D245" s="516" t="s">
        <v>763</v>
      </c>
    </row>
    <row r="246" spans="1:4" x14ac:dyDescent="0.2">
      <c r="A246" s="450">
        <v>2863</v>
      </c>
      <c r="B246" s="520" t="s">
        <v>653</v>
      </c>
      <c r="D246" s="516" t="s">
        <v>764</v>
      </c>
    </row>
    <row r="247" spans="1:4" x14ac:dyDescent="0.2">
      <c r="A247" s="450">
        <v>2864</v>
      </c>
      <c r="B247" s="520" t="s">
        <v>654</v>
      </c>
      <c r="D247" s="516" t="s">
        <v>765</v>
      </c>
    </row>
    <row r="248" spans="1:4" x14ac:dyDescent="0.2">
      <c r="A248" s="450">
        <v>2865</v>
      </c>
      <c r="B248" s="520" t="s">
        <v>655</v>
      </c>
      <c r="D248" s="516" t="s">
        <v>766</v>
      </c>
    </row>
    <row r="249" spans="1:4" x14ac:dyDescent="0.2">
      <c r="A249" s="450">
        <v>2866</v>
      </c>
      <c r="B249" s="520" t="s">
        <v>656</v>
      </c>
      <c r="D249" s="516" t="s">
        <v>767</v>
      </c>
    </row>
    <row r="250" spans="1:4" x14ac:dyDescent="0.2">
      <c r="A250" s="450">
        <v>2867</v>
      </c>
      <c r="B250" s="520" t="s">
        <v>451</v>
      </c>
      <c r="D250" s="516" t="s">
        <v>768</v>
      </c>
    </row>
    <row r="251" spans="1:4" x14ac:dyDescent="0.2">
      <c r="A251" s="450">
        <v>2868</v>
      </c>
      <c r="B251" s="520" t="s">
        <v>452</v>
      </c>
      <c r="D251" s="516" t="s">
        <v>769</v>
      </c>
    </row>
    <row r="252" spans="1:4" x14ac:dyDescent="0.2">
      <c r="A252" s="450">
        <v>2869</v>
      </c>
      <c r="B252" s="520" t="s">
        <v>453</v>
      </c>
      <c r="D252" s="516" t="s">
        <v>770</v>
      </c>
    </row>
    <row r="253" spans="1:4" x14ac:dyDescent="0.2">
      <c r="A253" s="450">
        <v>2870</v>
      </c>
      <c r="B253" s="520" t="s">
        <v>454</v>
      </c>
      <c r="D253" s="516" t="s">
        <v>771</v>
      </c>
    </row>
    <row r="254" spans="1:4" x14ac:dyDescent="0.2">
      <c r="A254" s="450">
        <v>2871</v>
      </c>
      <c r="B254" s="520" t="s">
        <v>475</v>
      </c>
      <c r="D254" s="516" t="s">
        <v>772</v>
      </c>
    </row>
    <row r="255" spans="1:4" x14ac:dyDescent="0.2">
      <c r="A255" s="450">
        <v>2872</v>
      </c>
      <c r="B255" s="520" t="s">
        <v>426</v>
      </c>
      <c r="D255" s="516" t="s">
        <v>773</v>
      </c>
    </row>
    <row r="256" spans="1:4" x14ac:dyDescent="0.2">
      <c r="A256" s="450">
        <v>2873</v>
      </c>
      <c r="B256" s="520" t="s">
        <v>427</v>
      </c>
      <c r="D256" s="516" t="s">
        <v>774</v>
      </c>
    </row>
    <row r="257" spans="1:4" x14ac:dyDescent="0.2">
      <c r="A257" s="450">
        <v>2874</v>
      </c>
      <c r="B257" s="520" t="s">
        <v>428</v>
      </c>
      <c r="D257" s="516" t="s">
        <v>775</v>
      </c>
    </row>
    <row r="258" spans="1:4" ht="13.5" thickBot="1" x14ac:dyDescent="0.25">
      <c r="A258" s="450">
        <v>2875</v>
      </c>
      <c r="B258" s="520" t="s">
        <v>482</v>
      </c>
      <c r="D258" s="516" t="s">
        <v>776</v>
      </c>
    </row>
    <row r="259" spans="1:4" x14ac:dyDescent="0.2">
      <c r="A259" s="450">
        <v>2876</v>
      </c>
      <c r="B259" s="451" t="s">
        <v>473</v>
      </c>
      <c r="D259" s="516" t="s">
        <v>777</v>
      </c>
    </row>
    <row r="260" spans="1:4" ht="15.75" x14ac:dyDescent="0.2">
      <c r="A260" s="450">
        <v>2877</v>
      </c>
      <c r="B260" s="182" t="s">
        <v>485</v>
      </c>
      <c r="D260" s="516" t="s">
        <v>778</v>
      </c>
    </row>
    <row r="261" spans="1:4" ht="63.75" x14ac:dyDescent="0.2">
      <c r="A261" s="450">
        <v>2878</v>
      </c>
      <c r="B261" s="512" t="s">
        <v>614</v>
      </c>
      <c r="D261" s="516" t="s">
        <v>834</v>
      </c>
    </row>
    <row r="262" spans="1:4" ht="15" x14ac:dyDescent="0.2">
      <c r="A262" s="450">
        <v>2879</v>
      </c>
      <c r="B262" s="511" t="s">
        <v>680</v>
      </c>
      <c r="D262" s="516" t="s">
        <v>779</v>
      </c>
    </row>
    <row r="263" spans="1:4" x14ac:dyDescent="0.2">
      <c r="A263" s="450">
        <v>2880</v>
      </c>
      <c r="B263" s="508" t="s">
        <v>535</v>
      </c>
      <c r="D263" s="516" t="s">
        <v>858</v>
      </c>
    </row>
    <row r="264" spans="1:4" ht="22.5" x14ac:dyDescent="0.2">
      <c r="A264" s="450">
        <v>2881</v>
      </c>
      <c r="B264" s="509" t="s">
        <v>666</v>
      </c>
      <c r="D264" s="516" t="s">
        <v>780</v>
      </c>
    </row>
    <row r="265" spans="1:4" x14ac:dyDescent="0.2">
      <c r="A265" s="450">
        <v>2882</v>
      </c>
      <c r="B265" s="508" t="s">
        <v>679</v>
      </c>
      <c r="D265" s="516" t="s">
        <v>781</v>
      </c>
    </row>
    <row r="266" spans="1:4" ht="45" x14ac:dyDescent="0.2">
      <c r="A266" s="450">
        <v>2883</v>
      </c>
      <c r="B266" s="509" t="s">
        <v>949</v>
      </c>
      <c r="D266" s="516" t="s">
        <v>782</v>
      </c>
    </row>
    <row r="267" spans="1:4" ht="33.75" x14ac:dyDescent="0.2">
      <c r="A267" s="450">
        <v>2884</v>
      </c>
      <c r="B267" s="509" t="s">
        <v>951</v>
      </c>
      <c r="D267" s="536" t="s">
        <v>950</v>
      </c>
    </row>
    <row r="268" spans="1:4" ht="30" x14ac:dyDescent="0.2">
      <c r="A268" s="450">
        <v>2885</v>
      </c>
      <c r="B268" s="511" t="s">
        <v>488</v>
      </c>
      <c r="D268" s="516" t="s">
        <v>783</v>
      </c>
    </row>
    <row r="269" spans="1:4" ht="42" x14ac:dyDescent="0.2">
      <c r="A269" s="450">
        <v>2886</v>
      </c>
      <c r="B269" s="179" t="s">
        <v>681</v>
      </c>
      <c r="D269" s="516" t="s">
        <v>784</v>
      </c>
    </row>
    <row r="270" spans="1:4" x14ac:dyDescent="0.2">
      <c r="A270" s="450">
        <v>2887</v>
      </c>
      <c r="B270" s="508" t="s">
        <v>531</v>
      </c>
      <c r="D270" s="516" t="s">
        <v>859</v>
      </c>
    </row>
    <row r="271" spans="1:4" ht="22.5" x14ac:dyDescent="0.2">
      <c r="A271" s="450">
        <v>2888</v>
      </c>
      <c r="B271" s="509" t="s">
        <v>675</v>
      </c>
      <c r="D271" s="516" t="s">
        <v>785</v>
      </c>
    </row>
    <row r="272" spans="1:4" x14ac:dyDescent="0.2">
      <c r="A272" s="450">
        <v>2889</v>
      </c>
      <c r="B272" s="508" t="s">
        <v>532</v>
      </c>
      <c r="D272" s="516" t="s">
        <v>860</v>
      </c>
    </row>
    <row r="273" spans="1:4" ht="45" x14ac:dyDescent="0.2">
      <c r="A273" s="450">
        <v>2890</v>
      </c>
      <c r="B273" s="509" t="s">
        <v>664</v>
      </c>
      <c r="D273" s="516" t="s">
        <v>786</v>
      </c>
    </row>
    <row r="274" spans="1:4" x14ac:dyDescent="0.2">
      <c r="A274" s="450">
        <v>2891</v>
      </c>
      <c r="B274" s="508" t="s">
        <v>582</v>
      </c>
      <c r="D274" s="516" t="s">
        <v>787</v>
      </c>
    </row>
    <row r="275" spans="1:4" ht="22.5" x14ac:dyDescent="0.2">
      <c r="A275" s="450">
        <v>2892</v>
      </c>
      <c r="B275" s="509" t="s">
        <v>620</v>
      </c>
      <c r="D275" s="516" t="s">
        <v>788</v>
      </c>
    </row>
    <row r="276" spans="1:4" ht="15.75" x14ac:dyDescent="0.2">
      <c r="A276" s="450">
        <v>2893</v>
      </c>
      <c r="B276" s="182" t="s">
        <v>489</v>
      </c>
      <c r="D276" s="516" t="s">
        <v>789</v>
      </c>
    </row>
    <row r="277" spans="1:4" x14ac:dyDescent="0.2">
      <c r="A277" s="450">
        <v>2894</v>
      </c>
      <c r="B277" s="522" t="s">
        <v>612</v>
      </c>
      <c r="D277" s="516" t="s">
        <v>790</v>
      </c>
    </row>
    <row r="278" spans="1:4" ht="52.5" x14ac:dyDescent="0.2">
      <c r="A278" s="450">
        <v>2895</v>
      </c>
      <c r="B278" s="513" t="s">
        <v>662</v>
      </c>
      <c r="D278" s="516" t="s">
        <v>791</v>
      </c>
    </row>
    <row r="279" spans="1:4" ht="31.5" x14ac:dyDescent="0.2">
      <c r="A279" s="450">
        <v>2896</v>
      </c>
      <c r="B279" s="513" t="s">
        <v>490</v>
      </c>
      <c r="D279" s="516" t="s">
        <v>792</v>
      </c>
    </row>
    <row r="280" spans="1:4" ht="42" x14ac:dyDescent="0.2">
      <c r="A280" s="450">
        <v>2897</v>
      </c>
      <c r="B280" s="513" t="s">
        <v>670</v>
      </c>
      <c r="D280" s="516" t="s">
        <v>793</v>
      </c>
    </row>
    <row r="281" spans="1:4" ht="30" x14ac:dyDescent="0.2">
      <c r="A281" s="450">
        <v>2898</v>
      </c>
      <c r="B281" s="511" t="s">
        <v>555</v>
      </c>
      <c r="D281" s="516" t="s">
        <v>794</v>
      </c>
    </row>
    <row r="282" spans="1:4" x14ac:dyDescent="0.2">
      <c r="A282" s="450">
        <v>2899</v>
      </c>
      <c r="B282" s="507" t="s">
        <v>491</v>
      </c>
      <c r="D282" s="516" t="s">
        <v>861</v>
      </c>
    </row>
    <row r="283" spans="1:4" x14ac:dyDescent="0.2">
      <c r="A283" s="450">
        <v>2900</v>
      </c>
      <c r="B283" s="188" t="s">
        <v>492</v>
      </c>
      <c r="D283" s="516" t="s">
        <v>795</v>
      </c>
    </row>
    <row r="284" spans="1:4" ht="45" x14ac:dyDescent="0.2">
      <c r="A284" s="450">
        <v>2901</v>
      </c>
      <c r="B284" s="506" t="s">
        <v>650</v>
      </c>
      <c r="D284" s="516" t="s">
        <v>796</v>
      </c>
    </row>
    <row r="285" spans="1:4" ht="33.75" x14ac:dyDescent="0.2">
      <c r="A285" s="450">
        <v>2902</v>
      </c>
      <c r="B285" s="506" t="s">
        <v>651</v>
      </c>
      <c r="D285" s="516" t="s">
        <v>799</v>
      </c>
    </row>
    <row r="286" spans="1:4" x14ac:dyDescent="0.2">
      <c r="A286" s="450">
        <v>2903</v>
      </c>
      <c r="B286" s="507" t="s">
        <v>493</v>
      </c>
      <c r="D286" s="516" t="s">
        <v>862</v>
      </c>
    </row>
    <row r="287" spans="1:4" x14ac:dyDescent="0.2">
      <c r="A287" s="450">
        <v>2904</v>
      </c>
      <c r="B287" s="188" t="s">
        <v>494</v>
      </c>
      <c r="D287" s="516" t="s">
        <v>797</v>
      </c>
    </row>
    <row r="288" spans="1:4" ht="45" x14ac:dyDescent="0.2">
      <c r="A288" s="450">
        <v>2905</v>
      </c>
      <c r="B288" s="510" t="s">
        <v>652</v>
      </c>
      <c r="D288" s="516" t="s">
        <v>798</v>
      </c>
    </row>
    <row r="289" spans="1:4" ht="15" x14ac:dyDescent="0.2">
      <c r="A289" s="450">
        <v>2906</v>
      </c>
      <c r="B289" s="511" t="s">
        <v>556</v>
      </c>
      <c r="D289" s="516" t="s">
        <v>800</v>
      </c>
    </row>
    <row r="290" spans="1:4" x14ac:dyDescent="0.2">
      <c r="A290" s="450">
        <v>2907</v>
      </c>
      <c r="B290" s="507" t="s">
        <v>496</v>
      </c>
      <c r="D290" s="516" t="s">
        <v>863</v>
      </c>
    </row>
    <row r="291" spans="1:4" x14ac:dyDescent="0.2">
      <c r="A291" s="450">
        <v>2908</v>
      </c>
      <c r="B291" s="188" t="s">
        <v>538</v>
      </c>
      <c r="D291" s="516" t="s">
        <v>801</v>
      </c>
    </row>
    <row r="292" spans="1:4" ht="22.5" x14ac:dyDescent="0.2">
      <c r="A292" s="450">
        <v>2909</v>
      </c>
      <c r="B292" s="510" t="s">
        <v>671</v>
      </c>
      <c r="D292" s="516" t="s">
        <v>802</v>
      </c>
    </row>
    <row r="293" spans="1:4" x14ac:dyDescent="0.2">
      <c r="A293" s="450">
        <v>2910</v>
      </c>
      <c r="B293" s="507" t="s">
        <v>497</v>
      </c>
      <c r="D293" s="516" t="s">
        <v>864</v>
      </c>
    </row>
    <row r="294" spans="1:4" x14ac:dyDescent="0.2">
      <c r="A294" s="450">
        <v>2911</v>
      </c>
      <c r="B294" s="188" t="s">
        <v>539</v>
      </c>
      <c r="D294" s="516" t="s">
        <v>803</v>
      </c>
    </row>
    <row r="295" spans="1:4" x14ac:dyDescent="0.2">
      <c r="A295" s="450">
        <v>2912</v>
      </c>
      <c r="B295" s="510" t="s">
        <v>583</v>
      </c>
      <c r="D295" s="516" t="s">
        <v>804</v>
      </c>
    </row>
    <row r="296" spans="1:4" ht="22.5" x14ac:dyDescent="0.2">
      <c r="A296" s="450">
        <v>2913</v>
      </c>
      <c r="B296" s="186" t="s">
        <v>633</v>
      </c>
      <c r="D296" s="516" t="s">
        <v>805</v>
      </c>
    </row>
    <row r="297" spans="1:4" ht="22.5" x14ac:dyDescent="0.2">
      <c r="A297" s="450">
        <v>2914</v>
      </c>
      <c r="B297" s="186" t="s">
        <v>584</v>
      </c>
      <c r="D297" s="516" t="s">
        <v>806</v>
      </c>
    </row>
    <row r="298" spans="1:4" ht="22.5" x14ac:dyDescent="0.2">
      <c r="A298" s="450">
        <v>2915</v>
      </c>
      <c r="B298" s="186" t="s">
        <v>495</v>
      </c>
      <c r="D298" s="516" t="s">
        <v>807</v>
      </c>
    </row>
    <row r="299" spans="1:4" x14ac:dyDescent="0.2">
      <c r="A299" s="450">
        <v>2916</v>
      </c>
      <c r="B299" s="204" t="s">
        <v>685</v>
      </c>
      <c r="D299" s="516" t="s">
        <v>808</v>
      </c>
    </row>
    <row r="300" spans="1:4" x14ac:dyDescent="0.2">
      <c r="A300" s="450">
        <v>2917</v>
      </c>
      <c r="B300" s="210" t="s">
        <v>686</v>
      </c>
      <c r="D300" s="516" t="s">
        <v>809</v>
      </c>
    </row>
    <row r="301" spans="1:4" ht="18" x14ac:dyDescent="0.2">
      <c r="A301" s="450">
        <v>2918</v>
      </c>
      <c r="B301" s="242" t="s">
        <v>607</v>
      </c>
      <c r="D301" s="516" t="s">
        <v>810</v>
      </c>
    </row>
    <row r="302" spans="1:4" ht="15.75" x14ac:dyDescent="0.2">
      <c r="A302" s="450">
        <v>2919</v>
      </c>
      <c r="B302" s="182" t="s">
        <v>645</v>
      </c>
      <c r="D302" s="516" t="s">
        <v>865</v>
      </c>
    </row>
    <row r="303" spans="1:4" ht="45" x14ac:dyDescent="0.2">
      <c r="A303" s="450">
        <v>2920</v>
      </c>
      <c r="B303" s="514" t="s">
        <v>672</v>
      </c>
      <c r="D303" s="516" t="s">
        <v>814</v>
      </c>
    </row>
    <row r="304" spans="1:4" ht="42" x14ac:dyDescent="0.2">
      <c r="A304" s="450">
        <v>2921</v>
      </c>
      <c r="B304" s="513" t="s">
        <v>678</v>
      </c>
      <c r="D304" s="516" t="s">
        <v>811</v>
      </c>
    </row>
    <row r="305" spans="1:4" ht="21" x14ac:dyDescent="0.2">
      <c r="A305" s="450">
        <v>2922</v>
      </c>
      <c r="B305" s="513" t="s">
        <v>673</v>
      </c>
      <c r="D305" s="516" t="s">
        <v>825</v>
      </c>
    </row>
    <row r="306" spans="1:4" ht="22.5" x14ac:dyDescent="0.2">
      <c r="A306" s="450">
        <v>2923</v>
      </c>
      <c r="B306" s="186" t="s">
        <v>540</v>
      </c>
      <c r="D306" s="516" t="s">
        <v>827</v>
      </c>
    </row>
    <row r="307" spans="1:4" x14ac:dyDescent="0.2">
      <c r="A307" s="450">
        <v>2924</v>
      </c>
      <c r="B307" s="507" t="s">
        <v>570</v>
      </c>
      <c r="D307" s="516" t="s">
        <v>867</v>
      </c>
    </row>
    <row r="308" spans="1:4" x14ac:dyDescent="0.2">
      <c r="A308" s="450">
        <v>2925</v>
      </c>
      <c r="B308" s="523" t="s">
        <v>571</v>
      </c>
      <c r="D308" s="516" t="s">
        <v>882</v>
      </c>
    </row>
    <row r="309" spans="1:4" x14ac:dyDescent="0.2">
      <c r="A309" s="450">
        <v>2926</v>
      </c>
      <c r="B309" s="524" t="s">
        <v>572</v>
      </c>
      <c r="D309" s="516" t="s">
        <v>870</v>
      </c>
    </row>
    <row r="310" spans="1:4" ht="33.75" x14ac:dyDescent="0.2">
      <c r="A310" s="450">
        <v>2927</v>
      </c>
      <c r="B310" s="186" t="s">
        <v>663</v>
      </c>
      <c r="D310" s="516" t="s">
        <v>828</v>
      </c>
    </row>
    <row r="311" spans="1:4" ht="13.5" thickBot="1" x14ac:dyDescent="0.25">
      <c r="A311" s="450">
        <v>2928</v>
      </c>
      <c r="B311" s="278" t="s">
        <v>660</v>
      </c>
      <c r="D311" s="516" t="s">
        <v>829</v>
      </c>
    </row>
    <row r="312" spans="1:4" x14ac:dyDescent="0.2">
      <c r="A312" s="450">
        <v>2929</v>
      </c>
      <c r="B312" s="525" t="s">
        <v>604</v>
      </c>
      <c r="D312" s="516" t="s">
        <v>812</v>
      </c>
    </row>
    <row r="313" spans="1:4" ht="36" x14ac:dyDescent="0.2">
      <c r="A313" s="450">
        <v>2930</v>
      </c>
      <c r="B313" s="242" t="s">
        <v>605</v>
      </c>
      <c r="D313" s="516" t="s">
        <v>813</v>
      </c>
    </row>
    <row r="314" spans="1:4" ht="15.75" x14ac:dyDescent="0.2">
      <c r="A314" s="450">
        <v>2931</v>
      </c>
      <c r="B314" s="182" t="s">
        <v>606</v>
      </c>
      <c r="D314" s="516" t="s">
        <v>866</v>
      </c>
    </row>
    <row r="315" spans="1:4" ht="22.5" x14ac:dyDescent="0.2">
      <c r="A315" s="450">
        <v>2932</v>
      </c>
      <c r="B315" s="186" t="s">
        <v>621</v>
      </c>
      <c r="D315" s="516" t="s">
        <v>815</v>
      </c>
    </row>
    <row r="316" spans="1:4" x14ac:dyDescent="0.2">
      <c r="A316" s="450">
        <v>2933</v>
      </c>
      <c r="B316" s="514" t="s">
        <v>541</v>
      </c>
      <c r="D316" s="516" t="s">
        <v>816</v>
      </c>
    </row>
    <row r="317" spans="1:4" x14ac:dyDescent="0.2">
      <c r="A317" s="450">
        <v>2934</v>
      </c>
      <c r="B317" s="186" t="s">
        <v>542</v>
      </c>
      <c r="D317" s="516" t="s">
        <v>817</v>
      </c>
    </row>
    <row r="318" spans="1:4" x14ac:dyDescent="0.2">
      <c r="A318" s="450">
        <v>2935</v>
      </c>
      <c r="B318" s="514" t="s">
        <v>543</v>
      </c>
      <c r="D318" s="516" t="s">
        <v>818</v>
      </c>
    </row>
    <row r="319" spans="1:4" ht="22.5" x14ac:dyDescent="0.2">
      <c r="A319" s="450">
        <v>2936</v>
      </c>
      <c r="B319" s="186" t="s">
        <v>544</v>
      </c>
      <c r="D319" s="516" t="s">
        <v>819</v>
      </c>
    </row>
    <row r="320" spans="1:4" x14ac:dyDescent="0.2">
      <c r="A320" s="450">
        <v>2937</v>
      </c>
      <c r="B320" s="514" t="s">
        <v>545</v>
      </c>
      <c r="D320" s="516" t="s">
        <v>820</v>
      </c>
    </row>
    <row r="321" spans="1:4" ht="33.75" x14ac:dyDescent="0.2">
      <c r="A321" s="450">
        <v>2938</v>
      </c>
      <c r="B321" s="186" t="s">
        <v>665</v>
      </c>
      <c r="D321" s="516" t="s">
        <v>821</v>
      </c>
    </row>
    <row r="322" spans="1:4" x14ac:dyDescent="0.2">
      <c r="A322" s="450">
        <v>2939</v>
      </c>
      <c r="B322" s="514" t="s">
        <v>546</v>
      </c>
      <c r="D322" s="516" t="s">
        <v>822</v>
      </c>
    </row>
    <row r="323" spans="1:4" ht="22.5" x14ac:dyDescent="0.2">
      <c r="A323" s="450">
        <v>2940</v>
      </c>
      <c r="B323" s="186" t="s">
        <v>547</v>
      </c>
      <c r="D323" s="516" t="s">
        <v>823</v>
      </c>
    </row>
    <row r="324" spans="1:4" ht="45" x14ac:dyDescent="0.2">
      <c r="A324" s="450">
        <v>2941</v>
      </c>
      <c r="B324" s="186" t="s">
        <v>677</v>
      </c>
      <c r="D324" s="516" t="s">
        <v>824</v>
      </c>
    </row>
    <row r="325" spans="1:4" ht="21" x14ac:dyDescent="0.2">
      <c r="A325" s="450">
        <v>2942</v>
      </c>
      <c r="B325" s="513" t="s">
        <v>548</v>
      </c>
      <c r="D325" s="516" t="s">
        <v>826</v>
      </c>
    </row>
    <row r="326" spans="1:4" ht="13.5" thickBot="1" x14ac:dyDescent="0.25">
      <c r="A326" s="450">
        <v>2943</v>
      </c>
      <c r="B326" s="211" t="s">
        <v>618</v>
      </c>
      <c r="D326" s="516" t="s">
        <v>868</v>
      </c>
    </row>
    <row r="327" spans="1:4" x14ac:dyDescent="0.2">
      <c r="A327" s="450">
        <v>2944</v>
      </c>
      <c r="B327" s="451" t="s">
        <v>649</v>
      </c>
      <c r="D327" s="516" t="s">
        <v>830</v>
      </c>
    </row>
    <row r="328" spans="1:4" ht="18" x14ac:dyDescent="0.2">
      <c r="A328" s="450">
        <v>2945</v>
      </c>
      <c r="B328" s="242" t="s">
        <v>580</v>
      </c>
      <c r="D328" s="516" t="s">
        <v>833</v>
      </c>
    </row>
    <row r="329" spans="1:4" ht="31.5" x14ac:dyDescent="0.2">
      <c r="A329" s="450">
        <v>2946</v>
      </c>
      <c r="B329" s="179" t="s">
        <v>690</v>
      </c>
      <c r="D329" s="516" t="s">
        <v>835</v>
      </c>
    </row>
    <row r="330" spans="1:4" ht="15" x14ac:dyDescent="0.2">
      <c r="A330" s="450">
        <v>2947</v>
      </c>
      <c r="B330" s="515" t="s">
        <v>392</v>
      </c>
      <c r="D330" s="516" t="s">
        <v>836</v>
      </c>
    </row>
    <row r="331" spans="1:4" x14ac:dyDescent="0.2">
      <c r="A331" s="450">
        <v>2948</v>
      </c>
      <c r="B331" s="510" t="s">
        <v>642</v>
      </c>
      <c r="D331" s="516" t="s">
        <v>837</v>
      </c>
    </row>
    <row r="332" spans="1:4" x14ac:dyDescent="0.2">
      <c r="A332" s="450">
        <v>2949</v>
      </c>
      <c r="B332" s="188" t="s">
        <v>585</v>
      </c>
      <c r="D332" s="516" t="s">
        <v>838</v>
      </c>
    </row>
    <row r="333" spans="1:4" ht="22.5" x14ac:dyDescent="0.2">
      <c r="A333" s="450">
        <v>2950</v>
      </c>
      <c r="B333" s="510" t="s">
        <v>667</v>
      </c>
      <c r="D333" s="516" t="s">
        <v>839</v>
      </c>
    </row>
    <row r="334" spans="1:4" x14ac:dyDescent="0.2">
      <c r="A334" s="450">
        <v>2951</v>
      </c>
      <c r="B334" s="188" t="s">
        <v>586</v>
      </c>
      <c r="D334" s="516" t="s">
        <v>840</v>
      </c>
    </row>
    <row r="335" spans="1:4" ht="33.75" x14ac:dyDescent="0.2">
      <c r="A335" s="450">
        <v>2952</v>
      </c>
      <c r="B335" s="510" t="s">
        <v>658</v>
      </c>
      <c r="D335" s="516" t="s">
        <v>841</v>
      </c>
    </row>
    <row r="336" spans="1:4" x14ac:dyDescent="0.2">
      <c r="A336" s="450">
        <v>2953</v>
      </c>
      <c r="B336" s="188" t="s">
        <v>576</v>
      </c>
      <c r="D336" s="516" t="s">
        <v>881</v>
      </c>
    </row>
    <row r="337" spans="1:4" ht="33.75" x14ac:dyDescent="0.2">
      <c r="A337" s="450">
        <v>2954</v>
      </c>
      <c r="B337" s="510" t="s">
        <v>587</v>
      </c>
      <c r="D337" s="516" t="s">
        <v>842</v>
      </c>
    </row>
    <row r="338" spans="1:4" x14ac:dyDescent="0.2">
      <c r="A338" s="450">
        <v>2955</v>
      </c>
      <c r="B338" s="188" t="s">
        <v>573</v>
      </c>
      <c r="D338" s="516" t="s">
        <v>878</v>
      </c>
    </row>
    <row r="339" spans="1:4" x14ac:dyDescent="0.2">
      <c r="A339" s="450">
        <v>2956</v>
      </c>
      <c r="B339" s="510" t="s">
        <v>657</v>
      </c>
      <c r="D339" s="516" t="s">
        <v>843</v>
      </c>
    </row>
    <row r="340" spans="1:4" x14ac:dyDescent="0.2">
      <c r="A340" s="450">
        <v>2957</v>
      </c>
      <c r="B340" s="442" t="s">
        <v>577</v>
      </c>
      <c r="D340" s="516" t="s">
        <v>883</v>
      </c>
    </row>
    <row r="341" spans="1:4" ht="22.5" x14ac:dyDescent="0.2">
      <c r="A341" s="450">
        <v>2958</v>
      </c>
      <c r="B341" s="506" t="s">
        <v>692</v>
      </c>
      <c r="D341" s="516" t="s">
        <v>844</v>
      </c>
    </row>
    <row r="342" spans="1:4" x14ac:dyDescent="0.2">
      <c r="A342" s="450">
        <v>2959</v>
      </c>
      <c r="B342" s="188" t="s">
        <v>588</v>
      </c>
      <c r="D342" s="516" t="s">
        <v>847</v>
      </c>
    </row>
    <row r="343" spans="1:4" ht="56.25" x14ac:dyDescent="0.2">
      <c r="A343" s="450">
        <v>2960</v>
      </c>
      <c r="B343" s="510" t="s">
        <v>589</v>
      </c>
      <c r="D343" s="516" t="s">
        <v>845</v>
      </c>
    </row>
    <row r="344" spans="1:4" x14ac:dyDescent="0.2">
      <c r="A344" s="450">
        <v>2961</v>
      </c>
      <c r="B344" s="526" t="s">
        <v>574</v>
      </c>
      <c r="D344" s="516" t="s">
        <v>879</v>
      </c>
    </row>
    <row r="345" spans="1:4" x14ac:dyDescent="0.2">
      <c r="A345" s="450">
        <v>2962</v>
      </c>
      <c r="B345" s="527" t="s">
        <v>575</v>
      </c>
      <c r="D345" s="516" t="s">
        <v>880</v>
      </c>
    </row>
    <row r="346" spans="1:4" ht="22.5" x14ac:dyDescent="0.2">
      <c r="A346" s="450">
        <v>2963</v>
      </c>
      <c r="B346" s="186" t="s">
        <v>552</v>
      </c>
      <c r="D346" s="516" t="s">
        <v>848</v>
      </c>
    </row>
    <row r="347" spans="1:4" x14ac:dyDescent="0.2">
      <c r="A347" s="450">
        <v>2964</v>
      </c>
      <c r="B347" s="370" t="s">
        <v>566</v>
      </c>
      <c r="D347" s="516" t="s">
        <v>851</v>
      </c>
    </row>
    <row r="348" spans="1:4" x14ac:dyDescent="0.2">
      <c r="A348" s="450">
        <v>2965</v>
      </c>
      <c r="B348" s="359" t="s">
        <v>567</v>
      </c>
      <c r="D348" s="516" t="s">
        <v>852</v>
      </c>
    </row>
    <row r="349" spans="1:4" x14ac:dyDescent="0.2">
      <c r="A349" s="450">
        <v>2966</v>
      </c>
      <c r="B349" s="359" t="s">
        <v>568</v>
      </c>
      <c r="D349" s="516" t="s">
        <v>856</v>
      </c>
    </row>
    <row r="350" spans="1:4" x14ac:dyDescent="0.2">
      <c r="A350" s="450">
        <v>2967</v>
      </c>
      <c r="B350" s="359" t="s">
        <v>569</v>
      </c>
      <c r="D350" s="516" t="s">
        <v>857</v>
      </c>
    </row>
    <row r="351" spans="1:4" ht="27" thickBot="1" x14ac:dyDescent="0.45">
      <c r="A351" s="450">
        <v>2968</v>
      </c>
      <c r="B351" s="352" t="s">
        <v>644</v>
      </c>
      <c r="D351" s="516" t="s">
        <v>871</v>
      </c>
    </row>
    <row r="352" spans="1:4" x14ac:dyDescent="0.2">
      <c r="A352" s="450">
        <v>2969</v>
      </c>
      <c r="B352" s="528" t="s">
        <v>579</v>
      </c>
      <c r="D352" s="516" t="s">
        <v>872</v>
      </c>
    </row>
    <row r="353" spans="1:4" x14ac:dyDescent="0.2">
      <c r="A353" s="450">
        <v>2970</v>
      </c>
      <c r="B353" s="370" t="s">
        <v>578</v>
      </c>
      <c r="D353" s="516" t="s">
        <v>874</v>
      </c>
    </row>
    <row r="354" spans="1:4" x14ac:dyDescent="0.2">
      <c r="A354" s="450">
        <v>2971</v>
      </c>
      <c r="B354" s="370" t="s">
        <v>298</v>
      </c>
      <c r="D354" s="516" t="s">
        <v>875</v>
      </c>
    </row>
    <row r="355" spans="1:4" x14ac:dyDescent="0.2">
      <c r="A355" s="450">
        <v>2972</v>
      </c>
      <c r="B355" s="370" t="s">
        <v>643</v>
      </c>
      <c r="D355" s="516" t="s">
        <v>876</v>
      </c>
    </row>
    <row r="356" spans="1:4" x14ac:dyDescent="0.2">
      <c r="A356" s="450">
        <v>2973</v>
      </c>
      <c r="B356" s="376" t="s">
        <v>646</v>
      </c>
      <c r="D356" s="516" t="s">
        <v>877</v>
      </c>
    </row>
    <row r="357" spans="1:4" x14ac:dyDescent="0.2">
      <c r="A357" s="450">
        <v>2974</v>
      </c>
      <c r="B357" s="383" t="s">
        <v>370</v>
      </c>
      <c r="D357" s="516" t="s">
        <v>885</v>
      </c>
    </row>
    <row r="358" spans="1:4" x14ac:dyDescent="0.2">
      <c r="A358" s="450">
        <v>2975</v>
      </c>
      <c r="B358" s="383" t="s">
        <v>145</v>
      </c>
      <c r="D358" s="516" t="s">
        <v>886</v>
      </c>
    </row>
    <row r="359" spans="1:4" x14ac:dyDescent="0.2">
      <c r="A359" s="450">
        <v>2976</v>
      </c>
      <c r="B359" s="383" t="s">
        <v>481</v>
      </c>
      <c r="D359" s="516" t="s">
        <v>887</v>
      </c>
    </row>
    <row r="360" spans="1:4" x14ac:dyDescent="0.2">
      <c r="A360" s="450">
        <v>2977</v>
      </c>
      <c r="B360" s="383" t="s">
        <v>373</v>
      </c>
      <c r="D360" s="516" t="s">
        <v>888</v>
      </c>
    </row>
    <row r="361" spans="1:4" x14ac:dyDescent="0.2">
      <c r="A361" s="450">
        <v>2978</v>
      </c>
      <c r="B361" s="383" t="s">
        <v>68</v>
      </c>
      <c r="D361" s="516" t="s">
        <v>902</v>
      </c>
    </row>
    <row r="362" spans="1:4" x14ac:dyDescent="0.2">
      <c r="A362" s="450">
        <v>2979</v>
      </c>
      <c r="B362" s="383" t="s">
        <v>460</v>
      </c>
      <c r="D362" s="516" t="s">
        <v>894</v>
      </c>
    </row>
    <row r="363" spans="1:4" x14ac:dyDescent="0.2">
      <c r="A363" s="450">
        <v>2980</v>
      </c>
      <c r="B363" s="383" t="s">
        <v>134</v>
      </c>
      <c r="D363" s="516" t="s">
        <v>910</v>
      </c>
    </row>
    <row r="364" spans="1:4" x14ac:dyDescent="0.2">
      <c r="A364" s="450">
        <v>2981</v>
      </c>
      <c r="B364" s="383" t="s">
        <v>72</v>
      </c>
      <c r="D364" s="516" t="s">
        <v>895</v>
      </c>
    </row>
    <row r="365" spans="1:4" x14ac:dyDescent="0.2">
      <c r="A365" s="450">
        <v>2982</v>
      </c>
      <c r="B365" s="383" t="s">
        <v>71</v>
      </c>
      <c r="D365" s="516" t="s">
        <v>896</v>
      </c>
    </row>
    <row r="366" spans="1:4" x14ac:dyDescent="0.2">
      <c r="A366" s="450">
        <v>2983</v>
      </c>
      <c r="B366" s="383" t="s">
        <v>81</v>
      </c>
      <c r="D366" s="516" t="s">
        <v>897</v>
      </c>
    </row>
    <row r="367" spans="1:4" x14ac:dyDescent="0.2">
      <c r="A367" s="450">
        <v>2984</v>
      </c>
      <c r="B367" s="383" t="s">
        <v>469</v>
      </c>
      <c r="D367" s="516" t="s">
        <v>898</v>
      </c>
    </row>
    <row r="368" spans="1:4" x14ac:dyDescent="0.2">
      <c r="A368" s="450">
        <v>2985</v>
      </c>
      <c r="B368" s="383" t="s">
        <v>470</v>
      </c>
      <c r="D368" s="516" t="s">
        <v>899</v>
      </c>
    </row>
    <row r="369" spans="1:4" x14ac:dyDescent="0.2">
      <c r="A369" s="450">
        <v>2986</v>
      </c>
      <c r="B369" s="383" t="s">
        <v>388</v>
      </c>
      <c r="D369" s="516" t="s">
        <v>900</v>
      </c>
    </row>
    <row r="370" spans="1:4" x14ac:dyDescent="0.2">
      <c r="A370" s="450">
        <v>2987</v>
      </c>
      <c r="B370" s="383" t="s">
        <v>389</v>
      </c>
      <c r="D370" s="516" t="s">
        <v>901</v>
      </c>
    </row>
    <row r="371" spans="1:4" x14ac:dyDescent="0.2">
      <c r="A371" s="450">
        <v>2988</v>
      </c>
      <c r="B371" s="383" t="s">
        <v>13</v>
      </c>
      <c r="D371" s="516" t="s">
        <v>903</v>
      </c>
    </row>
    <row r="372" spans="1:4" x14ac:dyDescent="0.2">
      <c r="A372" s="450">
        <v>2989</v>
      </c>
      <c r="B372" s="383" t="s">
        <v>136</v>
      </c>
      <c r="D372" s="516" t="s">
        <v>904</v>
      </c>
    </row>
    <row r="373" spans="1:4" x14ac:dyDescent="0.2">
      <c r="A373" s="450">
        <v>2990</v>
      </c>
      <c r="B373" s="383" t="s">
        <v>226</v>
      </c>
      <c r="D373" s="516" t="s">
        <v>905</v>
      </c>
    </row>
    <row r="374" spans="1:4" x14ac:dyDescent="0.2">
      <c r="A374" s="450">
        <v>2991</v>
      </c>
      <c r="B374" s="383" t="s">
        <v>24</v>
      </c>
      <c r="D374" s="516" t="s">
        <v>906</v>
      </c>
    </row>
    <row r="375" spans="1:4" x14ac:dyDescent="0.2">
      <c r="A375" s="450">
        <v>2992</v>
      </c>
      <c r="B375" s="383" t="s">
        <v>25</v>
      </c>
      <c r="D375" s="516" t="s">
        <v>907</v>
      </c>
    </row>
    <row r="376" spans="1:4" x14ac:dyDescent="0.2">
      <c r="A376" s="450">
        <v>2993</v>
      </c>
      <c r="B376" s="383" t="s">
        <v>171</v>
      </c>
      <c r="D376" s="516" t="s">
        <v>908</v>
      </c>
    </row>
    <row r="377" spans="1:4" x14ac:dyDescent="0.2">
      <c r="A377" s="450">
        <v>2994</v>
      </c>
      <c r="B377" s="385" t="s">
        <v>396</v>
      </c>
      <c r="D377" s="516" t="s">
        <v>909</v>
      </c>
    </row>
    <row r="378" spans="1:4" x14ac:dyDescent="0.2">
      <c r="A378" s="450">
        <v>2995</v>
      </c>
      <c r="B378" s="383" t="s">
        <v>280</v>
      </c>
      <c r="D378" s="516" t="s">
        <v>911</v>
      </c>
    </row>
    <row r="379" spans="1:4" x14ac:dyDescent="0.2">
      <c r="A379" s="450">
        <v>2996</v>
      </c>
      <c r="B379" s="383" t="s">
        <v>281</v>
      </c>
      <c r="D379" s="516" t="s">
        <v>912</v>
      </c>
    </row>
    <row r="380" spans="1:4" x14ac:dyDescent="0.2">
      <c r="A380" s="450">
        <v>2997</v>
      </c>
      <c r="B380" s="383" t="s">
        <v>282</v>
      </c>
      <c r="D380" s="516" t="s">
        <v>913</v>
      </c>
    </row>
    <row r="381" spans="1:4" x14ac:dyDescent="0.2">
      <c r="A381" s="450">
        <v>2998</v>
      </c>
      <c r="B381" s="383" t="s">
        <v>283</v>
      </c>
      <c r="D381" s="516" t="s">
        <v>914</v>
      </c>
    </row>
    <row r="382" spans="1:4" x14ac:dyDescent="0.2">
      <c r="A382" s="450">
        <v>2999</v>
      </c>
      <c r="B382" s="383" t="s">
        <v>623</v>
      </c>
      <c r="D382" s="516" t="s">
        <v>915</v>
      </c>
    </row>
    <row r="383" spans="1:4" x14ac:dyDescent="0.2">
      <c r="A383" s="450">
        <v>3000</v>
      </c>
      <c r="B383" s="383" t="s">
        <v>624</v>
      </c>
      <c r="D383" s="516" t="s">
        <v>916</v>
      </c>
    </row>
    <row r="384" spans="1:4" x14ac:dyDescent="0.2">
      <c r="A384" s="450">
        <v>3001</v>
      </c>
      <c r="B384" s="383" t="s">
        <v>625</v>
      </c>
      <c r="D384" s="516" t="s">
        <v>917</v>
      </c>
    </row>
    <row r="385" spans="1:4" x14ac:dyDescent="0.2">
      <c r="A385" s="450">
        <v>3002</v>
      </c>
      <c r="B385" s="460" t="s">
        <v>501</v>
      </c>
      <c r="D385" s="516" t="s">
        <v>919</v>
      </c>
    </row>
    <row r="386" spans="1:4" x14ac:dyDescent="0.2">
      <c r="A386" s="450">
        <v>3003</v>
      </c>
      <c r="B386" s="460" t="s">
        <v>500</v>
      </c>
      <c r="D386" s="516" t="s">
        <v>920</v>
      </c>
    </row>
    <row r="387" spans="1:4" x14ac:dyDescent="0.2">
      <c r="A387" s="450">
        <v>3004</v>
      </c>
      <c r="B387" s="460" t="s">
        <v>503</v>
      </c>
      <c r="D387" s="516" t="s">
        <v>921</v>
      </c>
    </row>
    <row r="388" spans="1:4" x14ac:dyDescent="0.2">
      <c r="A388" s="450">
        <v>3005</v>
      </c>
      <c r="B388" s="460" t="s">
        <v>504</v>
      </c>
      <c r="D388" s="516" t="s">
        <v>922</v>
      </c>
    </row>
    <row r="389" spans="1:4" x14ac:dyDescent="0.2">
      <c r="A389" s="450">
        <v>3006</v>
      </c>
      <c r="B389" s="460" t="s">
        <v>502</v>
      </c>
      <c r="D389" s="516" t="s">
        <v>923</v>
      </c>
    </row>
    <row r="390" spans="1:4" x14ac:dyDescent="0.2">
      <c r="A390" s="450">
        <v>3007</v>
      </c>
      <c r="B390" s="460" t="s">
        <v>505</v>
      </c>
      <c r="D390" s="516" t="s">
        <v>924</v>
      </c>
    </row>
    <row r="391" spans="1:4" x14ac:dyDescent="0.2">
      <c r="A391" s="450">
        <v>3008</v>
      </c>
      <c r="B391" s="383" t="s">
        <v>551</v>
      </c>
      <c r="D391" s="516" t="s">
        <v>928</v>
      </c>
    </row>
    <row r="392" spans="1:4" x14ac:dyDescent="0.2">
      <c r="A392" s="450">
        <v>3009</v>
      </c>
      <c r="B392" s="383" t="s">
        <v>528</v>
      </c>
      <c r="D392" s="516" t="s">
        <v>929</v>
      </c>
    </row>
    <row r="393" spans="1:4" x14ac:dyDescent="0.2">
      <c r="A393" s="450">
        <v>3010</v>
      </c>
      <c r="B393" s="383" t="s">
        <v>565</v>
      </c>
      <c r="D393" s="516" t="s">
        <v>925</v>
      </c>
    </row>
    <row r="394" spans="1:4" x14ac:dyDescent="0.2">
      <c r="A394" s="450">
        <v>3011</v>
      </c>
      <c r="B394" s="383" t="s">
        <v>636</v>
      </c>
      <c r="D394" s="516" t="s">
        <v>926</v>
      </c>
    </row>
    <row r="395" spans="1:4" x14ac:dyDescent="0.2">
      <c r="A395" s="450">
        <v>3012</v>
      </c>
      <c r="B395" s="383" t="s">
        <v>637</v>
      </c>
      <c r="D395" s="516" t="s">
        <v>927</v>
      </c>
    </row>
    <row r="396" spans="1:4" x14ac:dyDescent="0.2">
      <c r="A396" s="450">
        <v>3013</v>
      </c>
      <c r="B396" s="383" t="s">
        <v>640</v>
      </c>
      <c r="D396" s="516" t="s">
        <v>930</v>
      </c>
    </row>
    <row r="397" spans="1:4" x14ac:dyDescent="0.2">
      <c r="A397" s="450">
        <v>3014</v>
      </c>
      <c r="B397" s="383" t="s">
        <v>641</v>
      </c>
      <c r="D397" s="516" t="s">
        <v>931</v>
      </c>
    </row>
    <row r="398" spans="1:4" x14ac:dyDescent="0.2">
      <c r="A398" s="450">
        <v>3015</v>
      </c>
      <c r="B398" s="529" t="s">
        <v>638</v>
      </c>
      <c r="D398" s="516" t="s">
        <v>932</v>
      </c>
    </row>
    <row r="399" spans="1:4" x14ac:dyDescent="0.2">
      <c r="A399" s="450">
        <v>3016</v>
      </c>
      <c r="B399" s="385" t="s">
        <v>639</v>
      </c>
      <c r="D399" s="516" t="s">
        <v>933</v>
      </c>
    </row>
    <row r="400" spans="1:4" x14ac:dyDescent="0.2">
      <c r="A400" s="450">
        <v>3017</v>
      </c>
      <c r="B400" s="383" t="s">
        <v>676</v>
      </c>
      <c r="D400" s="516" t="s">
        <v>934</v>
      </c>
    </row>
    <row r="401" spans="1:12" ht="13.5" thickBot="1" x14ac:dyDescent="0.25">
      <c r="A401" s="450">
        <v>3018</v>
      </c>
      <c r="B401" s="384" t="s">
        <v>510</v>
      </c>
      <c r="D401" s="516" t="s">
        <v>935</v>
      </c>
    </row>
    <row r="402" spans="1:12" x14ac:dyDescent="0.2">
      <c r="A402" s="450">
        <v>3019</v>
      </c>
      <c r="B402" s="530" t="s">
        <v>432</v>
      </c>
      <c r="D402" s="516" t="s">
        <v>937</v>
      </c>
    </row>
    <row r="403" spans="1:12" x14ac:dyDescent="0.2">
      <c r="A403" s="450">
        <v>3020</v>
      </c>
      <c r="B403" s="531" t="s">
        <v>553</v>
      </c>
      <c r="D403" s="516" t="s">
        <v>941</v>
      </c>
    </row>
    <row r="404" spans="1:12" ht="41.25" customHeight="1" x14ac:dyDescent="0.2">
      <c r="A404" s="450">
        <v>3021</v>
      </c>
      <c r="B404" s="532" t="s">
        <v>944</v>
      </c>
      <c r="C404" s="532"/>
      <c r="D404" s="532"/>
      <c r="E404" s="532"/>
      <c r="F404" s="532"/>
      <c r="G404" s="532"/>
      <c r="H404" s="532"/>
      <c r="I404" s="532"/>
      <c r="J404" s="532"/>
      <c r="K404" s="532"/>
      <c r="L404" s="532"/>
    </row>
    <row r="405" spans="1:12" x14ac:dyDescent="0.2">
      <c r="A405" s="450">
        <v>3022</v>
      </c>
      <c r="B405" s="383" t="s">
        <v>946</v>
      </c>
    </row>
  </sheetData>
  <sheetProtection sheet="1" objects="1" scenarios="1" formatCells="0" formatColumns="0" formatRows="0"/>
  <autoFilter ref="A1:C183" xr:uid="{00000000-0009-0000-0000-00000E000000}"/>
  <phoneticPr fontId="53" type="noConversion"/>
  <conditionalFormatting sqref="B80:B88">
    <cfRule type="expression" dxfId="11" priority="42" stopIfTrue="1">
      <formula>NOT(ISERROR(SEARCH("!",B80)))</formula>
    </cfRule>
  </conditionalFormatting>
  <conditionalFormatting sqref="B89">
    <cfRule type="expression" dxfId="10" priority="43" stopIfTrue="1">
      <formula>$M89</formula>
    </cfRule>
  </conditionalFormatting>
  <conditionalFormatting sqref="B93">
    <cfRule type="expression" dxfId="9" priority="20" stopIfTrue="1">
      <formula>$N93</formula>
    </cfRule>
  </conditionalFormatting>
  <conditionalFormatting sqref="B94">
    <cfRule type="containsText" dxfId="8" priority="14" stopIfTrue="1" operator="containsText" text="!">
      <formula>NOT(ISERROR(SEARCH("!",B94)))</formula>
    </cfRule>
    <cfRule type="expression" dxfId="7" priority="15" stopIfTrue="1">
      <formula>$N94</formula>
    </cfRule>
  </conditionalFormatting>
  <conditionalFormatting sqref="B140">
    <cfRule type="expression" dxfId="6" priority="1184" stopIfTrue="1">
      <formula>#REF!&lt;&gt;$B140</formula>
    </cfRule>
  </conditionalFormatting>
  <conditionalFormatting sqref="B141:B143">
    <cfRule type="expression" dxfId="5" priority="7" stopIfTrue="1">
      <formula>$B140&lt;&gt;$B141</formula>
    </cfRule>
  </conditionalFormatting>
  <conditionalFormatting sqref="B142:B143">
    <cfRule type="expression" dxfId="4" priority="4" stopIfTrue="1">
      <formula>$Q142</formula>
    </cfRule>
    <cfRule type="expression" dxfId="3" priority="5" stopIfTrue="1">
      <formula>W142=2</formula>
    </cfRule>
    <cfRule type="expression" dxfId="2" priority="6" stopIfTrue="1">
      <formula>W142=1</formula>
    </cfRule>
  </conditionalFormatting>
  <conditionalFormatting sqref="B143">
    <cfRule type="expression" dxfId="1" priority="3" stopIfTrue="1">
      <formula>V143=2</formula>
    </cfRule>
  </conditionalFormatting>
  <conditionalFormatting sqref="B144">
    <cfRule type="expression" dxfId="0" priority="2" stopIfTrue="1">
      <formula>$B143&lt;&gt;$B144</formula>
    </cfRule>
  </conditionalFormatting>
  <hyperlinks>
    <hyperlink ref="B100" r:id="rId1" xr:uid="{00000000-0004-0000-0E00-000001000000}"/>
    <hyperlink ref="B102" r:id="rId2" xr:uid="{00000000-0004-0000-0E00-000002000000}"/>
  </hyperlinks>
  <pageMargins left="0.7" right="0.7" top="0.78740157499999996" bottom="0.78740157499999996" header="0.3" footer="0.3"/>
  <pageSetup paperSize="132" orientation="portrait" r:id="rId3"/>
  <headerFooter>
    <oddHeader>&amp;L&amp;F, &amp;A&amp;R&amp;D, &amp;T</oddHeader>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tabColor indexed="17"/>
    <pageSetUpPr fitToPage="1"/>
  </sheetPr>
  <dimension ref="A1:E91"/>
  <sheetViews>
    <sheetView workbookViewId="0">
      <selection activeCell="B2" sqref="B2"/>
    </sheetView>
  </sheetViews>
  <sheetFormatPr baseColWidth="10" defaultColWidth="9.140625" defaultRowHeight="12.75" x14ac:dyDescent="0.2"/>
  <cols>
    <col min="1" max="1" width="17.140625" customWidth="1"/>
    <col min="2" max="2" width="34.7109375" customWidth="1"/>
    <col min="3" max="3" width="15.140625" customWidth="1"/>
  </cols>
  <sheetData>
    <row r="1" spans="1:5" ht="13.5" thickBot="1" x14ac:dyDescent="0.25">
      <c r="A1" s="466" t="s">
        <v>140</v>
      </c>
    </row>
    <row r="2" spans="1:5" ht="13.5" thickBot="1" x14ac:dyDescent="0.25">
      <c r="A2" s="467" t="s">
        <v>141</v>
      </c>
      <c r="B2" s="468" t="s">
        <v>647</v>
      </c>
    </row>
    <row r="3" spans="1:5" ht="13.5" thickBot="1" x14ac:dyDescent="0.25">
      <c r="A3" s="469" t="s">
        <v>139</v>
      </c>
      <c r="B3" s="470">
        <v>46147</v>
      </c>
      <c r="C3" s="471" t="str">
        <f>IF(ISNUMBER(MATCH(B3,A18:A29,0)),VLOOKUP(B3,A18:B29,2,FALSE),"---")</f>
        <v>IR ETS2_COM_en_050526.xls</v>
      </c>
      <c r="D3" s="472"/>
      <c r="E3" s="473"/>
    </row>
    <row r="4" spans="1:5" x14ac:dyDescent="0.2">
      <c r="A4" s="474" t="s">
        <v>90</v>
      </c>
      <c r="B4" s="475" t="s">
        <v>91</v>
      </c>
    </row>
    <row r="5" spans="1:5" ht="13.5" thickBot="1" x14ac:dyDescent="0.25">
      <c r="A5" s="476" t="s">
        <v>89</v>
      </c>
      <c r="B5" s="477" t="s">
        <v>106</v>
      </c>
    </row>
    <row r="7" spans="1:5" x14ac:dyDescent="0.2">
      <c r="A7" s="466" t="s">
        <v>142</v>
      </c>
    </row>
    <row r="8" spans="1:5" x14ac:dyDescent="0.2">
      <c r="A8" s="478" t="s">
        <v>338</v>
      </c>
      <c r="B8" s="479"/>
      <c r="C8" s="478" t="s">
        <v>341</v>
      </c>
    </row>
    <row r="9" spans="1:5" x14ac:dyDescent="0.2">
      <c r="A9" s="478" t="s">
        <v>339</v>
      </c>
      <c r="B9" s="479"/>
      <c r="C9" s="478" t="s">
        <v>340</v>
      </c>
    </row>
    <row r="10" spans="1:5" x14ac:dyDescent="0.2">
      <c r="A10" s="478" t="s">
        <v>647</v>
      </c>
      <c r="B10" s="479"/>
      <c r="C10" s="478" t="s">
        <v>648</v>
      </c>
    </row>
    <row r="11" spans="1:5" x14ac:dyDescent="0.2">
      <c r="A11" s="478"/>
      <c r="B11" s="479"/>
      <c r="C11" s="478"/>
    </row>
    <row r="12" spans="1:5" x14ac:dyDescent="0.2">
      <c r="A12" s="479"/>
      <c r="B12" s="479"/>
      <c r="C12" s="479"/>
    </row>
    <row r="13" spans="1:5" x14ac:dyDescent="0.2">
      <c r="A13" s="479"/>
      <c r="B13" s="479"/>
      <c r="C13" s="479"/>
    </row>
    <row r="14" spans="1:5" x14ac:dyDescent="0.2">
      <c r="A14" s="479"/>
      <c r="B14" s="479"/>
      <c r="C14" s="479"/>
    </row>
    <row r="15" spans="1:5" x14ac:dyDescent="0.2">
      <c r="A15" s="479"/>
      <c r="B15" s="479"/>
      <c r="C15" s="479"/>
    </row>
    <row r="17" spans="1:4" x14ac:dyDescent="0.2">
      <c r="A17" s="480" t="s">
        <v>65</v>
      </c>
      <c r="B17" s="481" t="s">
        <v>208</v>
      </c>
      <c r="C17" s="481" t="s">
        <v>83</v>
      </c>
      <c r="D17" s="482"/>
    </row>
    <row r="18" spans="1:4" x14ac:dyDescent="0.2">
      <c r="A18" s="483">
        <v>46147</v>
      </c>
      <c r="B18" s="484" t="str">
        <f t="shared" ref="B18:B29" si="0">IF(ISBLANK($A18),"---", VLOOKUP($B$2,$A$8:$C$15,3,0) &amp; "_" &amp; VLOOKUP($B$4,$A$32:$B$64,2,0)&amp;"_"&amp;VLOOKUP($B$5,$A$67:$B$91,2,0)&amp;"_"&amp; TEXT(DAY($A18),"0#")&amp; TEXT(MONTH($A18),"0#")&amp; TEXT(YEAR($A18)-2000,"0#")&amp;".xls")</f>
        <v>IR ETS2_COM_en_050526.xls</v>
      </c>
      <c r="C18" s="485" t="s">
        <v>943</v>
      </c>
      <c r="D18" s="486"/>
    </row>
    <row r="19" spans="1:4" x14ac:dyDescent="0.2">
      <c r="A19" s="487"/>
      <c r="B19" s="488" t="str">
        <f t="shared" si="0"/>
        <v>---</v>
      </c>
      <c r="C19" s="489"/>
      <c r="D19" s="490"/>
    </row>
    <row r="20" spans="1:4" x14ac:dyDescent="0.2">
      <c r="A20" s="487"/>
      <c r="B20" s="488" t="str">
        <f t="shared" si="0"/>
        <v>---</v>
      </c>
      <c r="C20" s="489"/>
      <c r="D20" s="490"/>
    </row>
    <row r="21" spans="1:4" x14ac:dyDescent="0.2">
      <c r="A21" s="487"/>
      <c r="B21" s="488" t="str">
        <f>IF(ISBLANK($A21),"---", VLOOKUP($B$2,$A$8:$C$15,3,0) &amp; "_" &amp; VLOOKUP($B$4,$A$32:$B$64,2,0)&amp;"_"&amp;VLOOKUP($B$5,$A$67:$B$91,2,0)&amp;"_"&amp; TEXT(DAY($A21),"0#")&amp; TEXT(MONTH($A21),"0#")&amp; TEXT(YEAR($A21)-2000,"0#")&amp;".xls")</f>
        <v>---</v>
      </c>
      <c r="C21" s="489"/>
      <c r="D21" s="490"/>
    </row>
    <row r="22" spans="1:4" x14ac:dyDescent="0.2">
      <c r="A22" s="487"/>
      <c r="B22" s="488" t="str">
        <f t="shared" si="0"/>
        <v>---</v>
      </c>
      <c r="C22" s="489"/>
      <c r="D22" s="490"/>
    </row>
    <row r="23" spans="1:4" x14ac:dyDescent="0.2">
      <c r="A23" s="487"/>
      <c r="B23" s="488" t="str">
        <f t="shared" si="0"/>
        <v>---</v>
      </c>
      <c r="C23" s="488"/>
      <c r="D23" s="490"/>
    </row>
    <row r="24" spans="1:4" x14ac:dyDescent="0.2">
      <c r="A24" s="487"/>
      <c r="B24" s="488" t="str">
        <f t="shared" si="0"/>
        <v>---</v>
      </c>
      <c r="C24" s="488"/>
      <c r="D24" s="490"/>
    </row>
    <row r="25" spans="1:4" x14ac:dyDescent="0.2">
      <c r="A25" s="487"/>
      <c r="B25" s="488" t="str">
        <f t="shared" si="0"/>
        <v>---</v>
      </c>
      <c r="C25" s="489"/>
      <c r="D25" s="490"/>
    </row>
    <row r="26" spans="1:4" x14ac:dyDescent="0.2">
      <c r="A26" s="487"/>
      <c r="B26" s="488" t="str">
        <f t="shared" si="0"/>
        <v>---</v>
      </c>
      <c r="C26" s="488"/>
      <c r="D26" s="490"/>
    </row>
    <row r="27" spans="1:4" x14ac:dyDescent="0.2">
      <c r="A27" s="487"/>
      <c r="B27" s="488" t="str">
        <f t="shared" si="0"/>
        <v>---</v>
      </c>
      <c r="C27" s="489"/>
      <c r="D27" s="490"/>
    </row>
    <row r="28" spans="1:4" x14ac:dyDescent="0.2">
      <c r="A28" s="487"/>
      <c r="B28" s="488" t="str">
        <f t="shared" si="0"/>
        <v>---</v>
      </c>
      <c r="C28" s="488"/>
      <c r="D28" s="490"/>
    </row>
    <row r="29" spans="1:4" x14ac:dyDescent="0.2">
      <c r="A29" s="491"/>
      <c r="B29" s="492" t="str">
        <f t="shared" si="0"/>
        <v>---</v>
      </c>
      <c r="C29" s="492"/>
      <c r="D29" s="493"/>
    </row>
    <row r="31" spans="1:4" x14ac:dyDescent="0.2">
      <c r="A31" s="466" t="s">
        <v>90</v>
      </c>
    </row>
    <row r="32" spans="1:4" x14ac:dyDescent="0.2">
      <c r="A32" s="494" t="s">
        <v>91</v>
      </c>
      <c r="B32" s="494" t="s">
        <v>209</v>
      </c>
    </row>
    <row r="33" spans="1:2" x14ac:dyDescent="0.2">
      <c r="A33" s="494" t="s">
        <v>146</v>
      </c>
      <c r="B33" s="494" t="s">
        <v>147</v>
      </c>
    </row>
    <row r="34" spans="1:2" x14ac:dyDescent="0.2">
      <c r="A34" s="494" t="s">
        <v>174</v>
      </c>
      <c r="B34" s="494" t="s">
        <v>210</v>
      </c>
    </row>
    <row r="35" spans="1:2" x14ac:dyDescent="0.2">
      <c r="A35" s="494" t="s">
        <v>175</v>
      </c>
      <c r="B35" s="494" t="s">
        <v>211</v>
      </c>
    </row>
    <row r="36" spans="1:2" x14ac:dyDescent="0.2">
      <c r="A36" s="494" t="s">
        <v>176</v>
      </c>
      <c r="B36" s="494" t="s">
        <v>212</v>
      </c>
    </row>
    <row r="37" spans="1:2" x14ac:dyDescent="0.2">
      <c r="A37" s="494" t="s">
        <v>148</v>
      </c>
      <c r="B37" s="494" t="s">
        <v>149</v>
      </c>
    </row>
    <row r="38" spans="1:2" x14ac:dyDescent="0.2">
      <c r="A38" s="494" t="s">
        <v>177</v>
      </c>
      <c r="B38" s="494" t="s">
        <v>213</v>
      </c>
    </row>
    <row r="39" spans="1:2" x14ac:dyDescent="0.2">
      <c r="A39" s="494" t="s">
        <v>178</v>
      </c>
      <c r="B39" s="494" t="s">
        <v>214</v>
      </c>
    </row>
    <row r="40" spans="1:2" x14ac:dyDescent="0.2">
      <c r="A40" s="494" t="s">
        <v>179</v>
      </c>
      <c r="B40" s="494" t="s">
        <v>215</v>
      </c>
    </row>
    <row r="41" spans="1:2" x14ac:dyDescent="0.2">
      <c r="A41" s="494" t="s">
        <v>180</v>
      </c>
      <c r="B41" s="494" t="s">
        <v>216</v>
      </c>
    </row>
    <row r="42" spans="1:2" x14ac:dyDescent="0.2">
      <c r="A42" s="494" t="s">
        <v>181</v>
      </c>
      <c r="B42" s="494" t="s">
        <v>217</v>
      </c>
    </row>
    <row r="43" spans="1:2" x14ac:dyDescent="0.2">
      <c r="A43" s="494" t="s">
        <v>182</v>
      </c>
      <c r="B43" s="494" t="s">
        <v>218</v>
      </c>
    </row>
    <row r="44" spans="1:2" x14ac:dyDescent="0.2">
      <c r="A44" s="494" t="s">
        <v>183</v>
      </c>
      <c r="B44" s="494" t="s">
        <v>219</v>
      </c>
    </row>
    <row r="45" spans="1:2" x14ac:dyDescent="0.2">
      <c r="A45" s="494" t="s">
        <v>184</v>
      </c>
      <c r="B45" s="494" t="s">
        <v>220</v>
      </c>
    </row>
    <row r="46" spans="1:2" x14ac:dyDescent="0.2">
      <c r="A46" s="494" t="s">
        <v>185</v>
      </c>
      <c r="B46" s="494" t="s">
        <v>221</v>
      </c>
    </row>
    <row r="47" spans="1:2" x14ac:dyDescent="0.2">
      <c r="A47" s="494" t="s">
        <v>150</v>
      </c>
      <c r="B47" s="494" t="s">
        <v>151</v>
      </c>
    </row>
    <row r="48" spans="1:2" x14ac:dyDescent="0.2">
      <c r="A48" s="494" t="s">
        <v>186</v>
      </c>
      <c r="B48" s="494" t="s">
        <v>222</v>
      </c>
    </row>
    <row r="49" spans="1:2" x14ac:dyDescent="0.2">
      <c r="A49" s="494" t="s">
        <v>187</v>
      </c>
      <c r="B49" s="494" t="s">
        <v>223</v>
      </c>
    </row>
    <row r="50" spans="1:2" x14ac:dyDescent="0.2">
      <c r="A50" s="494" t="s">
        <v>188</v>
      </c>
      <c r="B50" s="494" t="s">
        <v>224</v>
      </c>
    </row>
    <row r="51" spans="1:2" x14ac:dyDescent="0.2">
      <c r="A51" s="494" t="s">
        <v>152</v>
      </c>
      <c r="B51" s="494" t="s">
        <v>153</v>
      </c>
    </row>
    <row r="52" spans="1:2" x14ac:dyDescent="0.2">
      <c r="A52" s="494" t="s">
        <v>189</v>
      </c>
      <c r="B52" s="494" t="s">
        <v>46</v>
      </c>
    </row>
    <row r="53" spans="1:2" x14ac:dyDescent="0.2">
      <c r="A53" s="494" t="s">
        <v>190</v>
      </c>
      <c r="B53" s="494" t="s">
        <v>47</v>
      </c>
    </row>
    <row r="54" spans="1:2" x14ac:dyDescent="0.2">
      <c r="A54" s="494" t="s">
        <v>191</v>
      </c>
      <c r="B54" s="494" t="s">
        <v>48</v>
      </c>
    </row>
    <row r="55" spans="1:2" x14ac:dyDescent="0.2">
      <c r="A55" s="494" t="s">
        <v>33</v>
      </c>
      <c r="B55" s="494" t="s">
        <v>49</v>
      </c>
    </row>
    <row r="56" spans="1:2" x14ac:dyDescent="0.2">
      <c r="A56" s="494" t="s">
        <v>154</v>
      </c>
      <c r="B56" s="494" t="s">
        <v>64</v>
      </c>
    </row>
    <row r="57" spans="1:2" x14ac:dyDescent="0.2">
      <c r="A57" s="494" t="s">
        <v>34</v>
      </c>
      <c r="B57" s="494" t="s">
        <v>50</v>
      </c>
    </row>
    <row r="58" spans="1:2" x14ac:dyDescent="0.2">
      <c r="A58" s="494" t="s">
        <v>35</v>
      </c>
      <c r="B58" s="494" t="s">
        <v>51</v>
      </c>
    </row>
    <row r="59" spans="1:2" x14ac:dyDescent="0.2">
      <c r="A59" s="494" t="s">
        <v>36</v>
      </c>
      <c r="B59" s="494" t="s">
        <v>52</v>
      </c>
    </row>
    <row r="60" spans="1:2" x14ac:dyDescent="0.2">
      <c r="A60" s="494" t="s">
        <v>37</v>
      </c>
      <c r="B60" s="494" t="s">
        <v>53</v>
      </c>
    </row>
    <row r="61" spans="1:2" x14ac:dyDescent="0.2">
      <c r="A61" s="494" t="s">
        <v>38</v>
      </c>
      <c r="B61" s="494" t="s">
        <v>54</v>
      </c>
    </row>
    <row r="62" spans="1:2" x14ac:dyDescent="0.2">
      <c r="A62" s="494" t="s">
        <v>240</v>
      </c>
      <c r="B62" s="494" t="s">
        <v>55</v>
      </c>
    </row>
    <row r="63" spans="1:2" x14ac:dyDescent="0.2">
      <c r="A63" s="494" t="s">
        <v>241</v>
      </c>
      <c r="B63" s="494" t="s">
        <v>56</v>
      </c>
    </row>
    <row r="64" spans="1:2" x14ac:dyDescent="0.2">
      <c r="A64" s="494" t="s">
        <v>242</v>
      </c>
      <c r="B64" s="494" t="s">
        <v>57</v>
      </c>
    </row>
    <row r="66" spans="1:2" x14ac:dyDescent="0.2">
      <c r="A66" s="466" t="s">
        <v>66</v>
      </c>
    </row>
    <row r="67" spans="1:2" x14ac:dyDescent="0.2">
      <c r="A67" s="437" t="s">
        <v>92</v>
      </c>
      <c r="B67" s="437" t="s">
        <v>93</v>
      </c>
    </row>
    <row r="68" spans="1:2" x14ac:dyDescent="0.2">
      <c r="A68" s="437" t="s">
        <v>94</v>
      </c>
      <c r="B68" s="437" t="s">
        <v>95</v>
      </c>
    </row>
    <row r="69" spans="1:2" x14ac:dyDescent="0.2">
      <c r="A69" s="437" t="s">
        <v>155</v>
      </c>
      <c r="B69" s="437" t="s">
        <v>156</v>
      </c>
    </row>
    <row r="70" spans="1:2" x14ac:dyDescent="0.2">
      <c r="A70" s="437" t="s">
        <v>96</v>
      </c>
      <c r="B70" s="437" t="s">
        <v>97</v>
      </c>
    </row>
    <row r="71" spans="1:2" x14ac:dyDescent="0.2">
      <c r="A71" s="437" t="s">
        <v>98</v>
      </c>
      <c r="B71" s="437" t="s">
        <v>99</v>
      </c>
    </row>
    <row r="72" spans="1:2" x14ac:dyDescent="0.2">
      <c r="A72" s="437" t="s">
        <v>100</v>
      </c>
      <c r="B72" s="437" t="s">
        <v>101</v>
      </c>
    </row>
    <row r="73" spans="1:2" x14ac:dyDescent="0.2">
      <c r="A73" s="437" t="s">
        <v>102</v>
      </c>
      <c r="B73" s="437" t="s">
        <v>103</v>
      </c>
    </row>
    <row r="74" spans="1:2" x14ac:dyDescent="0.2">
      <c r="A74" s="437" t="s">
        <v>104</v>
      </c>
      <c r="B74" s="437" t="s">
        <v>105</v>
      </c>
    </row>
    <row r="75" spans="1:2" x14ac:dyDescent="0.2">
      <c r="A75" s="437" t="s">
        <v>106</v>
      </c>
      <c r="B75" s="437" t="s">
        <v>107</v>
      </c>
    </row>
    <row r="76" spans="1:2" x14ac:dyDescent="0.2">
      <c r="A76" s="437" t="s">
        <v>108</v>
      </c>
      <c r="B76" s="437" t="s">
        <v>109</v>
      </c>
    </row>
    <row r="77" spans="1:2" x14ac:dyDescent="0.2">
      <c r="A77" s="437" t="s">
        <v>157</v>
      </c>
      <c r="B77" s="437" t="s">
        <v>158</v>
      </c>
    </row>
    <row r="78" spans="1:2" x14ac:dyDescent="0.2">
      <c r="A78" s="437" t="s">
        <v>110</v>
      </c>
      <c r="B78" s="437" t="s">
        <v>111</v>
      </c>
    </row>
    <row r="79" spans="1:2" x14ac:dyDescent="0.2">
      <c r="A79" s="437" t="s">
        <v>112</v>
      </c>
      <c r="B79" s="437" t="s">
        <v>113</v>
      </c>
    </row>
    <row r="80" spans="1:2" x14ac:dyDescent="0.2">
      <c r="A80" s="437" t="s">
        <v>114</v>
      </c>
      <c r="B80" s="437" t="s">
        <v>115</v>
      </c>
    </row>
    <row r="81" spans="1:2" x14ac:dyDescent="0.2">
      <c r="A81" s="437" t="s">
        <v>116</v>
      </c>
      <c r="B81" s="437" t="s">
        <v>117</v>
      </c>
    </row>
    <row r="82" spans="1:2" x14ac:dyDescent="0.2">
      <c r="A82" s="437" t="s">
        <v>118</v>
      </c>
      <c r="B82" s="437" t="s">
        <v>119</v>
      </c>
    </row>
    <row r="83" spans="1:2" x14ac:dyDescent="0.2">
      <c r="A83" s="437" t="s">
        <v>159</v>
      </c>
      <c r="B83" s="437" t="s">
        <v>160</v>
      </c>
    </row>
    <row r="84" spans="1:2" x14ac:dyDescent="0.2">
      <c r="A84" s="437" t="s">
        <v>192</v>
      </c>
      <c r="B84" s="437" t="s">
        <v>193</v>
      </c>
    </row>
    <row r="85" spans="1:2" x14ac:dyDescent="0.2">
      <c r="A85" s="437" t="s">
        <v>194</v>
      </c>
      <c r="B85" s="437" t="s">
        <v>195</v>
      </c>
    </row>
    <row r="86" spans="1:2" x14ac:dyDescent="0.2">
      <c r="A86" s="437" t="s">
        <v>196</v>
      </c>
      <c r="B86" s="437" t="s">
        <v>197</v>
      </c>
    </row>
    <row r="87" spans="1:2" x14ac:dyDescent="0.2">
      <c r="A87" s="437" t="s">
        <v>198</v>
      </c>
      <c r="B87" s="437" t="s">
        <v>199</v>
      </c>
    </row>
    <row r="88" spans="1:2" x14ac:dyDescent="0.2">
      <c r="A88" s="437" t="s">
        <v>200</v>
      </c>
      <c r="B88" s="437" t="s">
        <v>201</v>
      </c>
    </row>
    <row r="89" spans="1:2" x14ac:dyDescent="0.2">
      <c r="A89" s="437" t="s">
        <v>202</v>
      </c>
      <c r="B89" s="437" t="s">
        <v>203</v>
      </c>
    </row>
    <row r="90" spans="1:2" x14ac:dyDescent="0.2">
      <c r="A90" s="437" t="s">
        <v>204</v>
      </c>
      <c r="B90" s="437" t="s">
        <v>205</v>
      </c>
    </row>
    <row r="91" spans="1:2" x14ac:dyDescent="0.2">
      <c r="A91" s="437" t="s">
        <v>206</v>
      </c>
      <c r="B91" s="437" t="s">
        <v>207</v>
      </c>
    </row>
  </sheetData>
  <sheetProtection sheet="1" objects="1" scenarios="1" formatCells="0" formatColumns="0" formatRows="0"/>
  <phoneticPr fontId="49" type="noConversion"/>
  <dataValidations count="4">
    <dataValidation type="list" allowBlank="1" showInputMessage="1" showErrorMessage="1" sqref="B3" xr:uid="{00000000-0002-0000-0F00-000000000000}">
      <formula1>$A$18:$A$29</formula1>
    </dataValidation>
    <dataValidation type="list" allowBlank="1" showInputMessage="1" showErrorMessage="1" sqref="B5" xr:uid="{00000000-0002-0000-0F00-000001000000}">
      <formula1>$A$67:$A$91</formula1>
    </dataValidation>
    <dataValidation type="list" allowBlank="1" showInputMessage="1" showErrorMessage="1" sqref="B4" xr:uid="{00000000-0002-0000-0F00-000002000000}">
      <formula1>$A$32:$A$64</formula1>
    </dataValidation>
    <dataValidation type="list" allowBlank="1" showInputMessage="1" showErrorMessage="1" sqref="B2" xr:uid="{00000000-0002-0000-0F00-000003000000}">
      <formula1>$A$8:$A$15</formula1>
    </dataValidation>
  </dataValidations>
  <pageMargins left="0.78740157480314965" right="0.78740157480314965" top="0.98425196850393704" bottom="0.98425196850393704" header="0.51181102362204722" footer="0.51181102362204722"/>
  <pageSetup paperSize="9" scale="64"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9"/>
    <pageSetUpPr fitToPage="1"/>
  </sheetPr>
  <dimension ref="A1:V110"/>
  <sheetViews>
    <sheetView workbookViewId="0">
      <pane ySplit="4" topLeftCell="A5" activePane="bottomLeft" state="frozen"/>
      <selection pane="bottomLeft" activeCell="B2" sqref="B2:D4"/>
    </sheetView>
  </sheetViews>
  <sheetFormatPr baseColWidth="10" defaultColWidth="9.140625" defaultRowHeight="12.75" x14ac:dyDescent="0.2"/>
  <cols>
    <col min="1" max="1" width="3.7109375" style="71" hidden="1" customWidth="1"/>
    <col min="2" max="2" width="2.7109375" style="76" customWidth="1"/>
    <col min="3" max="4" width="4.7109375" style="76" customWidth="1"/>
    <col min="5" max="14" width="12.7109375" style="76" customWidth="1"/>
    <col min="15" max="15" width="2.7109375" style="77" customWidth="1"/>
    <col min="16" max="16" width="11.42578125" style="76" customWidth="1"/>
    <col min="17" max="22" width="11.42578125" style="71" hidden="1" customWidth="1"/>
    <col min="23" max="16384" width="9.140625" style="76"/>
  </cols>
  <sheetData>
    <row r="1" spans="1:22" s="71" customFormat="1" ht="13.5" hidden="1" thickBot="1" x14ac:dyDescent="0.25">
      <c r="A1" s="70" t="s">
        <v>133</v>
      </c>
      <c r="O1" s="72"/>
      <c r="Q1" s="70" t="s">
        <v>133</v>
      </c>
      <c r="R1" s="70" t="s">
        <v>133</v>
      </c>
      <c r="S1" s="70" t="s">
        <v>133</v>
      </c>
      <c r="T1" s="70" t="s">
        <v>133</v>
      </c>
      <c r="U1" s="70" t="s">
        <v>133</v>
      </c>
      <c r="V1" s="70" t="s">
        <v>133</v>
      </c>
    </row>
    <row r="2" spans="1:22" s="75" customFormat="1" ht="13.5" customHeight="1" thickBot="1" x14ac:dyDescent="0.25">
      <c r="A2" s="73"/>
      <c r="B2" s="621" t="str">
        <f>Translations!$B$11</f>
        <v>b.
Guide-lines</v>
      </c>
      <c r="C2" s="622"/>
      <c r="D2" s="623"/>
      <c r="E2" s="620" t="str">
        <f>Translations!$B$12</f>
        <v>Navigation area:</v>
      </c>
      <c r="F2" s="558"/>
      <c r="G2" s="559" t="str">
        <f>Translations!$B$13</f>
        <v>Table of contents</v>
      </c>
      <c r="H2" s="560"/>
      <c r="I2" s="559" t="str">
        <f ca="1">HYPERLINK("#"&amp;INDEX(a_Contents!$R$4:$R$37,MATCH(INDEX(a_Contents!$T$4:$T$37,MATCH($T$2,a_Contents!$S$4:$S$37,0))-1,a_Contents!$T$4:$T$37,0)),EUconst_PreviousSheet)</f>
        <v>Previous sheet</v>
      </c>
      <c r="J2" s="560"/>
      <c r="K2" s="559" t="str">
        <f ca="1">HYPERLINK("#"&amp;INDEX(a_Contents!$R$4:$R$37,MATCH(INDEX(a_Contents!$T$4:$T$37,MATCH($T$2,a_Contents!$S$4:$S$37,0))+1,a_Contents!$T$4:$T$37,0)),EUconst_NextSheet)</f>
        <v>Next sheet</v>
      </c>
      <c r="L2" s="560"/>
      <c r="M2" s="552" t="str">
        <f ca="1">HYPERLINK("#"&amp;a_Contents!$R$34,INDIRECT(a_Contents!$R$34))</f>
        <v>E_Accounting</v>
      </c>
      <c r="N2" s="553"/>
      <c r="O2" s="74"/>
      <c r="Q2" s="24" t="s">
        <v>296</v>
      </c>
      <c r="R2" s="29" t="str">
        <f>ADDRESS(ROW($B$6),COLUMN($B$6)) &amp; ":" &amp; ADDRESS(MATCH("PRINT",$P:$P,0),COLUMN($P$6))</f>
        <v>$B$6:$P$110</v>
      </c>
      <c r="S2" s="24" t="s">
        <v>297</v>
      </c>
      <c r="T2" s="30" t="str">
        <f ca="1">IF(ISERROR(CELL("filename",U2)),"b_Guidelines and conditions",MID(CELL("filename",U2),FIND("]",CELL("filename",U2))+1,1024))</f>
        <v>b_Guidelines and conditions</v>
      </c>
      <c r="U2" s="73"/>
      <c r="V2" s="73"/>
    </row>
    <row r="3" spans="1:22" s="75" customFormat="1" ht="12.75" customHeight="1" x14ac:dyDescent="0.2">
      <c r="A3" s="73"/>
      <c r="B3" s="624"/>
      <c r="C3" s="625"/>
      <c r="D3" s="626"/>
      <c r="E3" s="630"/>
      <c r="F3" s="551"/>
      <c r="G3" s="551"/>
      <c r="H3" s="551"/>
      <c r="I3" s="551"/>
      <c r="J3" s="551"/>
      <c r="K3" s="551"/>
      <c r="L3" s="551"/>
      <c r="M3" s="537" t="str">
        <f>IFERROR(HYPERLINK("#"&amp;ADDRESS(ROW($B$2)+MATCH(V3,$B:$B,0)-1,3),INDEX($R:$R,MATCH(V3,$B:$B,0))),"")</f>
        <v/>
      </c>
      <c r="N3" s="537"/>
      <c r="O3" s="74"/>
      <c r="Q3" s="73"/>
      <c r="R3" s="73"/>
      <c r="S3" s="73"/>
      <c r="T3" s="73"/>
      <c r="U3" s="73"/>
      <c r="V3" s="73"/>
    </row>
    <row r="4" spans="1:22" s="75" customFormat="1" ht="13.5" customHeight="1" thickBot="1" x14ac:dyDescent="0.25">
      <c r="A4" s="73"/>
      <c r="B4" s="627"/>
      <c r="C4" s="628"/>
      <c r="D4" s="629"/>
      <c r="E4" s="630"/>
      <c r="F4" s="551"/>
      <c r="G4" s="551"/>
      <c r="H4" s="551"/>
      <c r="I4" s="551"/>
      <c r="J4" s="551"/>
      <c r="K4" s="551"/>
      <c r="L4" s="551"/>
      <c r="M4" s="537" t="str">
        <f>IFERROR(HYPERLINK("#"&amp;ADDRESS(ROW($B$2)+MATCH(V4,$B:$B,0)-1,3),INDEX($R:$R,MATCH(V4,$B:$B,0))),"")</f>
        <v/>
      </c>
      <c r="N4" s="537"/>
      <c r="O4" s="74"/>
      <c r="Q4" s="73"/>
      <c r="R4" s="73"/>
      <c r="S4" s="73"/>
      <c r="T4" s="73"/>
      <c r="U4" s="73"/>
      <c r="V4" s="73"/>
    </row>
    <row r="6" spans="1:22" ht="18" x14ac:dyDescent="0.2">
      <c r="D6" s="616" t="str">
        <f>Translations!$B$14</f>
        <v>GUIDELINES AND CONDITIONS</v>
      </c>
      <c r="E6" s="616"/>
      <c r="F6" s="616"/>
      <c r="G6" s="616"/>
      <c r="H6" s="616"/>
      <c r="I6" s="616"/>
      <c r="J6" s="616"/>
      <c r="K6" s="616"/>
      <c r="L6" s="616"/>
    </row>
    <row r="7" spans="1:22" x14ac:dyDescent="0.2">
      <c r="D7" s="617"/>
      <c r="E7" s="617"/>
      <c r="F7" s="617"/>
      <c r="G7" s="617"/>
      <c r="H7" s="617"/>
      <c r="I7" s="617"/>
      <c r="J7" s="617"/>
      <c r="K7" s="617"/>
      <c r="L7" s="617"/>
      <c r="M7" s="617"/>
      <c r="N7" s="617"/>
    </row>
    <row r="8" spans="1:22" ht="42" customHeight="1" x14ac:dyDescent="0.2">
      <c r="C8" s="78">
        <v>1</v>
      </c>
      <c r="D8" s="579" t="str">
        <f>Translations!$B$147</f>
        <v>Directive 2003/87/EC (the "ETS Directive") introduces a separate ETS for buildings, road transport and additional sectors (the "ETS2") and requires regulated entities to hold a valid GHG emissions permit issued by the relevant Competent Authority, to monitor and report their emissions, and have the reports verified by an independent and accredited verifier.</v>
      </c>
      <c r="E8" s="579"/>
      <c r="F8" s="579"/>
      <c r="G8" s="579"/>
      <c r="H8" s="579"/>
      <c r="I8" s="579"/>
      <c r="J8" s="579"/>
      <c r="K8" s="579"/>
      <c r="L8" s="579"/>
      <c r="M8" s="579"/>
      <c r="N8" s="579"/>
    </row>
    <row r="9" spans="1:22" ht="12.75" customHeight="1" x14ac:dyDescent="0.2">
      <c r="C9" s="78"/>
      <c r="D9" s="579" t="str">
        <f>Translations!$B$15</f>
        <v>The Directive can be downloaded from:</v>
      </c>
      <c r="E9" s="579"/>
      <c r="F9" s="579"/>
      <c r="G9" s="579"/>
      <c r="H9" s="579"/>
      <c r="I9" s="579"/>
      <c r="J9" s="579"/>
      <c r="K9" s="579"/>
      <c r="L9" s="579"/>
      <c r="M9" s="579"/>
      <c r="N9" s="579"/>
    </row>
    <row r="10" spans="1:22" x14ac:dyDescent="0.2">
      <c r="C10" s="79"/>
      <c r="D10" s="608" t="s">
        <v>474</v>
      </c>
      <c r="E10" s="609"/>
      <c r="F10" s="609"/>
      <c r="G10" s="609"/>
      <c r="H10" s="609"/>
      <c r="I10" s="609"/>
      <c r="J10" s="609"/>
      <c r="K10" s="609"/>
      <c r="L10" s="609"/>
      <c r="M10" s="609"/>
      <c r="N10" s="619"/>
    </row>
    <row r="11" spans="1:22" ht="5.0999999999999996" customHeight="1" x14ac:dyDescent="0.2">
      <c r="C11" s="79"/>
      <c r="D11" s="1"/>
      <c r="E11" s="1"/>
      <c r="F11" s="1"/>
      <c r="G11" s="1"/>
      <c r="H11" s="1"/>
      <c r="I11" s="1"/>
      <c r="J11" s="1"/>
      <c r="K11" s="1"/>
      <c r="L11" s="1"/>
      <c r="M11" s="1"/>
      <c r="N11" s="80"/>
    </row>
    <row r="12" spans="1:22" ht="26.25" customHeight="1" x14ac:dyDescent="0.2">
      <c r="C12" s="78">
        <v>2</v>
      </c>
      <c r="D12" s="579" t="str">
        <f>Translations!$B$91</f>
        <v>The Monitoring and Reporting Regulation (Commission Regulation (EU) No 2018/2066, as amended, hereinafter the "MRR"), defines further requirements for monitoring and reporting. The MRR can be downloaded from:</v>
      </c>
      <c r="E12" s="579"/>
      <c r="F12" s="579"/>
      <c r="G12" s="579"/>
      <c r="H12" s="579"/>
      <c r="I12" s="579"/>
      <c r="J12" s="579"/>
      <c r="K12" s="579"/>
      <c r="L12" s="579"/>
      <c r="M12" s="579"/>
      <c r="N12" s="579"/>
    </row>
    <row r="13" spans="1:22" ht="12.75" customHeight="1" x14ac:dyDescent="0.2">
      <c r="C13" s="78"/>
      <c r="D13" s="618" t="s">
        <v>608</v>
      </c>
      <c r="E13" s="618"/>
      <c r="F13" s="618"/>
      <c r="G13" s="618"/>
      <c r="H13" s="618"/>
      <c r="I13" s="618"/>
      <c r="J13" s="618"/>
      <c r="K13" s="618"/>
      <c r="L13" s="618"/>
      <c r="M13" s="618"/>
      <c r="N13" s="618"/>
    </row>
    <row r="14" spans="1:22" ht="25.5" customHeight="1" x14ac:dyDescent="0.2">
      <c r="C14" s="78"/>
      <c r="D14" s="579" t="str">
        <f>Translations!$B$184</f>
        <v xml:space="preserve">Whenever improvements require modifications of the monitoring plan (see Article 75b of the MRR), a revised monitoring plan must be submitted to the CA via the normal route according to administrative practice, for approval by the CA. </v>
      </c>
      <c r="E14" s="579"/>
      <c r="F14" s="579"/>
      <c r="G14" s="579"/>
      <c r="H14" s="579"/>
      <c r="I14" s="579"/>
      <c r="J14" s="579"/>
      <c r="K14" s="579"/>
      <c r="L14" s="579"/>
      <c r="M14" s="579"/>
      <c r="N14" s="579"/>
    </row>
    <row r="15" spans="1:22" ht="12.75" customHeight="1" x14ac:dyDescent="0.2">
      <c r="C15" s="78"/>
      <c r="D15" s="614" t="str">
        <f>Translations!$B$185</f>
        <v>The MRR lays down two requirements related to improvements:</v>
      </c>
      <c r="E15" s="614"/>
      <c r="F15" s="614"/>
      <c r="G15" s="614"/>
      <c r="H15" s="614"/>
      <c r="I15" s="614"/>
      <c r="J15" s="614"/>
      <c r="K15" s="614"/>
      <c r="L15" s="614"/>
      <c r="M15" s="614"/>
      <c r="N15" s="614"/>
    </row>
    <row r="16" spans="1:22" ht="25.5" customHeight="1" x14ac:dyDescent="0.2">
      <c r="C16" s="78"/>
      <c r="D16" s="81" t="s">
        <v>164</v>
      </c>
      <c r="E16" s="615" t="str">
        <f>Translations!$B$186</f>
        <v>Regulated entities must report on addressing non-conformities and recommendations (if any) stated in the verification reports (Article 75q(4) and Article 9), AND</v>
      </c>
      <c r="F16" s="615"/>
      <c r="G16" s="615"/>
      <c r="H16" s="615"/>
      <c r="I16" s="615"/>
      <c r="J16" s="615"/>
      <c r="K16" s="615"/>
      <c r="L16" s="615"/>
      <c r="M16" s="615"/>
      <c r="N16" s="615"/>
    </row>
    <row r="17" spans="3:14" ht="25.5" customHeight="1" x14ac:dyDescent="0.2">
      <c r="C17" s="78"/>
      <c r="D17" s="81" t="s">
        <v>164</v>
      </c>
      <c r="E17" s="615" t="str">
        <f>Translations!$B$187</f>
        <v>Regulated entities must check regularly on their own initiative in accordance with Article 14(1), whether the monitoring methodology can be improved, and report pursuant to Article 75q(1)-(3) on the findings of and follow-up to this assessment.</v>
      </c>
      <c r="F17" s="615"/>
      <c r="G17" s="615"/>
      <c r="H17" s="615"/>
      <c r="I17" s="615"/>
      <c r="J17" s="615"/>
      <c r="K17" s="615"/>
      <c r="L17" s="615"/>
      <c r="M17" s="615"/>
      <c r="N17" s="615"/>
    </row>
    <row r="18" spans="3:14" ht="12.75" customHeight="1" x14ac:dyDescent="0.2">
      <c r="C18" s="78"/>
      <c r="D18" s="82"/>
      <c r="E18" s="83"/>
      <c r="F18" s="83"/>
      <c r="G18" s="83"/>
      <c r="H18" s="83"/>
      <c r="I18" s="83"/>
      <c r="J18" s="83"/>
      <c r="K18" s="83"/>
      <c r="L18" s="83"/>
      <c r="M18" s="83"/>
      <c r="N18" s="83"/>
    </row>
    <row r="19" spans="3:14" ht="38.85" customHeight="1" x14ac:dyDescent="0.2">
      <c r="C19" s="78"/>
      <c r="D19" s="600" t="str">
        <f>Translations!$B$188</f>
        <v>Improvement reports addressing recommendations for improvements, non-conformities and misstatements reported by the verifier must be submitted by 31 July of the year in which the verification report is issued (Article 75q(4)), unless the CA allowed for a later deadline, by 30 September the latest.</v>
      </c>
      <c r="E19" s="600"/>
      <c r="F19" s="600"/>
      <c r="G19" s="600"/>
      <c r="H19" s="600"/>
      <c r="I19" s="600"/>
      <c r="J19" s="600"/>
      <c r="K19" s="600"/>
      <c r="L19" s="600"/>
      <c r="M19" s="600"/>
      <c r="N19" s="600"/>
    </row>
    <row r="20" spans="3:14" ht="38.85" customHeight="1" x14ac:dyDescent="0.2">
      <c r="C20" s="78"/>
      <c r="D20" s="600" t="str">
        <f>Translations!$B$189</f>
        <v>Improvement reports pursuant to Article 75q(1) must be submitted by 31 July every three years, or five years, depending upon the category of the regulated entity, unless the CA allowed for a later deadline, by 30 September the latest. The CA can extend these intervals under certain conditions.</v>
      </c>
      <c r="E20" s="600"/>
      <c r="F20" s="600"/>
      <c r="G20" s="600"/>
      <c r="H20" s="600"/>
      <c r="I20" s="600"/>
      <c r="J20" s="600"/>
      <c r="K20" s="600"/>
      <c r="L20" s="600"/>
      <c r="M20" s="600"/>
      <c r="N20" s="600"/>
    </row>
    <row r="21" spans="3:14" ht="12.75" customHeight="1" x14ac:dyDescent="0.2">
      <c r="C21" s="78"/>
      <c r="D21" s="600" t="str">
        <f>Translations!$B$190</f>
        <v>Improvement reports pursuant to Article 75q(1) and 75q(4) may be combined.</v>
      </c>
      <c r="E21" s="600"/>
      <c r="F21" s="600"/>
      <c r="G21" s="600"/>
      <c r="H21" s="600"/>
      <c r="I21" s="600"/>
      <c r="J21" s="600"/>
      <c r="K21" s="600"/>
      <c r="L21" s="600"/>
      <c r="M21" s="600"/>
      <c r="N21" s="600"/>
    </row>
    <row r="22" spans="3:14" x14ac:dyDescent="0.2">
      <c r="C22" s="78"/>
      <c r="D22" s="579" t="str">
        <f>Translations!$B$148</f>
        <v>Furthermore, Articles 74(1) and 75u state:</v>
      </c>
      <c r="E22" s="579"/>
      <c r="F22" s="579"/>
      <c r="G22" s="579"/>
      <c r="H22" s="579"/>
      <c r="I22" s="579"/>
      <c r="J22" s="579"/>
      <c r="K22" s="579"/>
      <c r="L22" s="579"/>
      <c r="M22" s="579"/>
      <c r="N22" s="579"/>
    </row>
    <row r="23" spans="3:14" ht="69.95" customHeight="1" x14ac:dyDescent="0.2">
      <c r="C23" s="78"/>
      <c r="D23" s="613" t="str">
        <f>Translations!$B$99</f>
        <v>Member States may require the [regulated entity] to use electronic templates or specific file formats for submission of monitoring plans and changes to the monitoring plan, as well as for submission of annual emissions reports,...verification reports and improvement reports. 
Those templates or file format specifications established by the Member States shall, at least, contain the information contained in electronic templates or file format specifications published by the Commission.</v>
      </c>
      <c r="E23" s="613"/>
      <c r="F23" s="613"/>
      <c r="G23" s="613"/>
      <c r="H23" s="613"/>
      <c r="I23" s="613"/>
      <c r="J23" s="613"/>
      <c r="K23" s="613"/>
      <c r="L23" s="613"/>
      <c r="M23" s="613"/>
      <c r="N23" s="613"/>
    </row>
    <row r="24" spans="3:14" ht="42" customHeight="1" x14ac:dyDescent="0.2">
      <c r="C24" s="78">
        <v>3</v>
      </c>
      <c r="D24" s="579" t="str">
        <f>Translations!$B$191</f>
        <v xml:space="preserve">This file constitutes the said improvement reporting template developed by the Commission services and includes the requirements defined in Article 75q as well as further requirements to assist the regulated entity in demonstrating compliance with the MRR. Under certain conditions as described below, it may have been amended to a limited extent by a Member State's competent authority. </v>
      </c>
      <c r="E24" s="579"/>
      <c r="F24" s="579"/>
      <c r="G24" s="579"/>
      <c r="H24" s="579"/>
      <c r="I24" s="579"/>
      <c r="J24" s="579"/>
      <c r="K24" s="579"/>
      <c r="L24" s="579"/>
      <c r="M24" s="579"/>
      <c r="N24" s="579"/>
    </row>
    <row r="25" spans="3:14" ht="15.95" customHeight="1" x14ac:dyDescent="0.2">
      <c r="C25" s="78"/>
      <c r="D25" s="579" t="str">
        <f>Translations!$B$149</f>
        <v xml:space="preserve">This reporting template represents the views of the Commission services at the time of publication. </v>
      </c>
      <c r="E25" s="579"/>
      <c r="F25" s="579"/>
      <c r="G25" s="579"/>
      <c r="H25" s="579"/>
      <c r="I25" s="579"/>
      <c r="J25" s="579"/>
      <c r="K25" s="579"/>
      <c r="L25" s="579"/>
      <c r="M25" s="579"/>
      <c r="N25" s="579"/>
    </row>
    <row r="26" spans="3:14" ht="38.25" customHeight="1" x14ac:dyDescent="0.2">
      <c r="C26" s="78"/>
      <c r="D26" s="611" t="str">
        <f>Translations!$B$192</f>
        <v>This is the final version of the improvement report template for ETS2 regulated entities of the EU ETS. Version of 5 May 2026.</v>
      </c>
      <c r="E26" s="611"/>
      <c r="F26" s="611"/>
      <c r="G26" s="611"/>
      <c r="H26" s="611"/>
      <c r="I26" s="611"/>
      <c r="J26" s="611"/>
      <c r="K26" s="611"/>
      <c r="L26" s="611"/>
      <c r="M26" s="611"/>
      <c r="N26" s="612"/>
    </row>
    <row r="27" spans="3:14" ht="4.9000000000000004" customHeight="1" x14ac:dyDescent="0.2">
      <c r="C27" s="78"/>
      <c r="D27" s="85"/>
      <c r="E27" s="85"/>
      <c r="F27" s="85"/>
      <c r="G27" s="85"/>
      <c r="H27" s="85"/>
      <c r="I27" s="85"/>
      <c r="J27" s="85"/>
      <c r="K27" s="85"/>
      <c r="L27" s="85"/>
      <c r="M27" s="85"/>
      <c r="N27" s="85"/>
    </row>
    <row r="28" spans="3:14" ht="12.75" customHeight="1" x14ac:dyDescent="0.2">
      <c r="C28" s="78">
        <v>4</v>
      </c>
      <c r="D28" s="579" t="str">
        <f>Translations!$B$16</f>
        <v>All Commission guidance documents on the Monitoring and Reporting Regulation can be found at:</v>
      </c>
      <c r="E28" s="579"/>
      <c r="F28" s="579"/>
      <c r="G28" s="579"/>
      <c r="H28" s="579"/>
      <c r="I28" s="579"/>
      <c r="J28" s="579"/>
      <c r="K28" s="579"/>
      <c r="L28" s="579"/>
      <c r="M28" s="579"/>
      <c r="N28" s="579"/>
    </row>
    <row r="29" spans="3:14" ht="12.75" customHeight="1" x14ac:dyDescent="0.2">
      <c r="C29" s="78"/>
      <c r="D29" s="608" t="str">
        <f>Translations!$B$100</f>
        <v>https://climate.ec.europa.eu/eu-action/eu-emissions-trading-system-eu-ets/monitoring-reporting-and-verification-eu-ets-emissions_en</v>
      </c>
      <c r="E29" s="609"/>
      <c r="F29" s="609"/>
      <c r="G29" s="609"/>
      <c r="H29" s="609"/>
      <c r="I29" s="609"/>
      <c r="J29" s="609"/>
      <c r="K29" s="609"/>
      <c r="L29" s="609"/>
      <c r="M29" s="609"/>
      <c r="N29" s="610"/>
    </row>
    <row r="30" spans="3:14" ht="12.75" customHeight="1" x14ac:dyDescent="0.2">
      <c r="C30" s="78"/>
      <c r="D30" s="579" t="str">
        <f>Translations!$B$193</f>
        <v>It is recommended to read the "General MRR Guidance for ETS2 entities":</v>
      </c>
      <c r="E30" s="579"/>
      <c r="F30" s="579"/>
      <c r="G30" s="579"/>
      <c r="H30" s="579"/>
      <c r="I30" s="579"/>
      <c r="J30" s="579"/>
      <c r="K30" s="579"/>
      <c r="L30" s="579"/>
      <c r="M30" s="579"/>
      <c r="N30" s="579"/>
    </row>
    <row r="31" spans="3:14" ht="12.75" customHeight="1" x14ac:dyDescent="0.2">
      <c r="C31" s="78"/>
      <c r="D31" s="608" t="s">
        <v>688</v>
      </c>
      <c r="E31" s="609"/>
      <c r="F31" s="609"/>
      <c r="G31" s="609"/>
      <c r="H31" s="609"/>
      <c r="I31" s="609"/>
      <c r="J31" s="609"/>
      <c r="K31" s="609"/>
      <c r="L31" s="609"/>
      <c r="M31" s="609"/>
      <c r="N31" s="610"/>
    </row>
    <row r="32" spans="3:14" x14ac:dyDescent="0.2">
      <c r="C32" s="78"/>
      <c r="D32" s="87"/>
      <c r="E32" s="87"/>
      <c r="F32" s="87"/>
      <c r="G32" s="87"/>
      <c r="H32" s="87"/>
      <c r="I32" s="87"/>
      <c r="J32" s="87"/>
      <c r="K32" s="87"/>
      <c r="L32" s="87"/>
      <c r="M32" s="87"/>
      <c r="N32" s="87"/>
    </row>
    <row r="33" spans="3:14" x14ac:dyDescent="0.2">
      <c r="C33" s="78">
        <v>5</v>
      </c>
      <c r="D33" s="600" t="str">
        <f>Translations!$B$17</f>
        <v>Before you use this file, please carry out the following steps:</v>
      </c>
      <c r="E33" s="600"/>
      <c r="F33" s="600"/>
      <c r="G33" s="600"/>
      <c r="H33" s="600"/>
      <c r="I33" s="600"/>
      <c r="J33" s="600"/>
      <c r="K33" s="600"/>
      <c r="L33" s="600"/>
      <c r="M33" s="600"/>
      <c r="N33" s="600"/>
    </row>
    <row r="34" spans="3:14" x14ac:dyDescent="0.2">
      <c r="C34" s="78"/>
      <c r="D34" s="88" t="s">
        <v>124</v>
      </c>
      <c r="E34" s="597" t="str">
        <f>Translations!$B$18</f>
        <v>Read carefully the instructions below for filling this template.</v>
      </c>
      <c r="F34" s="597"/>
      <c r="G34" s="597"/>
      <c r="H34" s="597"/>
      <c r="I34" s="597"/>
      <c r="J34" s="597"/>
      <c r="K34" s="597"/>
      <c r="L34" s="597"/>
      <c r="M34" s="597"/>
      <c r="N34" s="597"/>
    </row>
    <row r="35" spans="3:14" ht="29.25" customHeight="1" x14ac:dyDescent="0.2">
      <c r="C35" s="78"/>
      <c r="D35" s="88" t="s">
        <v>125</v>
      </c>
      <c r="E35" s="579" t="str">
        <f>Translations!$B$101</f>
        <v>Identify the Competent Authority (CA) of the Member States responsible for you. Note that "Member State" here means all States which are participating in the EU ETS, not only EU Member States.</v>
      </c>
      <c r="F35" s="579"/>
      <c r="G35" s="579"/>
      <c r="H35" s="579"/>
      <c r="I35" s="579"/>
      <c r="J35" s="579"/>
      <c r="K35" s="579"/>
      <c r="L35" s="579"/>
      <c r="M35" s="579"/>
      <c r="N35" s="579"/>
    </row>
    <row r="36" spans="3:14" ht="30.75" customHeight="1" x14ac:dyDescent="0.2">
      <c r="C36" s="78"/>
      <c r="D36" s="88" t="s">
        <v>45</v>
      </c>
      <c r="E36" s="579" t="str">
        <f>Translations!$B$19</f>
        <v>Check the CA's webpage or directly contact the CA in order to find out if you have the correct version of the template. The template version (in particular the reference file name) is clearly indicated on the cover page of this file.</v>
      </c>
      <c r="F36" s="579"/>
      <c r="G36" s="579"/>
      <c r="H36" s="579"/>
      <c r="I36" s="579"/>
      <c r="J36" s="579"/>
      <c r="K36" s="579"/>
      <c r="L36" s="579"/>
      <c r="M36" s="579"/>
      <c r="N36" s="579"/>
    </row>
    <row r="37" spans="3:14" ht="29.25" customHeight="1" x14ac:dyDescent="0.2">
      <c r="C37" s="78"/>
      <c r="D37" s="88" t="s">
        <v>126</v>
      </c>
      <c r="E37" s="579" t="str">
        <f>Translations!$B$20</f>
        <v>Some Member States may require you to use an alternative system, such as internet-based form instead of a spreadsheet. Check your Member State requirements. In this case the CA will provide further information to you.</v>
      </c>
      <c r="F37" s="579"/>
      <c r="G37" s="579"/>
      <c r="H37" s="579"/>
      <c r="I37" s="579"/>
      <c r="J37" s="579"/>
      <c r="K37" s="579"/>
      <c r="L37" s="579"/>
      <c r="M37" s="579"/>
      <c r="N37" s="579"/>
    </row>
    <row r="38" spans="3:14" x14ac:dyDescent="0.2">
      <c r="C38" s="78"/>
      <c r="D38" s="579"/>
      <c r="E38" s="579"/>
      <c r="F38" s="579"/>
      <c r="G38" s="579"/>
      <c r="H38" s="579"/>
      <c r="I38" s="579"/>
      <c r="J38" s="579"/>
      <c r="K38" s="579"/>
      <c r="L38" s="579"/>
      <c r="M38" s="579"/>
      <c r="N38" s="579"/>
    </row>
    <row r="39" spans="3:14" ht="15" customHeight="1" x14ac:dyDescent="0.2">
      <c r="C39" s="78">
        <v>6</v>
      </c>
      <c r="D39" s="579" t="str">
        <f>Translations!$B$150</f>
        <v>This reporting template must be submitted to your competent authority at the following address:</v>
      </c>
      <c r="E39" s="579"/>
      <c r="F39" s="579"/>
      <c r="G39" s="579"/>
      <c r="H39" s="579"/>
      <c r="I39" s="579"/>
      <c r="J39" s="579"/>
      <c r="K39" s="579"/>
      <c r="L39" s="579"/>
      <c r="M39" s="579"/>
      <c r="N39" s="579"/>
    </row>
    <row r="40" spans="3:14" x14ac:dyDescent="0.2">
      <c r="C40" s="78"/>
      <c r="D40" s="89"/>
      <c r="E40" s="89"/>
      <c r="F40" s="89"/>
      <c r="G40" s="89"/>
      <c r="H40" s="89"/>
      <c r="I40" s="89"/>
      <c r="J40" s="89"/>
      <c r="K40" s="89"/>
      <c r="L40" s="89"/>
      <c r="M40" s="89"/>
      <c r="N40" s="89"/>
    </row>
    <row r="41" spans="3:14" x14ac:dyDescent="0.2">
      <c r="G41" s="606" t="str">
        <f>Translations!$B$21</f>
        <v>Detail address to be provided by the Member State</v>
      </c>
      <c r="H41" s="606"/>
      <c r="I41" s="606"/>
      <c r="J41" s="606"/>
    </row>
    <row r="42" spans="3:14" x14ac:dyDescent="0.2">
      <c r="G42" s="607"/>
      <c r="H42" s="607"/>
      <c r="I42" s="607"/>
      <c r="J42" s="607"/>
    </row>
    <row r="43" spans="3:14" x14ac:dyDescent="0.2">
      <c r="G43" s="607"/>
      <c r="H43" s="607"/>
      <c r="I43" s="607"/>
      <c r="J43" s="607"/>
    </row>
    <row r="44" spans="3:14" x14ac:dyDescent="0.2">
      <c r="G44" s="607"/>
      <c r="H44" s="607"/>
      <c r="I44" s="607"/>
      <c r="J44" s="607"/>
    </row>
    <row r="45" spans="3:14" x14ac:dyDescent="0.2">
      <c r="G45" s="607"/>
      <c r="H45" s="607"/>
      <c r="I45" s="607"/>
      <c r="J45" s="607"/>
    </row>
    <row r="46" spans="3:14" x14ac:dyDescent="0.2">
      <c r="G46" s="607"/>
      <c r="H46" s="607"/>
      <c r="I46" s="607"/>
      <c r="J46" s="607"/>
    </row>
    <row r="47" spans="3:14" x14ac:dyDescent="0.2">
      <c r="G47" s="607"/>
      <c r="H47" s="607"/>
      <c r="I47" s="607"/>
      <c r="J47" s="607"/>
    </row>
    <row r="48" spans="3:14" x14ac:dyDescent="0.2">
      <c r="G48" s="607"/>
      <c r="H48" s="607"/>
      <c r="I48" s="607"/>
      <c r="J48" s="607"/>
    </row>
    <row r="50" spans="3:14" ht="12.75" customHeight="1" x14ac:dyDescent="0.2">
      <c r="C50" s="78">
        <v>8</v>
      </c>
      <c r="D50" s="579" t="str">
        <f>Translations!$B$194</f>
        <v>Some Member States have produced guidance documents which you may find useful in addition to the Commission's guidance mentioned above.</v>
      </c>
      <c r="E50" s="579"/>
      <c r="F50" s="579"/>
      <c r="G50" s="579"/>
      <c r="H50" s="579"/>
      <c r="I50" s="579"/>
      <c r="J50" s="579"/>
      <c r="K50" s="579"/>
      <c r="L50" s="579"/>
      <c r="M50" s="579"/>
      <c r="N50" s="579"/>
    </row>
    <row r="51" spans="3:14" ht="69.95" customHeight="1" x14ac:dyDescent="0.2">
      <c r="C51" s="78">
        <v>9</v>
      </c>
      <c r="D51" s="600" t="str">
        <f>Translations!$B$195</f>
        <v>Confidentiality statement- The information submitted in respect of this report may be subject to public access to information requirements, including of Directive 2003/4/EC on public access to environmental information. If you consider that any information you provide in connection with your application should be treated as commercially confidential, please let your CA know. You should be aware that under the provisions of Directive 2003/4/EC, the CA may be obliged to disclose information even where the applicant requests that it is kept confidential.</v>
      </c>
      <c r="E51" s="579"/>
      <c r="F51" s="579"/>
      <c r="G51" s="579"/>
      <c r="H51" s="579"/>
      <c r="I51" s="579"/>
      <c r="J51" s="579"/>
      <c r="K51" s="579"/>
      <c r="L51" s="579"/>
      <c r="M51" s="579"/>
      <c r="N51" s="579"/>
    </row>
    <row r="52" spans="3:14" x14ac:dyDescent="0.2">
      <c r="C52" s="78"/>
      <c r="D52" s="87"/>
      <c r="E52" s="87"/>
      <c r="F52" s="87"/>
      <c r="G52" s="87"/>
      <c r="H52" s="87"/>
      <c r="I52" s="87"/>
      <c r="J52" s="87"/>
      <c r="K52" s="87"/>
      <c r="L52" s="87"/>
      <c r="M52" s="87"/>
      <c r="N52" s="87"/>
    </row>
    <row r="53" spans="3:14" ht="15" x14ac:dyDescent="0.2">
      <c r="C53" s="78">
        <v>10</v>
      </c>
      <c r="D53" s="602" t="str">
        <f>Translations!$B$22</f>
        <v>Information sources:</v>
      </c>
      <c r="E53" s="602"/>
      <c r="F53" s="602"/>
      <c r="G53" s="602"/>
      <c r="H53" s="602"/>
      <c r="I53" s="602"/>
      <c r="J53" s="602"/>
      <c r="K53" s="602"/>
      <c r="L53" s="602"/>
      <c r="M53" s="602"/>
      <c r="N53" s="602"/>
    </row>
    <row r="54" spans="3:14" x14ac:dyDescent="0.2">
      <c r="C54" s="78"/>
      <c r="D54" s="91" t="str">
        <f>Translations!$B$23</f>
        <v>EU Websites:</v>
      </c>
      <c r="E54" s="87"/>
      <c r="F54" s="87"/>
      <c r="G54" s="87"/>
      <c r="H54" s="87"/>
      <c r="I54" s="87"/>
      <c r="J54" s="87"/>
      <c r="K54" s="87"/>
      <c r="L54" s="87"/>
      <c r="M54" s="87"/>
      <c r="N54" s="87"/>
    </row>
    <row r="55" spans="3:14" x14ac:dyDescent="0.2">
      <c r="C55" s="78"/>
      <c r="D55" s="87" t="str">
        <f>Translations!$B$24</f>
        <v>EU-Legislation:</v>
      </c>
      <c r="E55" s="87"/>
      <c r="F55" s="603" t="str">
        <f>Translations!$B$25</f>
        <v xml:space="preserve">http://eur-lex.europa.eu/en/index.htm </v>
      </c>
      <c r="G55" s="604"/>
      <c r="H55" s="604"/>
      <c r="I55" s="604"/>
      <c r="J55" s="604"/>
      <c r="K55" s="604"/>
      <c r="L55" s="605"/>
      <c r="M55" s="605"/>
      <c r="N55" s="605"/>
    </row>
    <row r="56" spans="3:14" x14ac:dyDescent="0.2">
      <c r="C56" s="78"/>
      <c r="D56" s="87" t="str">
        <f>Translations!$B$26</f>
        <v>EU ETS general:</v>
      </c>
      <c r="E56" s="87"/>
      <c r="F56" s="603" t="str">
        <f>Translations!$B$102</f>
        <v>https://climate.ec.europa.eu/eu-action/eu-emissions-trading-system-eu-ets_en</v>
      </c>
      <c r="G56" s="605"/>
      <c r="H56" s="605"/>
      <c r="I56" s="605"/>
      <c r="J56" s="605"/>
      <c r="K56" s="605"/>
      <c r="L56" s="605"/>
      <c r="M56" s="605"/>
      <c r="N56" s="605"/>
    </row>
    <row r="57" spans="3:14" x14ac:dyDescent="0.2">
      <c r="C57" s="78"/>
      <c r="D57" s="87" t="str">
        <f>Translations!$B$27</f>
        <v xml:space="preserve">Monitoring and Reporting in the EU ETS: </v>
      </c>
      <c r="E57" s="87"/>
      <c r="F57" s="87"/>
      <c r="G57" s="87"/>
      <c r="H57" s="87"/>
      <c r="I57" s="87"/>
      <c r="J57" s="87"/>
      <c r="K57" s="87"/>
      <c r="L57" s="87"/>
      <c r="M57" s="87"/>
      <c r="N57" s="87"/>
    </row>
    <row r="58" spans="3:14" x14ac:dyDescent="0.2">
      <c r="C58" s="78"/>
      <c r="D58" s="87"/>
      <c r="E58" s="87"/>
      <c r="F58" s="603" t="s">
        <v>689</v>
      </c>
      <c r="G58" s="603"/>
      <c r="H58" s="603"/>
      <c r="I58" s="603"/>
      <c r="J58" s="603"/>
      <c r="K58" s="603"/>
      <c r="L58" s="603"/>
      <c r="M58" s="603"/>
      <c r="N58" s="603"/>
    </row>
    <row r="59" spans="3:14" x14ac:dyDescent="0.2">
      <c r="D59" s="91" t="str">
        <f>Translations!$B$28</f>
        <v>Other Websites:</v>
      </c>
    </row>
    <row r="60" spans="3:14" x14ac:dyDescent="0.2">
      <c r="D60" s="595" t="str">
        <f>Translations!$B$29</f>
        <v>&lt;to be provided by Member State&gt;</v>
      </c>
      <c r="E60" s="589"/>
      <c r="F60" s="589"/>
      <c r="G60" s="589"/>
      <c r="H60" s="589"/>
      <c r="I60" s="589"/>
      <c r="J60" s="589"/>
      <c r="K60" s="589"/>
      <c r="L60" s="589"/>
      <c r="M60" s="589"/>
      <c r="N60" s="589"/>
    </row>
    <row r="61" spans="3:14" x14ac:dyDescent="0.2">
      <c r="D61" s="595"/>
      <c r="E61" s="589"/>
      <c r="F61" s="589"/>
      <c r="G61" s="589"/>
      <c r="H61" s="589"/>
      <c r="I61" s="589"/>
      <c r="J61" s="589"/>
      <c r="K61" s="589"/>
      <c r="L61" s="589"/>
      <c r="M61" s="589"/>
      <c r="N61" s="589"/>
    </row>
    <row r="62" spans="3:14" x14ac:dyDescent="0.2">
      <c r="D62" s="91" t="str">
        <f>Translations!$B$30</f>
        <v>Helpdesk:</v>
      </c>
      <c r="E62" s="93"/>
      <c r="F62" s="93"/>
      <c r="G62" s="93"/>
      <c r="H62" s="93"/>
      <c r="I62" s="93"/>
      <c r="J62" s="93"/>
      <c r="K62" s="93"/>
      <c r="L62" s="93"/>
      <c r="M62" s="93"/>
      <c r="N62" s="93"/>
    </row>
    <row r="63" spans="3:14" x14ac:dyDescent="0.2">
      <c r="D63" s="595" t="str">
        <f>Translations!$B$31</f>
        <v>&lt;to be provided by Member State, if relevant&gt;</v>
      </c>
      <c r="E63" s="589"/>
      <c r="F63" s="589"/>
      <c r="G63" s="589"/>
      <c r="H63" s="589"/>
      <c r="I63" s="589"/>
      <c r="J63" s="589"/>
      <c r="K63" s="589"/>
      <c r="L63" s="589"/>
      <c r="M63" s="589"/>
      <c r="N63" s="589"/>
    </row>
    <row r="64" spans="3:14" x14ac:dyDescent="0.2">
      <c r="D64" s="595"/>
      <c r="E64" s="589"/>
      <c r="F64" s="589"/>
      <c r="G64" s="589"/>
      <c r="H64" s="589"/>
      <c r="I64" s="589"/>
      <c r="J64" s="589"/>
      <c r="K64" s="589"/>
      <c r="L64" s="589"/>
      <c r="M64" s="589"/>
      <c r="N64" s="589"/>
    </row>
    <row r="65" spans="3:14" ht="25.5" customHeight="1" x14ac:dyDescent="0.2"/>
    <row r="66" spans="3:14" ht="15.75" customHeight="1" x14ac:dyDescent="0.2">
      <c r="C66" s="78">
        <v>11</v>
      </c>
      <c r="D66" s="591" t="str">
        <f>Translations!$B$32</f>
        <v>How to use this file:</v>
      </c>
      <c r="E66" s="591"/>
      <c r="F66" s="591"/>
      <c r="G66" s="591"/>
      <c r="H66" s="591"/>
      <c r="I66" s="591"/>
      <c r="J66" s="591"/>
      <c r="K66" s="591"/>
      <c r="L66" s="591"/>
      <c r="M66" s="591"/>
      <c r="N66" s="591"/>
    </row>
    <row r="67" spans="3:14" ht="26.25" customHeight="1" x14ac:dyDescent="0.2">
      <c r="C67" s="78"/>
      <c r="D67" s="579" t="str">
        <f>Translations!$B$151</f>
        <v>It is recommended that you go through the file from start to end. There are a few functions which will guide you through the form and which depend on previous input, such as cells changing colour if an input is not needed (see colour codes below).</v>
      </c>
      <c r="E67" s="579"/>
      <c r="F67" s="579"/>
      <c r="G67" s="579"/>
      <c r="H67" s="579"/>
      <c r="I67" s="579"/>
      <c r="J67" s="579"/>
      <c r="K67" s="579"/>
      <c r="L67" s="579"/>
      <c r="M67" s="579"/>
      <c r="N67" s="579"/>
    </row>
    <row r="68" spans="3:14" ht="43.5" customHeight="1" x14ac:dyDescent="0.2">
      <c r="C68" s="78"/>
      <c r="D68" s="579" t="str">
        <f>Translations!$B$33</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E68" s="579"/>
      <c r="F68" s="579"/>
      <c r="G68" s="579"/>
      <c r="H68" s="579"/>
      <c r="I68" s="579"/>
      <c r="J68" s="579"/>
      <c r="K68" s="579"/>
      <c r="L68" s="579"/>
      <c r="M68" s="579"/>
      <c r="N68" s="579"/>
    </row>
    <row r="69" spans="3:14" x14ac:dyDescent="0.2">
      <c r="C69" s="78"/>
      <c r="D69" s="597" t="str">
        <f>Translations!$B$34</f>
        <v>Colour codes and fonts:</v>
      </c>
      <c r="E69" s="597"/>
      <c r="F69" s="597"/>
      <c r="G69" s="597"/>
      <c r="H69" s="597"/>
      <c r="I69" s="597"/>
      <c r="J69" s="597"/>
      <c r="K69" s="597"/>
      <c r="L69" s="597"/>
      <c r="M69" s="597"/>
      <c r="N69" s="597"/>
    </row>
    <row r="70" spans="3:14" x14ac:dyDescent="0.2">
      <c r="E70" s="565" t="str">
        <f>Translations!$B$35</f>
        <v>Black bold text:</v>
      </c>
      <c r="F70" s="589"/>
      <c r="G70" s="579" t="str">
        <f>Translations!$B$36</f>
        <v>This is text provided by the Commission template. It should be kept as it is.</v>
      </c>
      <c r="H70" s="579"/>
      <c r="I70" s="579"/>
      <c r="J70" s="579"/>
      <c r="K70" s="579"/>
      <c r="L70" s="579"/>
      <c r="M70" s="579"/>
      <c r="N70" s="579"/>
    </row>
    <row r="71" spans="3:14" x14ac:dyDescent="0.2">
      <c r="E71" s="596" t="str">
        <f>Translations!$B$37</f>
        <v>Smaller italic text:</v>
      </c>
      <c r="F71" s="596"/>
      <c r="G71" s="579" t="str">
        <f>Translations!$B$38</f>
        <v>This text gives further explanations. Member States may add further explanations in MS specific versions of the template.</v>
      </c>
      <c r="H71" s="579"/>
      <c r="I71" s="579"/>
      <c r="J71" s="579"/>
      <c r="K71" s="579"/>
      <c r="L71" s="579"/>
      <c r="M71" s="579"/>
      <c r="N71" s="579"/>
    </row>
    <row r="72" spans="3:14" ht="12.75" customHeight="1" x14ac:dyDescent="0.2">
      <c r="E72" s="598"/>
      <c r="F72" s="599"/>
      <c r="G72" s="600" t="str">
        <f>Translations!$B$103</f>
        <v>Yellow fields indicate mandatory inputs. However, if a topic is not relevant for the entity no input is required.</v>
      </c>
      <c r="H72" s="600"/>
      <c r="I72" s="600"/>
      <c r="J72" s="600"/>
      <c r="K72" s="600"/>
      <c r="L72" s="600"/>
      <c r="M72" s="600"/>
      <c r="N72" s="600"/>
    </row>
    <row r="73" spans="3:14" x14ac:dyDescent="0.2">
      <c r="E73" s="601"/>
      <c r="F73" s="599"/>
      <c r="G73" s="579" t="str">
        <f>Translations!$B$39</f>
        <v>Light yellow fields indicate that an input is optional.</v>
      </c>
      <c r="H73" s="580"/>
      <c r="I73" s="580"/>
      <c r="J73" s="580"/>
      <c r="K73" s="580"/>
      <c r="L73" s="580"/>
      <c r="M73" s="580"/>
      <c r="N73" s="580"/>
    </row>
    <row r="74" spans="3:14" x14ac:dyDescent="0.2">
      <c r="E74" s="587"/>
      <c r="F74" s="588"/>
      <c r="G74" s="579" t="str">
        <f>Translations!$B$40</f>
        <v>Green fields show automatically calculated results. Red text indicates error messages (missing data etc).</v>
      </c>
      <c r="H74" s="580"/>
      <c r="I74" s="580"/>
      <c r="J74" s="580"/>
      <c r="K74" s="580"/>
      <c r="L74" s="580"/>
      <c r="M74" s="580"/>
      <c r="N74" s="580"/>
    </row>
    <row r="75" spans="3:14" x14ac:dyDescent="0.2">
      <c r="E75" s="592"/>
      <c r="F75" s="588"/>
      <c r="G75" s="579" t="str">
        <f>Translations!$B$41</f>
        <v>Shaded fields indicate that an input in another field makes the input here irrelevant.</v>
      </c>
      <c r="H75" s="579"/>
      <c r="I75" s="579"/>
      <c r="J75" s="579"/>
      <c r="K75" s="579"/>
      <c r="L75" s="579"/>
      <c r="M75" s="579"/>
      <c r="N75" s="579"/>
    </row>
    <row r="76" spans="3:14" x14ac:dyDescent="0.2">
      <c r="E76" s="586"/>
      <c r="F76" s="586"/>
      <c r="G76" s="579" t="str">
        <f>Translations!$B$152</f>
        <v>Grey shaded areas should be filled by Member States before publishing customised version of the template.</v>
      </c>
      <c r="H76" s="580"/>
      <c r="I76" s="580"/>
      <c r="J76" s="580"/>
      <c r="K76" s="580"/>
      <c r="L76" s="580"/>
      <c r="M76" s="580"/>
      <c r="N76" s="580"/>
    </row>
    <row r="77" spans="3:14" x14ac:dyDescent="0.2">
      <c r="E77" s="578"/>
      <c r="F77" s="578"/>
      <c r="G77" s="579" t="str">
        <f>Translations!$B$42</f>
        <v>Light grey areas are dedicated for navigation and hyperlinks.</v>
      </c>
      <c r="H77" s="580"/>
      <c r="I77" s="580"/>
      <c r="J77" s="580"/>
      <c r="K77" s="580"/>
      <c r="L77" s="580"/>
      <c r="M77" s="580"/>
      <c r="N77" s="580"/>
    </row>
    <row r="79" spans="3:14" ht="38.25" customHeight="1" x14ac:dyDescent="0.2">
      <c r="C79" s="78">
        <v>12</v>
      </c>
      <c r="D79" s="590" t="str">
        <f>Translations!$B$153</f>
        <v>Navigation panels at the top of each sheet provide hyperlinks for quick jumps to individual input sections. The first line ("Table of contents", "Previous sheet", "Next sheet", "Accounting sheet"). Depending on the sheet, further menu items are added.</v>
      </c>
      <c r="E79" s="590"/>
      <c r="F79" s="590"/>
      <c r="G79" s="590"/>
      <c r="H79" s="590"/>
      <c r="I79" s="590"/>
      <c r="J79" s="590"/>
      <c r="K79" s="590"/>
      <c r="L79" s="590"/>
      <c r="M79" s="590"/>
      <c r="N79" s="590"/>
    </row>
    <row r="80" spans="3:14" ht="51" customHeight="1" x14ac:dyDescent="0.2">
      <c r="C80" s="78">
        <v>13</v>
      </c>
      <c r="D80" s="579" t="str">
        <f>Translations!$B$43</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E80" s="579"/>
      <c r="F80" s="579"/>
      <c r="G80" s="579"/>
      <c r="H80" s="579"/>
      <c r="I80" s="579"/>
      <c r="J80" s="579"/>
      <c r="K80" s="579"/>
      <c r="L80" s="579"/>
      <c r="M80" s="579"/>
      <c r="N80" s="579"/>
    </row>
    <row r="81" spans="3:14" ht="51" customHeight="1" x14ac:dyDescent="0.2">
      <c r="C81" s="78">
        <v>14</v>
      </c>
      <c r="D81" s="593" t="str">
        <f>Translations!$B$44</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E81" s="594"/>
      <c r="F81" s="594"/>
      <c r="G81" s="594"/>
      <c r="H81" s="594"/>
      <c r="I81" s="594"/>
      <c r="J81" s="594"/>
      <c r="K81" s="594"/>
      <c r="L81" s="594"/>
      <c r="M81" s="594"/>
      <c r="N81" s="589"/>
    </row>
    <row r="82" spans="3:14" ht="51" customHeight="1" x14ac:dyDescent="0.2">
      <c r="C82" s="78">
        <v>15</v>
      </c>
      <c r="D82" s="579" t="str">
        <f>Translations!$B$154</f>
        <v>Data fields have not been optimised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v>
      </c>
      <c r="E82" s="579"/>
      <c r="F82" s="579"/>
      <c r="G82" s="579"/>
      <c r="H82" s="579"/>
      <c r="I82" s="579"/>
      <c r="J82" s="579"/>
      <c r="K82" s="579"/>
      <c r="L82" s="579"/>
      <c r="M82" s="579"/>
      <c r="N82" s="579"/>
    </row>
    <row r="83" spans="3:14" ht="4.9000000000000004" customHeight="1" thickBot="1" x14ac:dyDescent="0.25">
      <c r="D83" s="584"/>
      <c r="E83" s="585"/>
      <c r="F83" s="585"/>
      <c r="G83" s="585"/>
      <c r="H83" s="585"/>
      <c r="I83" s="585"/>
      <c r="J83" s="585"/>
      <c r="K83" s="585"/>
      <c r="L83" s="585"/>
      <c r="M83" s="585"/>
    </row>
    <row r="84" spans="3:14" ht="89.25" customHeight="1" thickBot="1" x14ac:dyDescent="0.25">
      <c r="C84" s="78">
        <v>16</v>
      </c>
      <c r="D84" s="581" t="str">
        <f>Translations!$B$104</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ETS2 regulated entity) to ensure that correct data is reported to the competent authority.</v>
      </c>
      <c r="E84" s="582"/>
      <c r="F84" s="582"/>
      <c r="G84" s="582"/>
      <c r="H84" s="582"/>
      <c r="I84" s="582"/>
      <c r="J84" s="582"/>
      <c r="K84" s="582"/>
      <c r="L84" s="582"/>
      <c r="M84" s="582"/>
      <c r="N84" s="583"/>
    </row>
    <row r="86" spans="3:14" ht="15.75" x14ac:dyDescent="0.2">
      <c r="C86" s="78">
        <v>17</v>
      </c>
      <c r="D86" s="591" t="str">
        <f>Translations!$B$45</f>
        <v>Member State-specific guidance is listed here:</v>
      </c>
      <c r="E86" s="591"/>
      <c r="F86" s="591"/>
      <c r="G86" s="591"/>
      <c r="H86" s="591"/>
      <c r="I86" s="591"/>
      <c r="J86" s="591"/>
      <c r="K86" s="591"/>
      <c r="L86" s="591"/>
      <c r="M86" s="591"/>
      <c r="N86" s="591"/>
    </row>
    <row r="87" spans="3:14" x14ac:dyDescent="0.2">
      <c r="D87" s="576"/>
      <c r="E87" s="577"/>
      <c r="F87" s="577"/>
      <c r="G87" s="577"/>
      <c r="H87" s="577"/>
      <c r="I87" s="577"/>
      <c r="J87" s="577"/>
      <c r="K87" s="577"/>
      <c r="L87" s="577"/>
      <c r="M87" s="577"/>
      <c r="N87" s="577"/>
    </row>
    <row r="88" spans="3:14" x14ac:dyDescent="0.2">
      <c r="D88" s="576"/>
      <c r="E88" s="577"/>
      <c r="F88" s="577"/>
      <c r="G88" s="577"/>
      <c r="H88" s="577"/>
      <c r="I88" s="577"/>
      <c r="J88" s="577"/>
      <c r="K88" s="577"/>
      <c r="L88" s="577"/>
      <c r="M88" s="577"/>
      <c r="N88" s="577"/>
    </row>
    <row r="89" spans="3:14" x14ac:dyDescent="0.2">
      <c r="D89" s="576"/>
      <c r="E89" s="577"/>
      <c r="F89" s="577"/>
      <c r="G89" s="577"/>
      <c r="H89" s="577"/>
      <c r="I89" s="577"/>
      <c r="J89" s="577"/>
      <c r="K89" s="577"/>
      <c r="L89" s="577"/>
      <c r="M89" s="577"/>
      <c r="N89" s="577"/>
    </row>
    <row r="90" spans="3:14" x14ac:dyDescent="0.2">
      <c r="D90" s="576"/>
      <c r="E90" s="577"/>
      <c r="F90" s="577"/>
      <c r="G90" s="577"/>
      <c r="H90" s="577"/>
      <c r="I90" s="577"/>
      <c r="J90" s="577"/>
      <c r="K90" s="577"/>
      <c r="L90" s="577"/>
      <c r="M90" s="577"/>
      <c r="N90" s="577"/>
    </row>
    <row r="91" spans="3:14" x14ac:dyDescent="0.2">
      <c r="D91" s="576"/>
      <c r="E91" s="577"/>
      <c r="F91" s="577"/>
      <c r="G91" s="577"/>
      <c r="H91" s="577"/>
      <c r="I91" s="577"/>
      <c r="J91" s="577"/>
      <c r="K91" s="577"/>
      <c r="L91" s="577"/>
      <c r="M91" s="577"/>
      <c r="N91" s="577"/>
    </row>
    <row r="92" spans="3:14" x14ac:dyDescent="0.2">
      <c r="D92" s="576"/>
      <c r="E92" s="577"/>
      <c r="F92" s="577"/>
      <c r="G92" s="577"/>
      <c r="H92" s="577"/>
      <c r="I92" s="577"/>
      <c r="J92" s="577"/>
      <c r="K92" s="577"/>
      <c r="L92" s="577"/>
      <c r="M92" s="577"/>
      <c r="N92" s="577"/>
    </row>
    <row r="93" spans="3:14" x14ac:dyDescent="0.2">
      <c r="D93" s="576"/>
      <c r="E93" s="577"/>
      <c r="F93" s="577"/>
      <c r="G93" s="577"/>
      <c r="H93" s="577"/>
      <c r="I93" s="577"/>
      <c r="J93" s="577"/>
      <c r="K93" s="577"/>
      <c r="L93" s="577"/>
      <c r="M93" s="577"/>
      <c r="N93" s="577"/>
    </row>
    <row r="94" spans="3:14" x14ac:dyDescent="0.2">
      <c r="D94" s="576"/>
      <c r="E94" s="577"/>
      <c r="F94" s="577"/>
      <c r="G94" s="577"/>
      <c r="H94" s="577"/>
      <c r="I94" s="577"/>
      <c r="J94" s="577"/>
      <c r="K94" s="577"/>
      <c r="L94" s="577"/>
      <c r="M94" s="577"/>
      <c r="N94" s="577"/>
    </row>
    <row r="95" spans="3:14" x14ac:dyDescent="0.2">
      <c r="D95" s="576"/>
      <c r="E95" s="577"/>
      <c r="F95" s="577"/>
      <c r="G95" s="577"/>
      <c r="H95" s="577"/>
      <c r="I95" s="577"/>
      <c r="J95" s="577"/>
      <c r="K95" s="577"/>
      <c r="L95" s="577"/>
      <c r="M95" s="577"/>
      <c r="N95" s="577"/>
    </row>
    <row r="96" spans="3:14" x14ac:dyDescent="0.2">
      <c r="D96" s="576"/>
      <c r="E96" s="577"/>
      <c r="F96" s="577"/>
      <c r="G96" s="577"/>
      <c r="H96" s="577"/>
      <c r="I96" s="577"/>
      <c r="J96" s="577"/>
      <c r="K96" s="577"/>
      <c r="L96" s="577"/>
      <c r="M96" s="577"/>
      <c r="N96" s="577"/>
    </row>
    <row r="97" spans="1:16" x14ac:dyDescent="0.2">
      <c r="D97" s="576"/>
      <c r="E97" s="577"/>
      <c r="F97" s="577"/>
      <c r="G97" s="577"/>
      <c r="H97" s="577"/>
      <c r="I97" s="577"/>
      <c r="J97" s="577"/>
      <c r="K97" s="577"/>
      <c r="L97" s="577"/>
      <c r="M97" s="577"/>
      <c r="N97" s="577"/>
    </row>
    <row r="98" spans="1:16" x14ac:dyDescent="0.2">
      <c r="D98" s="576"/>
      <c r="E98" s="577"/>
      <c r="F98" s="577"/>
      <c r="G98" s="577"/>
      <c r="H98" s="577"/>
      <c r="I98" s="577"/>
      <c r="J98" s="577"/>
      <c r="K98" s="577"/>
      <c r="L98" s="577"/>
      <c r="M98" s="577"/>
      <c r="N98" s="577"/>
    </row>
    <row r="99" spans="1:16" x14ac:dyDescent="0.2">
      <c r="D99" s="576"/>
      <c r="E99" s="577"/>
      <c r="F99" s="577"/>
      <c r="G99" s="577"/>
      <c r="H99" s="577"/>
      <c r="I99" s="577"/>
      <c r="J99" s="577"/>
      <c r="K99" s="577"/>
      <c r="L99" s="577"/>
      <c r="M99" s="577"/>
      <c r="N99" s="577"/>
    </row>
    <row r="100" spans="1:16" x14ac:dyDescent="0.2">
      <c r="D100" s="576"/>
      <c r="E100" s="577"/>
      <c r="F100" s="577"/>
      <c r="G100" s="577"/>
      <c r="H100" s="577"/>
      <c r="I100" s="577"/>
      <c r="J100" s="577"/>
      <c r="K100" s="577"/>
      <c r="L100" s="577"/>
      <c r="M100" s="577"/>
      <c r="N100" s="577"/>
    </row>
    <row r="101" spans="1:16" x14ac:dyDescent="0.2">
      <c r="D101" s="576"/>
      <c r="E101" s="577"/>
      <c r="F101" s="577"/>
      <c r="G101" s="577"/>
      <c r="H101" s="577"/>
      <c r="I101" s="577"/>
      <c r="J101" s="577"/>
      <c r="K101" s="577"/>
      <c r="L101" s="577"/>
      <c r="M101" s="577"/>
      <c r="N101" s="577"/>
    </row>
    <row r="102" spans="1:16" x14ac:dyDescent="0.2">
      <c r="D102" s="576"/>
      <c r="E102" s="577"/>
      <c r="F102" s="577"/>
      <c r="G102" s="577"/>
      <c r="H102" s="577"/>
      <c r="I102" s="577"/>
      <c r="J102" s="577"/>
      <c r="K102" s="577"/>
      <c r="L102" s="577"/>
      <c r="M102" s="577"/>
      <c r="N102" s="577"/>
    </row>
    <row r="103" spans="1:16" x14ac:dyDescent="0.2">
      <c r="D103" s="576"/>
      <c r="E103" s="577"/>
      <c r="F103" s="577"/>
      <c r="G103" s="577"/>
      <c r="H103" s="577"/>
      <c r="I103" s="577"/>
      <c r="J103" s="577"/>
      <c r="K103" s="577"/>
      <c r="L103" s="577"/>
      <c r="M103" s="577"/>
      <c r="N103" s="577"/>
    </row>
    <row r="104" spans="1:16" x14ac:dyDescent="0.2">
      <c r="D104" s="576"/>
      <c r="E104" s="577"/>
      <c r="F104" s="577"/>
      <c r="G104" s="577"/>
      <c r="H104" s="577"/>
      <c r="I104" s="577"/>
      <c r="J104" s="577"/>
      <c r="K104" s="577"/>
      <c r="L104" s="577"/>
      <c r="M104" s="577"/>
      <c r="N104" s="577"/>
    </row>
    <row r="105" spans="1:16" x14ac:dyDescent="0.2">
      <c r="D105" s="576"/>
      <c r="E105" s="577"/>
      <c r="F105" s="577"/>
      <c r="G105" s="577"/>
      <c r="H105" s="577"/>
      <c r="I105" s="577"/>
      <c r="J105" s="577"/>
      <c r="K105" s="577"/>
      <c r="L105" s="577"/>
      <c r="M105" s="577"/>
      <c r="N105" s="577"/>
    </row>
    <row r="106" spans="1:16" x14ac:dyDescent="0.2">
      <c r="D106" s="576"/>
      <c r="E106" s="577"/>
      <c r="F106" s="577"/>
      <c r="G106" s="577"/>
      <c r="H106" s="577"/>
      <c r="I106" s="577"/>
      <c r="J106" s="577"/>
      <c r="K106" s="577"/>
      <c r="L106" s="577"/>
      <c r="M106" s="577"/>
      <c r="N106" s="577"/>
    </row>
    <row r="107" spans="1:16" x14ac:dyDescent="0.2">
      <c r="D107" s="576"/>
      <c r="E107" s="577"/>
      <c r="F107" s="577"/>
      <c r="G107" s="577"/>
      <c r="H107" s="577"/>
      <c r="I107" s="577"/>
      <c r="J107" s="577"/>
      <c r="K107" s="577"/>
      <c r="L107" s="577"/>
      <c r="M107" s="577"/>
      <c r="N107" s="577"/>
    </row>
    <row r="108" spans="1:16" x14ac:dyDescent="0.2">
      <c r="D108" s="576"/>
      <c r="E108" s="577"/>
      <c r="F108" s="577"/>
      <c r="G108" s="577"/>
      <c r="H108" s="577"/>
      <c r="I108" s="577"/>
      <c r="J108" s="577"/>
      <c r="K108" s="577"/>
      <c r="L108" s="577"/>
      <c r="M108" s="577"/>
      <c r="N108" s="577"/>
    </row>
    <row r="110" spans="1:16" s="71" customFormat="1" hidden="1" x14ac:dyDescent="0.2">
      <c r="A110" s="71" t="s">
        <v>133</v>
      </c>
      <c r="O110" s="72"/>
      <c r="P110" s="71" t="s">
        <v>335</v>
      </c>
    </row>
  </sheetData>
  <sheetProtection sheet="1" objects="1" scenarios="1" formatCells="0" formatColumns="0" formatRows="0"/>
  <mergeCells count="106">
    <mergeCell ref="G2:H2"/>
    <mergeCell ref="I2:J2"/>
    <mergeCell ref="M3:N3"/>
    <mergeCell ref="E2:F2"/>
    <mergeCell ref="B2:D4"/>
    <mergeCell ref="K4:L4"/>
    <mergeCell ref="M4:N4"/>
    <mergeCell ref="G4:H4"/>
    <mergeCell ref="I4:J4"/>
    <mergeCell ref="E4:F4"/>
    <mergeCell ref="K2:L2"/>
    <mergeCell ref="M2:N2"/>
    <mergeCell ref="E3:F3"/>
    <mergeCell ref="G3:H3"/>
    <mergeCell ref="D6:L6"/>
    <mergeCell ref="D7:N7"/>
    <mergeCell ref="D9:N9"/>
    <mergeCell ref="D14:N14"/>
    <mergeCell ref="D8:N8"/>
    <mergeCell ref="D13:N13"/>
    <mergeCell ref="D10:N10"/>
    <mergeCell ref="I3:J3"/>
    <mergeCell ref="K3:L3"/>
    <mergeCell ref="D30:N30"/>
    <mergeCell ref="D12:N12"/>
    <mergeCell ref="E34:N34"/>
    <mergeCell ref="E35:N35"/>
    <mergeCell ref="D38:N38"/>
    <mergeCell ref="D29:N29"/>
    <mergeCell ref="D33:N33"/>
    <mergeCell ref="D28:N28"/>
    <mergeCell ref="D22:N22"/>
    <mergeCell ref="D26:N26"/>
    <mergeCell ref="D23:N23"/>
    <mergeCell ref="D24:N24"/>
    <mergeCell ref="D25:N25"/>
    <mergeCell ref="D15:N15"/>
    <mergeCell ref="E16:N16"/>
    <mergeCell ref="E17:N17"/>
    <mergeCell ref="D19:N19"/>
    <mergeCell ref="D20:N20"/>
    <mergeCell ref="D21:N21"/>
    <mergeCell ref="D31:N31"/>
    <mergeCell ref="D60:N60"/>
    <mergeCell ref="D51:N51"/>
    <mergeCell ref="D53:N53"/>
    <mergeCell ref="F58:N58"/>
    <mergeCell ref="F55:N55"/>
    <mergeCell ref="F56:N56"/>
    <mergeCell ref="G41:J48"/>
    <mergeCell ref="E36:N36"/>
    <mergeCell ref="E37:N37"/>
    <mergeCell ref="D50:N50"/>
    <mergeCell ref="D39:N39"/>
    <mergeCell ref="D61:N61"/>
    <mergeCell ref="D63:N63"/>
    <mergeCell ref="D64:N64"/>
    <mergeCell ref="D66:N66"/>
    <mergeCell ref="D67:N67"/>
    <mergeCell ref="G70:N70"/>
    <mergeCell ref="E71:F71"/>
    <mergeCell ref="D68:N68"/>
    <mergeCell ref="G74:N74"/>
    <mergeCell ref="D69:N69"/>
    <mergeCell ref="E72:F72"/>
    <mergeCell ref="G72:N72"/>
    <mergeCell ref="G71:N71"/>
    <mergeCell ref="E73:F73"/>
    <mergeCell ref="D93:N93"/>
    <mergeCell ref="D96:N96"/>
    <mergeCell ref="D97:N97"/>
    <mergeCell ref="D87:N87"/>
    <mergeCell ref="E76:F76"/>
    <mergeCell ref="G73:N73"/>
    <mergeCell ref="E74:F74"/>
    <mergeCell ref="E70:F70"/>
    <mergeCell ref="G75:N75"/>
    <mergeCell ref="D79:N79"/>
    <mergeCell ref="D86:N86"/>
    <mergeCell ref="E75:F75"/>
    <mergeCell ref="D81:N81"/>
    <mergeCell ref="G76:N76"/>
    <mergeCell ref="D99:N99"/>
    <mergeCell ref="E77:F77"/>
    <mergeCell ref="G77:N77"/>
    <mergeCell ref="D88:N88"/>
    <mergeCell ref="D84:N84"/>
    <mergeCell ref="D82:N82"/>
    <mergeCell ref="D83:M83"/>
    <mergeCell ref="D91:N91"/>
    <mergeCell ref="D108:N108"/>
    <mergeCell ref="D100:N100"/>
    <mergeCell ref="D101:N101"/>
    <mergeCell ref="D102:N102"/>
    <mergeCell ref="D103:N103"/>
    <mergeCell ref="D104:N104"/>
    <mergeCell ref="D105:N105"/>
    <mergeCell ref="D106:N106"/>
    <mergeCell ref="D107:N107"/>
    <mergeCell ref="D98:N98"/>
    <mergeCell ref="D80:N80"/>
    <mergeCell ref="D90:N90"/>
    <mergeCell ref="D89:N89"/>
    <mergeCell ref="D94:N94"/>
    <mergeCell ref="D95:N95"/>
    <mergeCell ref="D92:N92"/>
  </mergeCells>
  <phoneticPr fontId="9" type="noConversion"/>
  <hyperlinks>
    <hyperlink ref="F55" r:id="rId1" display="http://eur-lex.europa.eu/en/index.htm " xr:uid="{00000000-0004-0000-0100-000000000000}"/>
    <hyperlink ref="F58" r:id="rId2" xr:uid="{00000000-0004-0000-0100-000001000000}"/>
    <hyperlink ref="D10:M10" r:id="rId3" display="http://ec.europa.eu/clima/documentation/ets/docs/decision_benchmarking_15_dec_en.pdf. " xr:uid="{00000000-0004-0000-0100-000002000000}"/>
    <hyperlink ref="D10" r:id="rId4" xr:uid="{00000000-0004-0000-0100-000003000000}"/>
    <hyperlink ref="G2:H2" location="JUMP_a_Content" display="Table of contents" xr:uid="{00000000-0004-0000-0100-000004000000}"/>
    <hyperlink ref="D29" r:id="rId5" display="https://climate.ec.europa.eu/eu-action/eu-emissions-trading-system-eu-ets/monitoring-reporting-and-verification-eu-ets-emissions_en" xr:uid="{00000000-0004-0000-0100-000005000000}"/>
    <hyperlink ref="D13:N13" r:id="rId6" display="https://eur-lex.europa.eu/eli/reg_impl/2018/2066/oj" xr:uid="{00000000-0004-0000-0100-000006000000}"/>
    <hyperlink ref="D13" r:id="rId7" xr:uid="{00000000-0004-0000-0100-000007000000}"/>
    <hyperlink ref="F56" r:id="rId8" display="https://climate.ec.europa.eu/eu-action/eu-emissions-trading-system-eu-ets_en" xr:uid="{00000000-0004-0000-0100-000008000000}"/>
    <hyperlink ref="D31" r:id="rId9" xr:uid="{49345089-9CDF-4DD3-8C42-29B0755C6263}"/>
  </hyperlinks>
  <pageMargins left="0.78740157480314965" right="0.78740157480314965" top="0.78740157480314965" bottom="0.78740157480314965" header="0.39370078740157483" footer="0.39370078740157483"/>
  <pageSetup paperSize="9" scale="61" fitToHeight="2" orientation="portrait" r:id="rId10"/>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1">
    <tabColor theme="0"/>
  </sheetPr>
  <dimension ref="A1:AW132"/>
  <sheetViews>
    <sheetView workbookViewId="0">
      <pane ySplit="16" topLeftCell="A17" activePane="bottomLeft" state="frozen"/>
      <selection pane="bottomLeft" activeCell="B2" sqref="B2"/>
    </sheetView>
  </sheetViews>
  <sheetFormatPr baseColWidth="10" defaultRowHeight="12.75" x14ac:dyDescent="0.2"/>
  <cols>
    <col min="1" max="1" width="5.7109375" style="73" hidden="1" customWidth="1"/>
    <col min="2" max="3" width="5.7109375" style="99" customWidth="1"/>
    <col min="4" max="4" width="12.7109375" style="99" customWidth="1"/>
    <col min="5" max="5" width="21.28515625" style="99" customWidth="1"/>
    <col min="6" max="6" width="32" style="99" bestFit="1" customWidth="1"/>
    <col min="7" max="8" width="15.7109375" style="99" customWidth="1"/>
    <col min="9" max="44" width="12.7109375" style="99" customWidth="1"/>
    <col min="45" max="46" width="11.42578125" style="73" hidden="1" customWidth="1"/>
    <col min="47" max="47" width="22.28515625" style="73" hidden="1" customWidth="1"/>
    <col min="48" max="49" width="11.42578125" style="73" hidden="1" customWidth="1"/>
    <col min="50" max="16384" width="11.42578125" style="99"/>
  </cols>
  <sheetData>
    <row r="1" spans="1:49" s="73" customFormat="1" hidden="1" x14ac:dyDescent="0.2">
      <c r="A1" s="70" t="s">
        <v>133</v>
      </c>
      <c r="B1" s="70"/>
      <c r="C1" s="70"/>
      <c r="D1" s="70"/>
      <c r="E1" s="70"/>
      <c r="H1" s="73" t="s">
        <v>691</v>
      </c>
      <c r="I1" s="342">
        <v>1</v>
      </c>
      <c r="J1" s="342"/>
      <c r="K1" s="342"/>
      <c r="L1" s="342"/>
      <c r="M1" s="342"/>
      <c r="N1" s="342"/>
      <c r="O1" s="342"/>
      <c r="P1" s="342">
        <v>2</v>
      </c>
      <c r="Q1" s="342"/>
      <c r="R1" s="342"/>
      <c r="S1" s="342">
        <v>3</v>
      </c>
      <c r="T1" s="342"/>
      <c r="U1" s="342"/>
      <c r="V1" s="342">
        <v>4</v>
      </c>
      <c r="AS1" s="70" t="s">
        <v>133</v>
      </c>
      <c r="AT1" s="70" t="s">
        <v>133</v>
      </c>
      <c r="AU1" s="70" t="s">
        <v>133</v>
      </c>
      <c r="AV1" s="70" t="s">
        <v>133</v>
      </c>
      <c r="AW1" s="70" t="s">
        <v>133</v>
      </c>
    </row>
    <row r="2" spans="1:49" ht="13.5" thickBot="1" x14ac:dyDescent="0.25">
      <c r="AT2" s="24" t="s">
        <v>297</v>
      </c>
      <c r="AU2" s="30" t="str">
        <f ca="1">IF(ISERROR(CELL("filename",AV2)),"H_Accounting",MID(CELL("filename",AV2),FIND("]",CELL("filename",AV2))+1,1024))</f>
        <v>c_AERDataTransfer</v>
      </c>
    </row>
    <row r="3" spans="1:49" x14ac:dyDescent="0.2">
      <c r="C3" s="100"/>
      <c r="D3" s="101"/>
      <c r="E3" s="101"/>
      <c r="F3" s="101"/>
      <c r="G3" s="101"/>
      <c r="H3" s="101"/>
      <c r="I3" s="101"/>
      <c r="J3" s="101"/>
      <c r="K3" s="101"/>
      <c r="L3" s="102"/>
      <c r="M3" s="103"/>
      <c r="AT3" s="24"/>
      <c r="AU3" s="24"/>
    </row>
    <row r="4" spans="1:49" ht="12.75" customHeight="1" x14ac:dyDescent="0.2">
      <c r="C4" s="104"/>
      <c r="D4" s="635" t="str">
        <f>Translations!$B$196</f>
        <v>This sheet has the same structure as the Accounting sheet of the "Annual Emissions Report" template and contains links to an empty template.</v>
      </c>
      <c r="E4" s="635"/>
      <c r="F4" s="635"/>
      <c r="G4" s="635"/>
      <c r="H4" s="635"/>
      <c r="I4" s="635"/>
      <c r="J4" s="635"/>
      <c r="K4" s="635"/>
      <c r="L4" s="635"/>
      <c r="M4" s="636"/>
      <c r="AT4" s="24"/>
      <c r="AU4" s="24"/>
    </row>
    <row r="5" spans="1:49" ht="99" customHeight="1" x14ac:dyDescent="0.2">
      <c r="C5" s="105"/>
      <c r="D5" s="106"/>
      <c r="E5" s="107"/>
      <c r="F5" s="107"/>
      <c r="G5" s="637"/>
      <c r="H5" s="637"/>
      <c r="I5" s="637"/>
      <c r="J5" s="637"/>
      <c r="K5" s="107"/>
      <c r="L5" s="107"/>
      <c r="M5" s="108"/>
      <c r="AT5" s="24"/>
      <c r="AU5" s="24"/>
    </row>
    <row r="6" spans="1:49" ht="12.75" customHeight="1" x14ac:dyDescent="0.2">
      <c r="C6" s="105"/>
      <c r="D6" s="106" t="str">
        <f>Translations!$B$197</f>
        <v>Step 1</v>
      </c>
      <c r="E6" s="638" t="str">
        <f>Translations!$B$198</f>
        <v>In order to gather the data from your specific file, in which all your AER data is contained, please change the file reference via the "Edit links" function in the "Data" tab of the ribbon of Excel.</v>
      </c>
      <c r="F6" s="638"/>
      <c r="G6" s="638"/>
      <c r="H6" s="638"/>
      <c r="I6" s="638"/>
      <c r="J6" s="638"/>
      <c r="K6" s="638"/>
      <c r="L6" s="638"/>
      <c r="M6" s="639"/>
      <c r="AT6" s="24"/>
      <c r="AU6" s="24"/>
    </row>
    <row r="7" spans="1:49" ht="12.75" customHeight="1" x14ac:dyDescent="0.2">
      <c r="C7" s="104"/>
      <c r="D7" s="106" t="str">
        <f>Translations!$B$199</f>
        <v>Step 2</v>
      </c>
      <c r="E7" s="638" t="str">
        <f>Translations!$B$200</f>
        <v>Select "Edit links" under the "Connection" or "Queries &amp; Connections" group, depending on the Excel version you use.</v>
      </c>
      <c r="F7" s="638"/>
      <c r="G7" s="638"/>
      <c r="H7" s="638"/>
      <c r="I7" s="638"/>
      <c r="J7" s="638"/>
      <c r="K7" s="638"/>
      <c r="L7" s="638"/>
      <c r="M7" s="639"/>
      <c r="AT7" s="24"/>
      <c r="AU7" s="24"/>
    </row>
    <row r="8" spans="1:49" ht="12.75" customHeight="1" x14ac:dyDescent="0.2">
      <c r="C8" s="104"/>
      <c r="D8" s="106" t="str">
        <f>Translations!$B$201</f>
        <v>Step 3</v>
      </c>
      <c r="E8" s="638" t="str">
        <f>Translations!$B$202</f>
        <v>In the dialog box that opened, select the link to the empty template and then click on "Change Source"</v>
      </c>
      <c r="F8" s="638"/>
      <c r="G8" s="638"/>
      <c r="H8" s="638"/>
      <c r="I8" s="638"/>
      <c r="J8" s="638"/>
      <c r="K8" s="638"/>
      <c r="L8" s="638"/>
      <c r="M8" s="639"/>
      <c r="AT8" s="24"/>
      <c r="AU8" s="24"/>
    </row>
    <row r="9" spans="1:49" ht="12.75" customHeight="1" x14ac:dyDescent="0.2">
      <c r="C9" s="105"/>
      <c r="D9" s="106"/>
      <c r="E9" s="640" t="str">
        <f>Translations!$B$203</f>
        <v>Please note that this only works when this present sheet is active. If you try that from any other sheet, the "Change Source" button will be inactive.</v>
      </c>
      <c r="F9" s="640"/>
      <c r="G9" s="640"/>
      <c r="H9" s="640"/>
      <c r="I9" s="640"/>
      <c r="J9" s="640"/>
      <c r="K9" s="640"/>
      <c r="L9" s="640"/>
      <c r="M9" s="641"/>
      <c r="AT9" s="24"/>
      <c r="AU9" s="24"/>
    </row>
    <row r="10" spans="1:49" ht="12.75" customHeight="1" x14ac:dyDescent="0.2">
      <c r="C10" s="104"/>
      <c r="D10" s="106" t="str">
        <f>Translations!$B$204</f>
        <v>Step 4</v>
      </c>
      <c r="E10" s="638" t="str">
        <f>Translations!$B$205</f>
        <v>Select your AER report file in the dialog box and click on OK. Please note that updating all linked cells might take a couple of seconds.</v>
      </c>
      <c r="F10" s="638"/>
      <c r="G10" s="638"/>
      <c r="H10" s="638"/>
      <c r="I10" s="638"/>
      <c r="J10" s="638"/>
      <c r="K10" s="638"/>
      <c r="L10" s="638"/>
      <c r="M10" s="639"/>
      <c r="AT10" s="24"/>
      <c r="AU10" s="24"/>
    </row>
    <row r="11" spans="1:49" ht="12.75" customHeight="1" x14ac:dyDescent="0.2">
      <c r="C11" s="105"/>
      <c r="D11" s="106" t="str">
        <f>Translations!$B$206</f>
        <v>Step 5</v>
      </c>
      <c r="E11" s="638" t="str">
        <f>Translations!$B$207</f>
        <v>(optional) You may now click on "break links" in the dialog box. This will remove all external files and replace them by values.</v>
      </c>
      <c r="F11" s="638"/>
      <c r="G11" s="638"/>
      <c r="H11" s="638"/>
      <c r="I11" s="638"/>
      <c r="J11" s="638"/>
      <c r="K11" s="638"/>
      <c r="L11" s="638"/>
      <c r="M11" s="639"/>
      <c r="AT11" s="24"/>
      <c r="AU11" s="24"/>
    </row>
    <row r="12" spans="1:49" ht="12.75" customHeight="1" x14ac:dyDescent="0.2">
      <c r="C12" s="105"/>
      <c r="D12" s="106"/>
      <c r="E12" s="638" t="str">
        <f>Translations!$B$208</f>
        <v>Please note that if you do this, all previous steps can no longer be re-done.</v>
      </c>
      <c r="F12" s="638"/>
      <c r="G12" s="638"/>
      <c r="H12" s="638"/>
      <c r="I12" s="638"/>
      <c r="J12" s="638"/>
      <c r="K12" s="638"/>
      <c r="L12" s="638"/>
      <c r="M12" s="639"/>
      <c r="AT12" s="24"/>
      <c r="AU12" s="24"/>
    </row>
    <row r="13" spans="1:49" x14ac:dyDescent="0.2">
      <c r="C13" s="105"/>
      <c r="D13" s="106" t="str">
        <f>Translations!$B$209</f>
        <v>Step 6</v>
      </c>
      <c r="E13" s="638" t="str">
        <f>Translations!$B$210</f>
        <v>Close the "Edit links" dialog box.</v>
      </c>
      <c r="F13" s="638"/>
      <c r="G13" s="638"/>
      <c r="H13" s="638"/>
      <c r="I13" s="638"/>
      <c r="J13" s="638"/>
      <c r="K13" s="638"/>
      <c r="L13" s="638"/>
      <c r="M13" s="639"/>
      <c r="AT13" s="24"/>
      <c r="AU13" s="24"/>
    </row>
    <row r="14" spans="1:49" x14ac:dyDescent="0.2">
      <c r="C14" s="104"/>
      <c r="D14" s="109"/>
      <c r="E14" s="642" t="str">
        <f>Translations!$B$211</f>
        <v>IMPORTANT! Please DO NOT make manual changes in any of the cells below in this sheet.</v>
      </c>
      <c r="F14" s="642"/>
      <c r="G14" s="642"/>
      <c r="H14" s="642"/>
      <c r="I14" s="642"/>
      <c r="J14" s="642"/>
      <c r="K14" s="642"/>
      <c r="L14" s="642"/>
      <c r="M14" s="110"/>
      <c r="AT14" s="24"/>
      <c r="AU14" s="24"/>
    </row>
    <row r="15" spans="1:49" ht="13.5" thickBot="1" x14ac:dyDescent="0.25">
      <c r="C15" s="111"/>
      <c r="D15" s="112"/>
      <c r="E15" s="112"/>
      <c r="F15" s="112"/>
      <c r="G15" s="112"/>
      <c r="H15" s="112"/>
      <c r="I15" s="112"/>
      <c r="J15" s="112"/>
      <c r="K15" s="112"/>
      <c r="L15" s="113"/>
      <c r="M15" s="114"/>
      <c r="AT15" s="24"/>
      <c r="AU15" s="24"/>
    </row>
    <row r="16" spans="1:49" x14ac:dyDescent="0.2">
      <c r="AT16" s="24"/>
      <c r="AU16" s="24"/>
    </row>
    <row r="17" spans="1:49" s="32" customFormat="1" ht="18" customHeight="1" x14ac:dyDescent="0.2">
      <c r="A17" s="25"/>
      <c r="B17" s="499" t="s">
        <v>602</v>
      </c>
      <c r="C17" s="631" t="str">
        <f>Translations!$B$212</f>
        <v>AER Accounting sheet</v>
      </c>
      <c r="D17" s="631"/>
      <c r="E17" s="631"/>
      <c r="F17" s="631"/>
      <c r="G17" s="631"/>
      <c r="H17" s="631"/>
      <c r="I17" s="631"/>
      <c r="J17" s="631"/>
      <c r="K17" s="631"/>
      <c r="L17" s="631"/>
      <c r="M17" s="631"/>
      <c r="AS17" s="25"/>
      <c r="AT17" s="24"/>
      <c r="AU17" s="24"/>
      <c r="AV17" s="25"/>
      <c r="AW17" s="25"/>
    </row>
    <row r="18" spans="1:49" ht="26.25" x14ac:dyDescent="0.2">
      <c r="C18" s="116"/>
      <c r="D18" s="117" t="str">
        <f>Translations!$B$119</f>
        <v>This sheet summarises the main information at entity and fuel stream level and aims to support the regulated entity, the verifier and the competent authority with understanding the entity's ETS2 activities as well as with exporting data into databases.</v>
      </c>
      <c r="E18" s="116"/>
      <c r="G18" s="117"/>
      <c r="H18" s="117"/>
      <c r="I18" s="117"/>
      <c r="J18" s="117"/>
      <c r="K18" s="117"/>
      <c r="L18" s="117"/>
      <c r="M18" s="117"/>
      <c r="N18" s="117"/>
      <c r="O18" s="117"/>
      <c r="P18" s="117"/>
      <c r="Q18" s="117"/>
      <c r="R18" s="117"/>
      <c r="S18" s="117"/>
      <c r="T18" s="117"/>
      <c r="U18" s="117"/>
      <c r="V18" s="117"/>
    </row>
    <row r="19" spans="1:49" ht="35.1" customHeight="1" x14ac:dyDescent="0.4">
      <c r="D19" s="118" t="str">
        <f>Translations!$B$92</f>
        <v>General information</v>
      </c>
      <c r="F19" s="119"/>
      <c r="G19" s="75"/>
      <c r="H19" s="75"/>
      <c r="I19" s="75"/>
      <c r="K19" s="75"/>
      <c r="L19" s="75"/>
      <c r="M19" s="75"/>
      <c r="N19" s="75"/>
      <c r="O19" s="75"/>
      <c r="P19" s="75"/>
      <c r="Q19" s="75"/>
      <c r="R19" s="75"/>
      <c r="S19" s="75"/>
      <c r="T19" s="75"/>
      <c r="U19" s="75"/>
      <c r="W19" s="75"/>
      <c r="X19" s="75"/>
      <c r="Y19" s="75"/>
      <c r="Z19" s="75"/>
      <c r="AE19" s="75"/>
      <c r="AF19" s="75"/>
      <c r="AG19" s="75"/>
      <c r="AH19" s="75"/>
      <c r="AI19" s="75"/>
      <c r="AJ19" s="75"/>
      <c r="AK19" s="75"/>
      <c r="AL19" s="75"/>
      <c r="AM19" s="75"/>
      <c r="AN19" s="75"/>
      <c r="AO19" s="75"/>
      <c r="AP19" s="75"/>
      <c r="AQ19" s="75"/>
      <c r="AR19" s="75"/>
    </row>
    <row r="20" spans="1:49" x14ac:dyDescent="0.2">
      <c r="E20" s="632" t="s">
        <v>326</v>
      </c>
      <c r="F20" s="632"/>
      <c r="G20" s="632"/>
      <c r="H20" s="632"/>
      <c r="I20" s="632"/>
      <c r="J20" s="632"/>
      <c r="K20" s="632"/>
      <c r="L20" s="632"/>
      <c r="M20" s="632"/>
      <c r="N20" s="632"/>
      <c r="O20" s="632"/>
      <c r="P20" s="75"/>
      <c r="Q20" s="75"/>
      <c r="R20" s="75"/>
      <c r="S20" s="75"/>
      <c r="T20" s="633" t="str">
        <f>Translations!$B$214</f>
        <v>Verifier</v>
      </c>
      <c r="U20" s="634"/>
      <c r="V20" s="634"/>
      <c r="W20" s="634"/>
      <c r="X20" s="634"/>
      <c r="Y20" s="634"/>
      <c r="Z20" s="634"/>
    </row>
    <row r="21" spans="1:49" s="121" customFormat="1" ht="80.099999999999994" customHeight="1" x14ac:dyDescent="0.2">
      <c r="A21" s="120"/>
      <c r="D21" s="122" t="str">
        <f>Translations!$B$215</f>
        <v>Reporting year</v>
      </c>
      <c r="E21" s="123" t="str">
        <f>Translations!$B$107</f>
        <v>Unique ID of the regulated entity:</v>
      </c>
      <c r="F21" s="123" t="str">
        <f>Translations!$B$48</f>
        <v>Emissions trading permit number</v>
      </c>
      <c r="G21" s="123" t="str">
        <f>Translations!$B$106</f>
        <v>Regulated entity name:</v>
      </c>
      <c r="H21" s="124" t="str">
        <f>Translations!$B$46</f>
        <v>Competent Authority</v>
      </c>
      <c r="I21" s="123" t="str">
        <f>Translations!$B$58</f>
        <v>Title:</v>
      </c>
      <c r="J21" s="123" t="str">
        <f>Translations!$B$59</f>
        <v>First Name:</v>
      </c>
      <c r="K21" s="123" t="str">
        <f>Translations!$B$60</f>
        <v>Surname:</v>
      </c>
      <c r="L21" s="123" t="str">
        <f>Translations!$B$61</f>
        <v>Job title:</v>
      </c>
      <c r="M21" s="123" t="str">
        <f>Translations!$B$113</f>
        <v>Organisation name (if different from the regulated entity):</v>
      </c>
      <c r="N21" s="123" t="str">
        <f>Translations!$B$62</f>
        <v>Telephone number:</v>
      </c>
      <c r="O21" s="123" t="str">
        <f>Translations!$B$63</f>
        <v>Email address:</v>
      </c>
      <c r="P21" s="122" t="str">
        <f>Translations!$B$216</f>
        <v>Competent Authority for permitting</v>
      </c>
      <c r="Q21" s="122" t="str">
        <f>Translations!$B$217</f>
        <v>Latest approved version number of the monitoring plan</v>
      </c>
      <c r="R21" s="122" t="str">
        <f>Translations!$B$218</f>
        <v>Have there been changes in monitoring plan compared to previous year?</v>
      </c>
      <c r="S21" s="122" t="s">
        <v>420</v>
      </c>
      <c r="T21" s="122" t="str">
        <f>Translations!$B$161</f>
        <v>Company Name:</v>
      </c>
      <c r="U21" s="122" t="str">
        <f>Translations!$B$55</f>
        <v>Country:</v>
      </c>
      <c r="V21" s="122" t="str">
        <f>Translations!$B$166</f>
        <v>Name:</v>
      </c>
      <c r="W21" s="122" t="str">
        <f>Translations!$B$63</f>
        <v>Email address:</v>
      </c>
      <c r="X21" s="122" t="str">
        <f>Translations!$B$62</f>
        <v>Telephone number:</v>
      </c>
      <c r="Y21" s="122" t="str">
        <f>Translations!$B$171</f>
        <v>Accreditation Member State:</v>
      </c>
      <c r="Z21" s="122" t="str">
        <f>Translations!$B$172</f>
        <v>Registration number issued by the Accreditation body:</v>
      </c>
      <c r="AA21" s="99"/>
      <c r="AB21" s="99"/>
      <c r="AC21" s="99"/>
      <c r="AD21" s="99"/>
      <c r="AL21" s="75"/>
      <c r="AM21" s="75"/>
      <c r="AN21" s="75"/>
      <c r="AO21" s="75"/>
      <c r="AP21" s="75"/>
      <c r="AQ21" s="75"/>
      <c r="AR21" s="99"/>
      <c r="AS21" s="120"/>
      <c r="AT21" s="73"/>
      <c r="AU21" s="73"/>
      <c r="AV21" s="73"/>
      <c r="AW21" s="73"/>
    </row>
    <row r="22" spans="1:49" x14ac:dyDescent="0.2">
      <c r="D22" s="125">
        <f>[1]I_Accounting!D8</f>
        <v>2025</v>
      </c>
      <c r="E22" s="126" t="str">
        <f>[1]I_Accounting!E8</f>
        <v/>
      </c>
      <c r="F22" s="126" t="str">
        <f>[1]I_Accounting!F8</f>
        <v/>
      </c>
      <c r="G22" s="126" t="str">
        <f>[1]I_Accounting!G8</f>
        <v/>
      </c>
      <c r="H22" s="127" t="str">
        <f>[1]I_Accounting!H8</f>
        <v/>
      </c>
      <c r="I22" s="126" t="str">
        <f>[1]I_Accounting!I8</f>
        <v/>
      </c>
      <c r="J22" s="126" t="str">
        <f>[1]I_Accounting!J8</f>
        <v/>
      </c>
      <c r="K22" s="126" t="str">
        <f>[1]I_Accounting!K8</f>
        <v/>
      </c>
      <c r="L22" s="126" t="str">
        <f>[1]I_Accounting!L8</f>
        <v/>
      </c>
      <c r="M22" s="126" t="str">
        <f>[1]I_Accounting!M8</f>
        <v/>
      </c>
      <c r="N22" s="126" t="str">
        <f>[1]I_Accounting!N8</f>
        <v/>
      </c>
      <c r="O22" s="126" t="str">
        <f>[1]I_Accounting!O8</f>
        <v/>
      </c>
      <c r="P22" s="126" t="str">
        <f>[1]I_Accounting!P8</f>
        <v/>
      </c>
      <c r="Q22" s="127" t="str">
        <f>[1]I_Accounting!Q8</f>
        <v/>
      </c>
      <c r="R22" s="127" t="str">
        <f>[1]I_Accounting!R8</f>
        <v/>
      </c>
      <c r="S22" s="127" t="str">
        <f>[1]I_Accounting!S8</f>
        <v>2025 - 1</v>
      </c>
      <c r="T22" s="128" t="str">
        <f>[1]I_Accounting!T8</f>
        <v/>
      </c>
      <c r="U22" s="128" t="str">
        <f>[1]I_Accounting!U8</f>
        <v/>
      </c>
      <c r="V22" s="128" t="str">
        <f>[1]I_Accounting!V8</f>
        <v/>
      </c>
      <c r="W22" s="128" t="str">
        <f>[1]I_Accounting!W8</f>
        <v/>
      </c>
      <c r="X22" s="128" t="str">
        <f>[1]I_Accounting!X8</f>
        <v/>
      </c>
      <c r="Y22" s="128" t="str">
        <f>[1]I_Accounting!Y8</f>
        <v/>
      </c>
      <c r="Z22" s="128" t="str">
        <f>[1]I_Accounting!Z8</f>
        <v/>
      </c>
      <c r="AL22" s="75"/>
      <c r="AM22" s="75"/>
      <c r="AN22" s="75"/>
      <c r="AO22" s="75"/>
      <c r="AP22" s="75"/>
      <c r="AQ22" s="75"/>
    </row>
    <row r="23" spans="1:49" ht="12.75" customHeight="1" x14ac:dyDescent="0.2"/>
    <row r="24" spans="1:49" ht="35.1" customHeight="1" x14ac:dyDescent="0.4">
      <c r="D24" s="118" t="str">
        <f>Translations!$B$120</f>
        <v>Fuel streams</v>
      </c>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L24" s="119"/>
      <c r="AM24" s="119"/>
      <c r="AN24" s="119"/>
      <c r="AO24" s="119"/>
      <c r="AP24" s="119"/>
      <c r="AQ24" s="119"/>
      <c r="AR24" s="119"/>
    </row>
    <row r="25" spans="1:49" x14ac:dyDescent="0.2">
      <c r="I25" s="632" t="str">
        <f>Translations!$B$220</f>
        <v>Released fuel amounts (RFA)</v>
      </c>
      <c r="J25" s="632"/>
      <c r="K25" s="632"/>
      <c r="L25" s="632"/>
      <c r="M25" s="632" t="str">
        <f>Translations!$B$221</f>
        <v>Scope factor (SF)</v>
      </c>
      <c r="N25" s="632"/>
      <c r="O25" s="632"/>
      <c r="P25" s="632" t="str">
        <f>Translations!$B$222</f>
        <v>Emission factor (EF)</v>
      </c>
      <c r="Q25" s="632"/>
      <c r="R25" s="632"/>
      <c r="S25" s="632" t="str">
        <f>Translations!$B$223</f>
        <v>Unit conversion factor (UCF)</v>
      </c>
      <c r="T25" s="632"/>
      <c r="U25" s="632"/>
      <c r="V25" s="632" t="str">
        <f>Translations!$B$224</f>
        <v>Biomass fraction (BF)</v>
      </c>
      <c r="W25" s="632"/>
      <c r="X25" s="632" t="str">
        <f>Translations!$B$225</f>
        <v>Non-sust. biomass fraction</v>
      </c>
      <c r="Y25" s="632"/>
      <c r="Z25" s="632" t="str">
        <f>Translations!$B$226</f>
        <v>RFNBO or RCF fraction</v>
      </c>
      <c r="AA25" s="632"/>
      <c r="AB25" s="632" t="str">
        <f>Translations!$B$227</f>
        <v>SLCF fraction</v>
      </c>
      <c r="AC25" s="632"/>
    </row>
    <row r="26" spans="1:49" s="121" customFormat="1" ht="38.25" x14ac:dyDescent="0.2">
      <c r="A26" s="120"/>
      <c r="C26" s="124" t="s">
        <v>421</v>
      </c>
      <c r="D26" s="124" t="str">
        <f>Translations!$B$228</f>
        <v>Reporting Year</v>
      </c>
      <c r="E26" s="124" t="s">
        <v>332</v>
      </c>
      <c r="F26" s="123" t="s">
        <v>393</v>
      </c>
      <c r="G26" s="124" t="str">
        <f>Translations!$B$229</f>
        <v>Means released</v>
      </c>
      <c r="H26" s="124" t="str">
        <f>Translations!$B$230</f>
        <v>Means (intermediate) parties</v>
      </c>
      <c r="I26" s="122" t="str">
        <f>Translations!$B$231</f>
        <v>RFA Tier</v>
      </c>
      <c r="J26" s="122" t="str">
        <f>Translations!$B$232</f>
        <v>RFA</v>
      </c>
      <c r="K26" s="122" t="str">
        <f>Translations!$B$233</f>
        <v>RFA (in scope)</v>
      </c>
      <c r="L26" s="122" t="str">
        <f>Translations!$B$234</f>
        <v>RFA Unit</v>
      </c>
      <c r="M26" s="122" t="str">
        <f>Translations!$B$235</f>
        <v>SF Tier</v>
      </c>
      <c r="N26" s="122" t="str">
        <f>Translations!$B$235</f>
        <v>SF Tier</v>
      </c>
      <c r="O26" s="122" t="str">
        <f>Translations!$B$236</f>
        <v>SF</v>
      </c>
      <c r="P26" s="122" t="str">
        <f>Translations!$B$237</f>
        <v>EF Tier</v>
      </c>
      <c r="Q26" s="122" t="str">
        <f>Translations!$B$238</f>
        <v>EF</v>
      </c>
      <c r="R26" s="122" t="str">
        <f>Translations!$B$239</f>
        <v>EF Unit</v>
      </c>
      <c r="S26" s="122" t="str">
        <f>Translations!$B$240</f>
        <v>UCF Tier</v>
      </c>
      <c r="T26" s="122" t="str">
        <f>Translations!$B$241</f>
        <v>UCF</v>
      </c>
      <c r="U26" s="122" t="str">
        <f>Translations!$B$242</f>
        <v>UCF Unit</v>
      </c>
      <c r="V26" s="122" t="str">
        <f>Translations!$B$243</f>
        <v>BF Tier</v>
      </c>
      <c r="W26" s="122" t="s">
        <v>364</v>
      </c>
      <c r="X26" s="122" t="str">
        <f>Translations!$B$244</f>
        <v>NonSustBF Tier</v>
      </c>
      <c r="Y26" s="122" t="str">
        <f>Translations!$B$245</f>
        <v>NonSustBF</v>
      </c>
      <c r="Z26" s="122" t="str">
        <f>Translations!$B$246</f>
        <v>RFNBO/RCF F</v>
      </c>
      <c r="AA26" s="122" t="str">
        <f>Translations!$B$247</f>
        <v>NonSustRFNBO F</v>
      </c>
      <c r="AB26" s="122" t="str">
        <f>Translations!$B$248</f>
        <v>SLCF F</v>
      </c>
      <c r="AC26" s="122" t="str">
        <f>Translations!$B$249</f>
        <v>NonSustSLCF F</v>
      </c>
      <c r="AD26" s="122" t="str">
        <f>Translations!$B$250</f>
        <v>CO2e fossil (t)</v>
      </c>
      <c r="AE26" s="122" t="str">
        <f>Translations!$B$251</f>
        <v>CO2e bio (t)</v>
      </c>
      <c r="AF26" s="122" t="str">
        <f>Translations!$B$252</f>
        <v>CO2e non-sust. bio (t)</v>
      </c>
      <c r="AG26" s="122" t="s">
        <v>627</v>
      </c>
      <c r="AH26" s="122" t="s">
        <v>628</v>
      </c>
      <c r="AI26" s="122" t="s">
        <v>629</v>
      </c>
      <c r="AJ26" s="122" t="s">
        <v>630</v>
      </c>
      <c r="AK26" s="123" t="str">
        <f>Translations!$B$253</f>
        <v>Energy content (fossil), TJ</v>
      </c>
      <c r="AL26" s="123" t="str">
        <f>Translations!$B$254</f>
        <v>Energy content (bio), TJ</v>
      </c>
      <c r="AM26" s="123" t="s">
        <v>631</v>
      </c>
      <c r="AN26" s="123" t="s">
        <v>632</v>
      </c>
      <c r="AO26" s="122" t="str">
        <f>Translations!$B$255</f>
        <v>CRF category 1</v>
      </c>
      <c r="AP26" s="122" t="str">
        <f>Translations!$B$256</f>
        <v>CRF category 2</v>
      </c>
      <c r="AQ26" s="122" t="str">
        <f>Translations!$B$257</f>
        <v>CRF category 3</v>
      </c>
      <c r="AR26" s="122" t="str">
        <f>Translations!$B$258</f>
        <v>Memo: CO2e fossil (t) (before SF)</v>
      </c>
      <c r="AS26" s="120"/>
      <c r="AT26" s="120" t="s">
        <v>422</v>
      </c>
      <c r="AU26" s="120" t="s">
        <v>423</v>
      </c>
      <c r="AV26" s="120" t="s">
        <v>393</v>
      </c>
      <c r="AW26" s="120"/>
    </row>
    <row r="27" spans="1:49" x14ac:dyDescent="0.2">
      <c r="C27" s="125">
        <v>1</v>
      </c>
      <c r="D27" s="125" t="str">
        <f>[1]I_Accounting!D13</f>
        <v/>
      </c>
      <c r="E27" s="128" t="str">
        <f>[1]I_Accounting!E13</f>
        <v/>
      </c>
      <c r="F27" s="129" t="str">
        <f>[1]I_Accounting!F13</f>
        <v/>
      </c>
      <c r="G27" s="129" t="str">
        <f>[1]I_Accounting!G13</f>
        <v/>
      </c>
      <c r="H27" s="129" t="str">
        <f>[1]I_Accounting!H13</f>
        <v/>
      </c>
      <c r="I27" s="130" t="str">
        <f>[1]I_Accounting!I13</f>
        <v/>
      </c>
      <c r="J27" s="131" t="str">
        <f>[1]I_Accounting!J13</f>
        <v/>
      </c>
      <c r="K27" s="131" t="str">
        <f>[1]I_Accounting!K13</f>
        <v/>
      </c>
      <c r="L27" s="130" t="str">
        <f>[1]I_Accounting!L13</f>
        <v/>
      </c>
      <c r="M27" s="130" t="str">
        <f>[1]I_Accounting!M13</f>
        <v/>
      </c>
      <c r="N27" s="128" t="str">
        <f>[1]I_Accounting!N13</f>
        <v/>
      </c>
      <c r="O27" s="6" t="str">
        <f>[1]I_Accounting!O13</f>
        <v/>
      </c>
      <c r="P27" s="130" t="str">
        <f>[1]I_Accounting!P13</f>
        <v/>
      </c>
      <c r="Q27" s="132" t="str">
        <f>[1]I_Accounting!Q13</f>
        <v/>
      </c>
      <c r="R27" s="130" t="str">
        <f>[1]I_Accounting!R13</f>
        <v/>
      </c>
      <c r="S27" s="130" t="str">
        <f>[1]I_Accounting!S13</f>
        <v/>
      </c>
      <c r="T27" s="132" t="str">
        <f>[1]I_Accounting!T13</f>
        <v/>
      </c>
      <c r="U27" s="130" t="str">
        <f>[1]I_Accounting!U13</f>
        <v/>
      </c>
      <c r="V27" s="130" t="str">
        <f>[1]I_Accounting!V13</f>
        <v/>
      </c>
      <c r="W27" s="5" t="str">
        <f>[1]I_Accounting!W13</f>
        <v/>
      </c>
      <c r="X27" s="130" t="str">
        <f>[1]I_Accounting!X13</f>
        <v/>
      </c>
      <c r="Y27" s="5" t="str">
        <f>[1]I_Accounting!Y13</f>
        <v/>
      </c>
      <c r="Z27" s="5" t="str">
        <f>[1]I_Accounting!Z13</f>
        <v/>
      </c>
      <c r="AA27" s="5" t="str">
        <f>[1]I_Accounting!AA13</f>
        <v/>
      </c>
      <c r="AB27" s="5" t="str">
        <f>[1]I_Accounting!AB13</f>
        <v/>
      </c>
      <c r="AC27" s="5" t="str">
        <f>[1]I_Accounting!AC13</f>
        <v/>
      </c>
      <c r="AD27" s="131" t="str">
        <f>[1]I_Accounting!AD13</f>
        <v/>
      </c>
      <c r="AE27" s="131" t="str">
        <f>[1]I_Accounting!AE13</f>
        <v/>
      </c>
      <c r="AF27" s="131" t="str">
        <f>[1]I_Accounting!AF13</f>
        <v/>
      </c>
      <c r="AG27" s="131" t="str">
        <f>[1]I_Accounting!AG13</f>
        <v/>
      </c>
      <c r="AH27" s="131" t="str">
        <f>[1]I_Accounting!AH13</f>
        <v/>
      </c>
      <c r="AI27" s="131" t="str">
        <f>[1]I_Accounting!AI13</f>
        <v/>
      </c>
      <c r="AJ27" s="131" t="str">
        <f>[1]I_Accounting!AJ13</f>
        <v/>
      </c>
      <c r="AK27" s="131" t="str">
        <f>[1]I_Accounting!AK13</f>
        <v/>
      </c>
      <c r="AL27" s="131" t="str">
        <f>[1]I_Accounting!AL13</f>
        <v/>
      </c>
      <c r="AM27" s="131" t="str">
        <f>[1]I_Accounting!AM13</f>
        <v/>
      </c>
      <c r="AN27" s="131" t="str">
        <f>[1]I_Accounting!AN13</f>
        <v/>
      </c>
      <c r="AO27" s="133" t="str">
        <f>[1]I_Accounting!AO13</f>
        <v/>
      </c>
      <c r="AP27" s="133" t="str">
        <f>[1]I_Accounting!AP13</f>
        <v/>
      </c>
      <c r="AQ27" s="133" t="str">
        <f>[1]I_Accounting!AQ13</f>
        <v/>
      </c>
      <c r="AR27" s="131" t="str">
        <f>[1]I_Accounting!AR13</f>
        <v/>
      </c>
      <c r="AT27" s="134" t="str">
        <f>[1]I_Accounting!AT13</f>
        <v/>
      </c>
      <c r="AU27" s="134" t="str">
        <f>[1]I_Accounting!AU13</f>
        <v/>
      </c>
      <c r="AV27" s="134" t="str">
        <f>[1]I_Accounting!AV13</f>
        <v/>
      </c>
    </row>
    <row r="28" spans="1:49" x14ac:dyDescent="0.2">
      <c r="C28" s="125">
        <f>C27+1</f>
        <v>2</v>
      </c>
      <c r="D28" s="125" t="str">
        <f>[1]I_Accounting!D14</f>
        <v/>
      </c>
      <c r="E28" s="128" t="str">
        <f>[1]I_Accounting!E14</f>
        <v/>
      </c>
      <c r="F28" s="129" t="str">
        <f>[1]I_Accounting!F14</f>
        <v/>
      </c>
      <c r="G28" s="129" t="str">
        <f>[1]I_Accounting!G14</f>
        <v/>
      </c>
      <c r="H28" s="129" t="str">
        <f>[1]I_Accounting!H14</f>
        <v/>
      </c>
      <c r="I28" s="130" t="str">
        <f>[1]I_Accounting!I14</f>
        <v/>
      </c>
      <c r="J28" s="131" t="str">
        <f>[1]I_Accounting!J14</f>
        <v/>
      </c>
      <c r="K28" s="131" t="str">
        <f>[1]I_Accounting!K14</f>
        <v/>
      </c>
      <c r="L28" s="130" t="str">
        <f>[1]I_Accounting!L14</f>
        <v/>
      </c>
      <c r="M28" s="130" t="str">
        <f>[1]I_Accounting!M14</f>
        <v/>
      </c>
      <c r="N28" s="128" t="str">
        <f>[1]I_Accounting!N14</f>
        <v/>
      </c>
      <c r="O28" s="6" t="str">
        <f>[1]I_Accounting!O14</f>
        <v/>
      </c>
      <c r="P28" s="130" t="str">
        <f>[1]I_Accounting!P14</f>
        <v/>
      </c>
      <c r="Q28" s="132" t="str">
        <f>[1]I_Accounting!Q14</f>
        <v/>
      </c>
      <c r="R28" s="130" t="str">
        <f>[1]I_Accounting!R14</f>
        <v/>
      </c>
      <c r="S28" s="130" t="str">
        <f>[1]I_Accounting!S14</f>
        <v/>
      </c>
      <c r="T28" s="132" t="str">
        <f>[1]I_Accounting!T14</f>
        <v/>
      </c>
      <c r="U28" s="130" t="str">
        <f>[1]I_Accounting!U14</f>
        <v/>
      </c>
      <c r="V28" s="130" t="str">
        <f>[1]I_Accounting!V14</f>
        <v/>
      </c>
      <c r="W28" s="5" t="str">
        <f>[1]I_Accounting!W14</f>
        <v/>
      </c>
      <c r="X28" s="130" t="str">
        <f>[1]I_Accounting!X14</f>
        <v/>
      </c>
      <c r="Y28" s="5" t="str">
        <f>[1]I_Accounting!Y14</f>
        <v/>
      </c>
      <c r="Z28" s="5" t="str">
        <f>[1]I_Accounting!Z14</f>
        <v/>
      </c>
      <c r="AA28" s="5" t="str">
        <f>[1]I_Accounting!AA14</f>
        <v/>
      </c>
      <c r="AB28" s="5" t="str">
        <f>[1]I_Accounting!AB14</f>
        <v/>
      </c>
      <c r="AC28" s="5" t="str">
        <f>[1]I_Accounting!AC14</f>
        <v/>
      </c>
      <c r="AD28" s="131" t="str">
        <f>[1]I_Accounting!AD14</f>
        <v/>
      </c>
      <c r="AE28" s="131" t="str">
        <f>[1]I_Accounting!AE14</f>
        <v/>
      </c>
      <c r="AF28" s="131" t="str">
        <f>[1]I_Accounting!AF14</f>
        <v/>
      </c>
      <c r="AG28" s="131" t="str">
        <f>[1]I_Accounting!AG14</f>
        <v/>
      </c>
      <c r="AH28" s="131" t="str">
        <f>[1]I_Accounting!AH14</f>
        <v/>
      </c>
      <c r="AI28" s="131" t="str">
        <f>[1]I_Accounting!AI14</f>
        <v/>
      </c>
      <c r="AJ28" s="131" t="str">
        <f>[1]I_Accounting!AJ14</f>
        <v/>
      </c>
      <c r="AK28" s="131" t="str">
        <f>[1]I_Accounting!AK14</f>
        <v/>
      </c>
      <c r="AL28" s="131" t="str">
        <f>[1]I_Accounting!AL14</f>
        <v/>
      </c>
      <c r="AM28" s="131" t="str">
        <f>[1]I_Accounting!AM14</f>
        <v/>
      </c>
      <c r="AN28" s="131" t="str">
        <f>[1]I_Accounting!AN14</f>
        <v/>
      </c>
      <c r="AO28" s="133" t="str">
        <f>[1]I_Accounting!AO14</f>
        <v/>
      </c>
      <c r="AP28" s="133" t="str">
        <f>[1]I_Accounting!AP14</f>
        <v/>
      </c>
      <c r="AQ28" s="133" t="str">
        <f>[1]I_Accounting!AQ14</f>
        <v/>
      </c>
      <c r="AR28" s="131" t="str">
        <f>[1]I_Accounting!AR14</f>
        <v/>
      </c>
      <c r="AT28" s="134" t="str">
        <f>[1]I_Accounting!AT14</f>
        <v/>
      </c>
      <c r="AU28" s="134" t="str">
        <f>[1]I_Accounting!AU14</f>
        <v/>
      </c>
      <c r="AV28" s="134" t="str">
        <f>[1]I_Accounting!AV14</f>
        <v/>
      </c>
    </row>
    <row r="29" spans="1:49" x14ac:dyDescent="0.2">
      <c r="C29" s="125">
        <f t="shared" ref="C29:C46" si="0">C28+1</f>
        <v>3</v>
      </c>
      <c r="D29" s="125" t="str">
        <f>[1]I_Accounting!D15</f>
        <v/>
      </c>
      <c r="E29" s="128" t="str">
        <f>[1]I_Accounting!E15</f>
        <v/>
      </c>
      <c r="F29" s="129" t="str">
        <f>[1]I_Accounting!F15</f>
        <v/>
      </c>
      <c r="G29" s="129" t="str">
        <f>[1]I_Accounting!G15</f>
        <v/>
      </c>
      <c r="H29" s="129" t="str">
        <f>[1]I_Accounting!H15</f>
        <v/>
      </c>
      <c r="I29" s="130" t="str">
        <f>[1]I_Accounting!I15</f>
        <v/>
      </c>
      <c r="J29" s="131" t="str">
        <f>[1]I_Accounting!J15</f>
        <v/>
      </c>
      <c r="K29" s="131" t="str">
        <f>[1]I_Accounting!K15</f>
        <v/>
      </c>
      <c r="L29" s="130" t="str">
        <f>[1]I_Accounting!L15</f>
        <v/>
      </c>
      <c r="M29" s="130" t="str">
        <f>[1]I_Accounting!M15</f>
        <v/>
      </c>
      <c r="N29" s="128" t="str">
        <f>[1]I_Accounting!N15</f>
        <v/>
      </c>
      <c r="O29" s="6" t="str">
        <f>[1]I_Accounting!O15</f>
        <v/>
      </c>
      <c r="P29" s="130" t="str">
        <f>[1]I_Accounting!P15</f>
        <v/>
      </c>
      <c r="Q29" s="132" t="str">
        <f>[1]I_Accounting!Q15</f>
        <v/>
      </c>
      <c r="R29" s="130" t="str">
        <f>[1]I_Accounting!R15</f>
        <v/>
      </c>
      <c r="S29" s="130" t="str">
        <f>[1]I_Accounting!S15</f>
        <v/>
      </c>
      <c r="T29" s="132" t="str">
        <f>[1]I_Accounting!T15</f>
        <v/>
      </c>
      <c r="U29" s="130" t="str">
        <f>[1]I_Accounting!U15</f>
        <v/>
      </c>
      <c r="V29" s="130" t="str">
        <f>[1]I_Accounting!V15</f>
        <v/>
      </c>
      <c r="W29" s="5" t="str">
        <f>[1]I_Accounting!W15</f>
        <v/>
      </c>
      <c r="X29" s="130" t="str">
        <f>[1]I_Accounting!X15</f>
        <v/>
      </c>
      <c r="Y29" s="5" t="str">
        <f>[1]I_Accounting!Y15</f>
        <v/>
      </c>
      <c r="Z29" s="5" t="str">
        <f>[1]I_Accounting!Z15</f>
        <v/>
      </c>
      <c r="AA29" s="5" t="str">
        <f>[1]I_Accounting!AA15</f>
        <v/>
      </c>
      <c r="AB29" s="5" t="str">
        <f>[1]I_Accounting!AB15</f>
        <v/>
      </c>
      <c r="AC29" s="5" t="str">
        <f>[1]I_Accounting!AC15</f>
        <v/>
      </c>
      <c r="AD29" s="131" t="str">
        <f>[1]I_Accounting!AD15</f>
        <v/>
      </c>
      <c r="AE29" s="131" t="str">
        <f>[1]I_Accounting!AE15</f>
        <v/>
      </c>
      <c r="AF29" s="131" t="str">
        <f>[1]I_Accounting!AF15</f>
        <v/>
      </c>
      <c r="AG29" s="131" t="str">
        <f>[1]I_Accounting!AG15</f>
        <v/>
      </c>
      <c r="AH29" s="131" t="str">
        <f>[1]I_Accounting!AH15</f>
        <v/>
      </c>
      <c r="AI29" s="131" t="str">
        <f>[1]I_Accounting!AI15</f>
        <v/>
      </c>
      <c r="AJ29" s="131" t="str">
        <f>[1]I_Accounting!AJ15</f>
        <v/>
      </c>
      <c r="AK29" s="131" t="str">
        <f>[1]I_Accounting!AK15</f>
        <v/>
      </c>
      <c r="AL29" s="131" t="str">
        <f>[1]I_Accounting!AL15</f>
        <v/>
      </c>
      <c r="AM29" s="131" t="str">
        <f>[1]I_Accounting!AM15</f>
        <v/>
      </c>
      <c r="AN29" s="131" t="str">
        <f>[1]I_Accounting!AN15</f>
        <v/>
      </c>
      <c r="AO29" s="133" t="str">
        <f>[1]I_Accounting!AO15</f>
        <v/>
      </c>
      <c r="AP29" s="133" t="str">
        <f>[1]I_Accounting!AP15</f>
        <v/>
      </c>
      <c r="AQ29" s="133" t="str">
        <f>[1]I_Accounting!AQ15</f>
        <v/>
      </c>
      <c r="AR29" s="131" t="str">
        <f>[1]I_Accounting!AR15</f>
        <v/>
      </c>
      <c r="AT29" s="134" t="str">
        <f>[1]I_Accounting!AT15</f>
        <v/>
      </c>
      <c r="AU29" s="134" t="str">
        <f>[1]I_Accounting!AU15</f>
        <v/>
      </c>
      <c r="AV29" s="134" t="str">
        <f>[1]I_Accounting!AV15</f>
        <v/>
      </c>
    </row>
    <row r="30" spans="1:49" x14ac:dyDescent="0.2">
      <c r="C30" s="125">
        <f t="shared" si="0"/>
        <v>4</v>
      </c>
      <c r="D30" s="125" t="str">
        <f>[1]I_Accounting!D16</f>
        <v/>
      </c>
      <c r="E30" s="128" t="str">
        <f>[1]I_Accounting!E16</f>
        <v/>
      </c>
      <c r="F30" s="129" t="str">
        <f>[1]I_Accounting!F16</f>
        <v/>
      </c>
      <c r="G30" s="129" t="str">
        <f>[1]I_Accounting!G16</f>
        <v/>
      </c>
      <c r="H30" s="129" t="str">
        <f>[1]I_Accounting!H16</f>
        <v/>
      </c>
      <c r="I30" s="130" t="str">
        <f>[1]I_Accounting!I16</f>
        <v/>
      </c>
      <c r="J30" s="131" t="str">
        <f>[1]I_Accounting!J16</f>
        <v/>
      </c>
      <c r="K30" s="131" t="str">
        <f>[1]I_Accounting!K16</f>
        <v/>
      </c>
      <c r="L30" s="130" t="str">
        <f>[1]I_Accounting!L16</f>
        <v/>
      </c>
      <c r="M30" s="130" t="str">
        <f>[1]I_Accounting!M16</f>
        <v/>
      </c>
      <c r="N30" s="128" t="str">
        <f>[1]I_Accounting!N16</f>
        <v/>
      </c>
      <c r="O30" s="6" t="str">
        <f>[1]I_Accounting!O16</f>
        <v/>
      </c>
      <c r="P30" s="130" t="str">
        <f>[1]I_Accounting!P16</f>
        <v/>
      </c>
      <c r="Q30" s="132" t="str">
        <f>[1]I_Accounting!Q16</f>
        <v/>
      </c>
      <c r="R30" s="130" t="str">
        <f>[1]I_Accounting!R16</f>
        <v/>
      </c>
      <c r="S30" s="130" t="str">
        <f>[1]I_Accounting!S16</f>
        <v/>
      </c>
      <c r="T30" s="132" t="str">
        <f>[1]I_Accounting!T16</f>
        <v/>
      </c>
      <c r="U30" s="130" t="str">
        <f>[1]I_Accounting!U16</f>
        <v/>
      </c>
      <c r="V30" s="130" t="str">
        <f>[1]I_Accounting!V16</f>
        <v/>
      </c>
      <c r="W30" s="5" t="str">
        <f>[1]I_Accounting!W16</f>
        <v/>
      </c>
      <c r="X30" s="130" t="str">
        <f>[1]I_Accounting!X16</f>
        <v/>
      </c>
      <c r="Y30" s="5" t="str">
        <f>[1]I_Accounting!Y16</f>
        <v/>
      </c>
      <c r="Z30" s="5" t="str">
        <f>[1]I_Accounting!Z16</f>
        <v/>
      </c>
      <c r="AA30" s="5" t="str">
        <f>[1]I_Accounting!AA16</f>
        <v/>
      </c>
      <c r="AB30" s="5" t="str">
        <f>[1]I_Accounting!AB16</f>
        <v/>
      </c>
      <c r="AC30" s="5" t="str">
        <f>[1]I_Accounting!AC16</f>
        <v/>
      </c>
      <c r="AD30" s="131" t="str">
        <f>[1]I_Accounting!AD16</f>
        <v/>
      </c>
      <c r="AE30" s="131" t="str">
        <f>[1]I_Accounting!AE16</f>
        <v/>
      </c>
      <c r="AF30" s="131" t="str">
        <f>[1]I_Accounting!AF16</f>
        <v/>
      </c>
      <c r="AG30" s="131" t="str">
        <f>[1]I_Accounting!AG16</f>
        <v/>
      </c>
      <c r="AH30" s="131" t="str">
        <f>[1]I_Accounting!AH16</f>
        <v/>
      </c>
      <c r="AI30" s="131" t="str">
        <f>[1]I_Accounting!AI16</f>
        <v/>
      </c>
      <c r="AJ30" s="131" t="str">
        <f>[1]I_Accounting!AJ16</f>
        <v/>
      </c>
      <c r="AK30" s="131" t="str">
        <f>[1]I_Accounting!AK16</f>
        <v/>
      </c>
      <c r="AL30" s="131" t="str">
        <f>[1]I_Accounting!AL16</f>
        <v/>
      </c>
      <c r="AM30" s="131" t="str">
        <f>[1]I_Accounting!AM16</f>
        <v/>
      </c>
      <c r="AN30" s="131" t="str">
        <f>[1]I_Accounting!AN16</f>
        <v/>
      </c>
      <c r="AO30" s="133" t="str">
        <f>[1]I_Accounting!AO16</f>
        <v/>
      </c>
      <c r="AP30" s="133" t="str">
        <f>[1]I_Accounting!AP16</f>
        <v/>
      </c>
      <c r="AQ30" s="133" t="str">
        <f>[1]I_Accounting!AQ16</f>
        <v/>
      </c>
      <c r="AR30" s="131" t="str">
        <f>[1]I_Accounting!AR16</f>
        <v/>
      </c>
      <c r="AT30" s="134" t="str">
        <f>[1]I_Accounting!AT16</f>
        <v/>
      </c>
      <c r="AU30" s="134" t="str">
        <f>[1]I_Accounting!AU16</f>
        <v/>
      </c>
      <c r="AV30" s="134" t="str">
        <f>[1]I_Accounting!AV16</f>
        <v/>
      </c>
    </row>
    <row r="31" spans="1:49" x14ac:dyDescent="0.2">
      <c r="C31" s="125">
        <f t="shared" si="0"/>
        <v>5</v>
      </c>
      <c r="D31" s="125" t="str">
        <f>[1]I_Accounting!D17</f>
        <v/>
      </c>
      <c r="E31" s="128" t="str">
        <f>[1]I_Accounting!E17</f>
        <v/>
      </c>
      <c r="F31" s="129" t="str">
        <f>[1]I_Accounting!F17</f>
        <v/>
      </c>
      <c r="G31" s="129" t="str">
        <f>[1]I_Accounting!G17</f>
        <v/>
      </c>
      <c r="H31" s="129" t="str">
        <f>[1]I_Accounting!H17</f>
        <v/>
      </c>
      <c r="I31" s="130" t="str">
        <f>[1]I_Accounting!I17</f>
        <v/>
      </c>
      <c r="J31" s="131" t="str">
        <f>[1]I_Accounting!J17</f>
        <v/>
      </c>
      <c r="K31" s="131" t="str">
        <f>[1]I_Accounting!K17</f>
        <v/>
      </c>
      <c r="L31" s="130" t="str">
        <f>[1]I_Accounting!L17</f>
        <v/>
      </c>
      <c r="M31" s="130" t="str">
        <f>[1]I_Accounting!M17</f>
        <v/>
      </c>
      <c r="N31" s="128" t="str">
        <f>[1]I_Accounting!N17</f>
        <v/>
      </c>
      <c r="O31" s="6" t="str">
        <f>[1]I_Accounting!O17</f>
        <v/>
      </c>
      <c r="P31" s="130" t="str">
        <f>[1]I_Accounting!P17</f>
        <v/>
      </c>
      <c r="Q31" s="132" t="str">
        <f>[1]I_Accounting!Q17</f>
        <v/>
      </c>
      <c r="R31" s="130" t="str">
        <f>[1]I_Accounting!R17</f>
        <v/>
      </c>
      <c r="S31" s="130" t="str">
        <f>[1]I_Accounting!S17</f>
        <v/>
      </c>
      <c r="T31" s="132" t="str">
        <f>[1]I_Accounting!T17</f>
        <v/>
      </c>
      <c r="U31" s="130" t="str">
        <f>[1]I_Accounting!U17</f>
        <v/>
      </c>
      <c r="V31" s="130" t="str">
        <f>[1]I_Accounting!V17</f>
        <v/>
      </c>
      <c r="W31" s="5" t="str">
        <f>[1]I_Accounting!W17</f>
        <v/>
      </c>
      <c r="X31" s="130" t="str">
        <f>[1]I_Accounting!X17</f>
        <v/>
      </c>
      <c r="Y31" s="5" t="str">
        <f>[1]I_Accounting!Y17</f>
        <v/>
      </c>
      <c r="Z31" s="5" t="str">
        <f>[1]I_Accounting!Z17</f>
        <v/>
      </c>
      <c r="AA31" s="5" t="str">
        <f>[1]I_Accounting!AA17</f>
        <v/>
      </c>
      <c r="AB31" s="5" t="str">
        <f>[1]I_Accounting!AB17</f>
        <v/>
      </c>
      <c r="AC31" s="5" t="str">
        <f>[1]I_Accounting!AC17</f>
        <v/>
      </c>
      <c r="AD31" s="131" t="str">
        <f>[1]I_Accounting!AD17</f>
        <v/>
      </c>
      <c r="AE31" s="131" t="str">
        <f>[1]I_Accounting!AE17</f>
        <v/>
      </c>
      <c r="AF31" s="131" t="str">
        <f>[1]I_Accounting!AF17</f>
        <v/>
      </c>
      <c r="AG31" s="131" t="str">
        <f>[1]I_Accounting!AG17</f>
        <v/>
      </c>
      <c r="AH31" s="131" t="str">
        <f>[1]I_Accounting!AH17</f>
        <v/>
      </c>
      <c r="AI31" s="131" t="str">
        <f>[1]I_Accounting!AI17</f>
        <v/>
      </c>
      <c r="AJ31" s="131" t="str">
        <f>[1]I_Accounting!AJ17</f>
        <v/>
      </c>
      <c r="AK31" s="131" t="str">
        <f>[1]I_Accounting!AK17</f>
        <v/>
      </c>
      <c r="AL31" s="131" t="str">
        <f>[1]I_Accounting!AL17</f>
        <v/>
      </c>
      <c r="AM31" s="131" t="str">
        <f>[1]I_Accounting!AM17</f>
        <v/>
      </c>
      <c r="AN31" s="131" t="str">
        <f>[1]I_Accounting!AN17</f>
        <v/>
      </c>
      <c r="AO31" s="133" t="str">
        <f>[1]I_Accounting!AO17</f>
        <v/>
      </c>
      <c r="AP31" s="133" t="str">
        <f>[1]I_Accounting!AP17</f>
        <v/>
      </c>
      <c r="AQ31" s="133" t="str">
        <f>[1]I_Accounting!AQ17</f>
        <v/>
      </c>
      <c r="AR31" s="131" t="str">
        <f>[1]I_Accounting!AR17</f>
        <v/>
      </c>
      <c r="AT31" s="134" t="str">
        <f>[1]I_Accounting!AT17</f>
        <v/>
      </c>
      <c r="AU31" s="134" t="str">
        <f>[1]I_Accounting!AU17</f>
        <v/>
      </c>
      <c r="AV31" s="134" t="str">
        <f>[1]I_Accounting!AV17</f>
        <v/>
      </c>
    </row>
    <row r="32" spans="1:49" x14ac:dyDescent="0.2">
      <c r="C32" s="125">
        <f t="shared" si="0"/>
        <v>6</v>
      </c>
      <c r="D32" s="125" t="str">
        <f>[1]I_Accounting!D18</f>
        <v/>
      </c>
      <c r="E32" s="128" t="str">
        <f>[1]I_Accounting!E18</f>
        <v/>
      </c>
      <c r="F32" s="129" t="str">
        <f>[1]I_Accounting!F18</f>
        <v/>
      </c>
      <c r="G32" s="129" t="str">
        <f>[1]I_Accounting!G18</f>
        <v/>
      </c>
      <c r="H32" s="129" t="str">
        <f>[1]I_Accounting!H18</f>
        <v/>
      </c>
      <c r="I32" s="130" t="str">
        <f>[1]I_Accounting!I18</f>
        <v/>
      </c>
      <c r="J32" s="131" t="str">
        <f>[1]I_Accounting!J18</f>
        <v/>
      </c>
      <c r="K32" s="131" t="str">
        <f>[1]I_Accounting!K18</f>
        <v/>
      </c>
      <c r="L32" s="130" t="str">
        <f>[1]I_Accounting!L18</f>
        <v/>
      </c>
      <c r="M32" s="130" t="str">
        <f>[1]I_Accounting!M18</f>
        <v/>
      </c>
      <c r="N32" s="128" t="str">
        <f>[1]I_Accounting!N18</f>
        <v/>
      </c>
      <c r="O32" s="6" t="str">
        <f>[1]I_Accounting!O18</f>
        <v/>
      </c>
      <c r="P32" s="130" t="str">
        <f>[1]I_Accounting!P18</f>
        <v/>
      </c>
      <c r="Q32" s="132" t="str">
        <f>[1]I_Accounting!Q18</f>
        <v/>
      </c>
      <c r="R32" s="130" t="str">
        <f>[1]I_Accounting!R18</f>
        <v/>
      </c>
      <c r="S32" s="130" t="str">
        <f>[1]I_Accounting!S18</f>
        <v/>
      </c>
      <c r="T32" s="132" t="str">
        <f>[1]I_Accounting!T18</f>
        <v/>
      </c>
      <c r="U32" s="130" t="str">
        <f>[1]I_Accounting!U18</f>
        <v/>
      </c>
      <c r="V32" s="130" t="str">
        <f>[1]I_Accounting!V18</f>
        <v/>
      </c>
      <c r="W32" s="5" t="str">
        <f>[1]I_Accounting!W18</f>
        <v/>
      </c>
      <c r="X32" s="130" t="str">
        <f>[1]I_Accounting!X18</f>
        <v/>
      </c>
      <c r="Y32" s="5" t="str">
        <f>[1]I_Accounting!Y18</f>
        <v/>
      </c>
      <c r="Z32" s="5" t="str">
        <f>[1]I_Accounting!Z18</f>
        <v/>
      </c>
      <c r="AA32" s="5" t="str">
        <f>[1]I_Accounting!AA18</f>
        <v/>
      </c>
      <c r="AB32" s="5" t="str">
        <f>[1]I_Accounting!AB18</f>
        <v/>
      </c>
      <c r="AC32" s="5" t="str">
        <f>[1]I_Accounting!AC18</f>
        <v/>
      </c>
      <c r="AD32" s="131" t="str">
        <f>[1]I_Accounting!AD18</f>
        <v/>
      </c>
      <c r="AE32" s="131" t="str">
        <f>[1]I_Accounting!AE18</f>
        <v/>
      </c>
      <c r="AF32" s="131" t="str">
        <f>[1]I_Accounting!AF18</f>
        <v/>
      </c>
      <c r="AG32" s="131" t="str">
        <f>[1]I_Accounting!AG18</f>
        <v/>
      </c>
      <c r="AH32" s="131" t="str">
        <f>[1]I_Accounting!AH18</f>
        <v/>
      </c>
      <c r="AI32" s="131" t="str">
        <f>[1]I_Accounting!AI18</f>
        <v/>
      </c>
      <c r="AJ32" s="131" t="str">
        <f>[1]I_Accounting!AJ18</f>
        <v/>
      </c>
      <c r="AK32" s="131" t="str">
        <f>[1]I_Accounting!AK18</f>
        <v/>
      </c>
      <c r="AL32" s="131" t="str">
        <f>[1]I_Accounting!AL18</f>
        <v/>
      </c>
      <c r="AM32" s="131" t="str">
        <f>[1]I_Accounting!AM18</f>
        <v/>
      </c>
      <c r="AN32" s="131" t="str">
        <f>[1]I_Accounting!AN18</f>
        <v/>
      </c>
      <c r="AO32" s="133" t="str">
        <f>[1]I_Accounting!AO18</f>
        <v/>
      </c>
      <c r="AP32" s="133" t="str">
        <f>[1]I_Accounting!AP18</f>
        <v/>
      </c>
      <c r="AQ32" s="133" t="str">
        <f>[1]I_Accounting!AQ18</f>
        <v/>
      </c>
      <c r="AR32" s="131" t="str">
        <f>[1]I_Accounting!AR18</f>
        <v/>
      </c>
      <c r="AT32" s="134" t="str">
        <f>[1]I_Accounting!AT18</f>
        <v/>
      </c>
      <c r="AU32" s="134" t="str">
        <f>[1]I_Accounting!AU18</f>
        <v/>
      </c>
      <c r="AV32" s="134" t="str">
        <f>[1]I_Accounting!AV18</f>
        <v/>
      </c>
    </row>
    <row r="33" spans="3:48" x14ac:dyDescent="0.2">
      <c r="C33" s="125">
        <f t="shared" si="0"/>
        <v>7</v>
      </c>
      <c r="D33" s="125" t="str">
        <f>[1]I_Accounting!D19</f>
        <v/>
      </c>
      <c r="E33" s="128" t="str">
        <f>[1]I_Accounting!E19</f>
        <v/>
      </c>
      <c r="F33" s="129" t="str">
        <f>[1]I_Accounting!F19</f>
        <v/>
      </c>
      <c r="G33" s="129" t="str">
        <f>[1]I_Accounting!G19</f>
        <v/>
      </c>
      <c r="H33" s="129" t="str">
        <f>[1]I_Accounting!H19</f>
        <v/>
      </c>
      <c r="I33" s="130" t="str">
        <f>[1]I_Accounting!I19</f>
        <v/>
      </c>
      <c r="J33" s="131" t="str">
        <f>[1]I_Accounting!J19</f>
        <v/>
      </c>
      <c r="K33" s="131" t="str">
        <f>[1]I_Accounting!K19</f>
        <v/>
      </c>
      <c r="L33" s="130" t="str">
        <f>[1]I_Accounting!L19</f>
        <v/>
      </c>
      <c r="M33" s="130" t="str">
        <f>[1]I_Accounting!M19</f>
        <v/>
      </c>
      <c r="N33" s="128" t="str">
        <f>[1]I_Accounting!N19</f>
        <v/>
      </c>
      <c r="O33" s="6" t="str">
        <f>[1]I_Accounting!O19</f>
        <v/>
      </c>
      <c r="P33" s="130" t="str">
        <f>[1]I_Accounting!P19</f>
        <v/>
      </c>
      <c r="Q33" s="132" t="str">
        <f>[1]I_Accounting!Q19</f>
        <v/>
      </c>
      <c r="R33" s="130" t="str">
        <f>[1]I_Accounting!R19</f>
        <v/>
      </c>
      <c r="S33" s="130" t="str">
        <f>[1]I_Accounting!S19</f>
        <v/>
      </c>
      <c r="T33" s="132" t="str">
        <f>[1]I_Accounting!T19</f>
        <v/>
      </c>
      <c r="U33" s="130" t="str">
        <f>[1]I_Accounting!U19</f>
        <v/>
      </c>
      <c r="V33" s="130" t="str">
        <f>[1]I_Accounting!V19</f>
        <v/>
      </c>
      <c r="W33" s="5" t="str">
        <f>[1]I_Accounting!W19</f>
        <v/>
      </c>
      <c r="X33" s="130" t="str">
        <f>[1]I_Accounting!X19</f>
        <v/>
      </c>
      <c r="Y33" s="5" t="str">
        <f>[1]I_Accounting!Y19</f>
        <v/>
      </c>
      <c r="Z33" s="5" t="str">
        <f>[1]I_Accounting!Z19</f>
        <v/>
      </c>
      <c r="AA33" s="5" t="str">
        <f>[1]I_Accounting!AA19</f>
        <v/>
      </c>
      <c r="AB33" s="5" t="str">
        <f>[1]I_Accounting!AB19</f>
        <v/>
      </c>
      <c r="AC33" s="5" t="str">
        <f>[1]I_Accounting!AC19</f>
        <v/>
      </c>
      <c r="AD33" s="131" t="str">
        <f>[1]I_Accounting!AD19</f>
        <v/>
      </c>
      <c r="AE33" s="131" t="str">
        <f>[1]I_Accounting!AE19</f>
        <v/>
      </c>
      <c r="AF33" s="131" t="str">
        <f>[1]I_Accounting!AF19</f>
        <v/>
      </c>
      <c r="AG33" s="131" t="str">
        <f>[1]I_Accounting!AG19</f>
        <v/>
      </c>
      <c r="AH33" s="131" t="str">
        <f>[1]I_Accounting!AH19</f>
        <v/>
      </c>
      <c r="AI33" s="131" t="str">
        <f>[1]I_Accounting!AI19</f>
        <v/>
      </c>
      <c r="AJ33" s="131" t="str">
        <f>[1]I_Accounting!AJ19</f>
        <v/>
      </c>
      <c r="AK33" s="131" t="str">
        <f>[1]I_Accounting!AK19</f>
        <v/>
      </c>
      <c r="AL33" s="131" t="str">
        <f>[1]I_Accounting!AL19</f>
        <v/>
      </c>
      <c r="AM33" s="131" t="str">
        <f>[1]I_Accounting!AM19</f>
        <v/>
      </c>
      <c r="AN33" s="131" t="str">
        <f>[1]I_Accounting!AN19</f>
        <v/>
      </c>
      <c r="AO33" s="133" t="str">
        <f>[1]I_Accounting!AO19</f>
        <v/>
      </c>
      <c r="AP33" s="133" t="str">
        <f>[1]I_Accounting!AP19</f>
        <v/>
      </c>
      <c r="AQ33" s="133" t="str">
        <f>[1]I_Accounting!AQ19</f>
        <v/>
      </c>
      <c r="AR33" s="131" t="str">
        <f>[1]I_Accounting!AR19</f>
        <v/>
      </c>
      <c r="AT33" s="134" t="str">
        <f>[1]I_Accounting!AT19</f>
        <v/>
      </c>
      <c r="AU33" s="134" t="str">
        <f>[1]I_Accounting!AU19</f>
        <v/>
      </c>
      <c r="AV33" s="134" t="str">
        <f>[1]I_Accounting!AV19</f>
        <v/>
      </c>
    </row>
    <row r="34" spans="3:48" x14ac:dyDescent="0.2">
      <c r="C34" s="125">
        <f t="shared" si="0"/>
        <v>8</v>
      </c>
      <c r="D34" s="125" t="str">
        <f>[1]I_Accounting!D20</f>
        <v/>
      </c>
      <c r="E34" s="128" t="str">
        <f>[1]I_Accounting!E20</f>
        <v/>
      </c>
      <c r="F34" s="129" t="str">
        <f>[1]I_Accounting!F20</f>
        <v/>
      </c>
      <c r="G34" s="129" t="str">
        <f>[1]I_Accounting!G20</f>
        <v/>
      </c>
      <c r="H34" s="129" t="str">
        <f>[1]I_Accounting!H20</f>
        <v/>
      </c>
      <c r="I34" s="130" t="str">
        <f>[1]I_Accounting!I20</f>
        <v/>
      </c>
      <c r="J34" s="131" t="str">
        <f>[1]I_Accounting!J20</f>
        <v/>
      </c>
      <c r="K34" s="131" t="str">
        <f>[1]I_Accounting!K20</f>
        <v/>
      </c>
      <c r="L34" s="130" t="str">
        <f>[1]I_Accounting!L20</f>
        <v/>
      </c>
      <c r="M34" s="130" t="str">
        <f>[1]I_Accounting!M20</f>
        <v/>
      </c>
      <c r="N34" s="128" t="str">
        <f>[1]I_Accounting!N20</f>
        <v/>
      </c>
      <c r="O34" s="6" t="str">
        <f>[1]I_Accounting!O20</f>
        <v/>
      </c>
      <c r="P34" s="130" t="str">
        <f>[1]I_Accounting!P20</f>
        <v/>
      </c>
      <c r="Q34" s="132" t="str">
        <f>[1]I_Accounting!Q20</f>
        <v/>
      </c>
      <c r="R34" s="130" t="str">
        <f>[1]I_Accounting!R20</f>
        <v/>
      </c>
      <c r="S34" s="130" t="str">
        <f>[1]I_Accounting!S20</f>
        <v/>
      </c>
      <c r="T34" s="132" t="str">
        <f>[1]I_Accounting!T20</f>
        <v/>
      </c>
      <c r="U34" s="130" t="str">
        <f>[1]I_Accounting!U20</f>
        <v/>
      </c>
      <c r="V34" s="130" t="str">
        <f>[1]I_Accounting!V20</f>
        <v/>
      </c>
      <c r="W34" s="5" t="str">
        <f>[1]I_Accounting!W20</f>
        <v/>
      </c>
      <c r="X34" s="130" t="str">
        <f>[1]I_Accounting!X20</f>
        <v/>
      </c>
      <c r="Y34" s="5" t="str">
        <f>[1]I_Accounting!Y20</f>
        <v/>
      </c>
      <c r="Z34" s="5" t="str">
        <f>[1]I_Accounting!Z20</f>
        <v/>
      </c>
      <c r="AA34" s="5" t="str">
        <f>[1]I_Accounting!AA20</f>
        <v/>
      </c>
      <c r="AB34" s="5" t="str">
        <f>[1]I_Accounting!AB20</f>
        <v/>
      </c>
      <c r="AC34" s="5" t="str">
        <f>[1]I_Accounting!AC20</f>
        <v/>
      </c>
      <c r="AD34" s="131" t="str">
        <f>[1]I_Accounting!AD20</f>
        <v/>
      </c>
      <c r="AE34" s="131" t="str">
        <f>[1]I_Accounting!AE20</f>
        <v/>
      </c>
      <c r="AF34" s="131" t="str">
        <f>[1]I_Accounting!AF20</f>
        <v/>
      </c>
      <c r="AG34" s="131" t="str">
        <f>[1]I_Accounting!AG20</f>
        <v/>
      </c>
      <c r="AH34" s="131" t="str">
        <f>[1]I_Accounting!AH20</f>
        <v/>
      </c>
      <c r="AI34" s="131" t="str">
        <f>[1]I_Accounting!AI20</f>
        <v/>
      </c>
      <c r="AJ34" s="131" t="str">
        <f>[1]I_Accounting!AJ20</f>
        <v/>
      </c>
      <c r="AK34" s="131" t="str">
        <f>[1]I_Accounting!AK20</f>
        <v/>
      </c>
      <c r="AL34" s="131" t="str">
        <f>[1]I_Accounting!AL20</f>
        <v/>
      </c>
      <c r="AM34" s="131" t="str">
        <f>[1]I_Accounting!AM20</f>
        <v/>
      </c>
      <c r="AN34" s="131" t="str">
        <f>[1]I_Accounting!AN20</f>
        <v/>
      </c>
      <c r="AO34" s="133" t="str">
        <f>[1]I_Accounting!AO20</f>
        <v/>
      </c>
      <c r="AP34" s="133" t="str">
        <f>[1]I_Accounting!AP20</f>
        <v/>
      </c>
      <c r="AQ34" s="133" t="str">
        <f>[1]I_Accounting!AQ20</f>
        <v/>
      </c>
      <c r="AR34" s="131" t="str">
        <f>[1]I_Accounting!AR20</f>
        <v/>
      </c>
      <c r="AT34" s="134" t="str">
        <f>[1]I_Accounting!AT20</f>
        <v/>
      </c>
      <c r="AU34" s="134" t="str">
        <f>[1]I_Accounting!AU20</f>
        <v/>
      </c>
      <c r="AV34" s="134" t="str">
        <f>[1]I_Accounting!AV20</f>
        <v/>
      </c>
    </row>
    <row r="35" spans="3:48" x14ac:dyDescent="0.2">
      <c r="C35" s="125">
        <f t="shared" si="0"/>
        <v>9</v>
      </c>
      <c r="D35" s="125" t="str">
        <f>[1]I_Accounting!D21</f>
        <v/>
      </c>
      <c r="E35" s="128" t="str">
        <f>[1]I_Accounting!E21</f>
        <v/>
      </c>
      <c r="F35" s="129" t="str">
        <f>[1]I_Accounting!F21</f>
        <v/>
      </c>
      <c r="G35" s="129" t="str">
        <f>[1]I_Accounting!G21</f>
        <v/>
      </c>
      <c r="H35" s="129" t="str">
        <f>[1]I_Accounting!H21</f>
        <v/>
      </c>
      <c r="I35" s="130" t="str">
        <f>[1]I_Accounting!I21</f>
        <v/>
      </c>
      <c r="J35" s="131" t="str">
        <f>[1]I_Accounting!J21</f>
        <v/>
      </c>
      <c r="K35" s="131" t="str">
        <f>[1]I_Accounting!K21</f>
        <v/>
      </c>
      <c r="L35" s="130" t="str">
        <f>[1]I_Accounting!L21</f>
        <v/>
      </c>
      <c r="M35" s="130" t="str">
        <f>[1]I_Accounting!M21</f>
        <v/>
      </c>
      <c r="N35" s="128" t="str">
        <f>[1]I_Accounting!N21</f>
        <v/>
      </c>
      <c r="O35" s="6" t="str">
        <f>[1]I_Accounting!O21</f>
        <v/>
      </c>
      <c r="P35" s="130" t="str">
        <f>[1]I_Accounting!P21</f>
        <v/>
      </c>
      <c r="Q35" s="132" t="str">
        <f>[1]I_Accounting!Q21</f>
        <v/>
      </c>
      <c r="R35" s="130" t="str">
        <f>[1]I_Accounting!R21</f>
        <v/>
      </c>
      <c r="S35" s="130" t="str">
        <f>[1]I_Accounting!S21</f>
        <v/>
      </c>
      <c r="T35" s="132" t="str">
        <f>[1]I_Accounting!T21</f>
        <v/>
      </c>
      <c r="U35" s="130" t="str">
        <f>[1]I_Accounting!U21</f>
        <v/>
      </c>
      <c r="V35" s="130" t="str">
        <f>[1]I_Accounting!V21</f>
        <v/>
      </c>
      <c r="W35" s="5" t="str">
        <f>[1]I_Accounting!W21</f>
        <v/>
      </c>
      <c r="X35" s="130" t="str">
        <f>[1]I_Accounting!X21</f>
        <v/>
      </c>
      <c r="Y35" s="5" t="str">
        <f>[1]I_Accounting!Y21</f>
        <v/>
      </c>
      <c r="Z35" s="5" t="str">
        <f>[1]I_Accounting!Z21</f>
        <v/>
      </c>
      <c r="AA35" s="5" t="str">
        <f>[1]I_Accounting!AA21</f>
        <v/>
      </c>
      <c r="AB35" s="5" t="str">
        <f>[1]I_Accounting!AB21</f>
        <v/>
      </c>
      <c r="AC35" s="5" t="str">
        <f>[1]I_Accounting!AC21</f>
        <v/>
      </c>
      <c r="AD35" s="131" t="str">
        <f>[1]I_Accounting!AD21</f>
        <v/>
      </c>
      <c r="AE35" s="131" t="str">
        <f>[1]I_Accounting!AE21</f>
        <v/>
      </c>
      <c r="AF35" s="131" t="str">
        <f>[1]I_Accounting!AF21</f>
        <v/>
      </c>
      <c r="AG35" s="131" t="str">
        <f>[1]I_Accounting!AG21</f>
        <v/>
      </c>
      <c r="AH35" s="131" t="str">
        <f>[1]I_Accounting!AH21</f>
        <v/>
      </c>
      <c r="AI35" s="131" t="str">
        <f>[1]I_Accounting!AI21</f>
        <v/>
      </c>
      <c r="AJ35" s="131" t="str">
        <f>[1]I_Accounting!AJ21</f>
        <v/>
      </c>
      <c r="AK35" s="131" t="str">
        <f>[1]I_Accounting!AK21</f>
        <v/>
      </c>
      <c r="AL35" s="131" t="str">
        <f>[1]I_Accounting!AL21</f>
        <v/>
      </c>
      <c r="AM35" s="131" t="str">
        <f>[1]I_Accounting!AM21</f>
        <v/>
      </c>
      <c r="AN35" s="131" t="str">
        <f>[1]I_Accounting!AN21</f>
        <v/>
      </c>
      <c r="AO35" s="133" t="str">
        <f>[1]I_Accounting!AO21</f>
        <v/>
      </c>
      <c r="AP35" s="133" t="str">
        <f>[1]I_Accounting!AP21</f>
        <v/>
      </c>
      <c r="AQ35" s="133" t="str">
        <f>[1]I_Accounting!AQ21</f>
        <v/>
      </c>
      <c r="AR35" s="131" t="str">
        <f>[1]I_Accounting!AR21</f>
        <v/>
      </c>
      <c r="AT35" s="134" t="str">
        <f>[1]I_Accounting!AT21</f>
        <v/>
      </c>
      <c r="AU35" s="134" t="str">
        <f>[1]I_Accounting!AU21</f>
        <v/>
      </c>
      <c r="AV35" s="134" t="str">
        <f>[1]I_Accounting!AV21</f>
        <v/>
      </c>
    </row>
    <row r="36" spans="3:48" x14ac:dyDescent="0.2">
      <c r="C36" s="125">
        <f t="shared" si="0"/>
        <v>10</v>
      </c>
      <c r="D36" s="125" t="str">
        <f>[1]I_Accounting!D22</f>
        <v/>
      </c>
      <c r="E36" s="128" t="str">
        <f>[1]I_Accounting!E22</f>
        <v/>
      </c>
      <c r="F36" s="129" t="str">
        <f>[1]I_Accounting!F22</f>
        <v/>
      </c>
      <c r="G36" s="129" t="str">
        <f>[1]I_Accounting!G22</f>
        <v/>
      </c>
      <c r="H36" s="129" t="str">
        <f>[1]I_Accounting!H22</f>
        <v/>
      </c>
      <c r="I36" s="130" t="str">
        <f>[1]I_Accounting!I22</f>
        <v/>
      </c>
      <c r="J36" s="131" t="str">
        <f>[1]I_Accounting!J22</f>
        <v/>
      </c>
      <c r="K36" s="131" t="str">
        <f>[1]I_Accounting!K22</f>
        <v/>
      </c>
      <c r="L36" s="130" t="str">
        <f>[1]I_Accounting!L22</f>
        <v/>
      </c>
      <c r="M36" s="130" t="str">
        <f>[1]I_Accounting!M22</f>
        <v/>
      </c>
      <c r="N36" s="128" t="str">
        <f>[1]I_Accounting!N22</f>
        <v/>
      </c>
      <c r="O36" s="6" t="str">
        <f>[1]I_Accounting!O22</f>
        <v/>
      </c>
      <c r="P36" s="130" t="str">
        <f>[1]I_Accounting!P22</f>
        <v/>
      </c>
      <c r="Q36" s="132" t="str">
        <f>[1]I_Accounting!Q22</f>
        <v/>
      </c>
      <c r="R36" s="130" t="str">
        <f>[1]I_Accounting!R22</f>
        <v/>
      </c>
      <c r="S36" s="130" t="str">
        <f>[1]I_Accounting!S22</f>
        <v/>
      </c>
      <c r="T36" s="132" t="str">
        <f>[1]I_Accounting!T22</f>
        <v/>
      </c>
      <c r="U36" s="130" t="str">
        <f>[1]I_Accounting!U22</f>
        <v/>
      </c>
      <c r="V36" s="130" t="str">
        <f>[1]I_Accounting!V22</f>
        <v/>
      </c>
      <c r="W36" s="5" t="str">
        <f>[1]I_Accounting!W22</f>
        <v/>
      </c>
      <c r="X36" s="130" t="str">
        <f>[1]I_Accounting!X22</f>
        <v/>
      </c>
      <c r="Y36" s="5" t="str">
        <f>[1]I_Accounting!Y22</f>
        <v/>
      </c>
      <c r="Z36" s="5" t="str">
        <f>[1]I_Accounting!Z22</f>
        <v/>
      </c>
      <c r="AA36" s="5" t="str">
        <f>[1]I_Accounting!AA22</f>
        <v/>
      </c>
      <c r="AB36" s="5" t="str">
        <f>[1]I_Accounting!AB22</f>
        <v/>
      </c>
      <c r="AC36" s="5" t="str">
        <f>[1]I_Accounting!AC22</f>
        <v/>
      </c>
      <c r="AD36" s="131" t="str">
        <f>[1]I_Accounting!AD22</f>
        <v/>
      </c>
      <c r="AE36" s="131" t="str">
        <f>[1]I_Accounting!AE22</f>
        <v/>
      </c>
      <c r="AF36" s="131" t="str">
        <f>[1]I_Accounting!AF22</f>
        <v/>
      </c>
      <c r="AG36" s="131" t="str">
        <f>[1]I_Accounting!AG22</f>
        <v/>
      </c>
      <c r="AH36" s="131" t="str">
        <f>[1]I_Accounting!AH22</f>
        <v/>
      </c>
      <c r="AI36" s="131" t="str">
        <f>[1]I_Accounting!AI22</f>
        <v/>
      </c>
      <c r="AJ36" s="131" t="str">
        <f>[1]I_Accounting!AJ22</f>
        <v/>
      </c>
      <c r="AK36" s="131" t="str">
        <f>[1]I_Accounting!AK22</f>
        <v/>
      </c>
      <c r="AL36" s="131" t="str">
        <f>[1]I_Accounting!AL22</f>
        <v/>
      </c>
      <c r="AM36" s="131" t="str">
        <f>[1]I_Accounting!AM22</f>
        <v/>
      </c>
      <c r="AN36" s="131" t="str">
        <f>[1]I_Accounting!AN22</f>
        <v/>
      </c>
      <c r="AO36" s="133" t="str">
        <f>[1]I_Accounting!AO22</f>
        <v/>
      </c>
      <c r="AP36" s="133" t="str">
        <f>[1]I_Accounting!AP22</f>
        <v/>
      </c>
      <c r="AQ36" s="133" t="str">
        <f>[1]I_Accounting!AQ22</f>
        <v/>
      </c>
      <c r="AR36" s="131" t="str">
        <f>[1]I_Accounting!AR22</f>
        <v/>
      </c>
      <c r="AT36" s="134" t="str">
        <f>[1]I_Accounting!AT22</f>
        <v/>
      </c>
      <c r="AU36" s="134" t="str">
        <f>[1]I_Accounting!AU22</f>
        <v/>
      </c>
      <c r="AV36" s="134" t="str">
        <f>[1]I_Accounting!AV22</f>
        <v/>
      </c>
    </row>
    <row r="37" spans="3:48" x14ac:dyDescent="0.2">
      <c r="C37" s="125">
        <f t="shared" si="0"/>
        <v>11</v>
      </c>
      <c r="D37" s="125" t="str">
        <f>[1]I_Accounting!D23</f>
        <v/>
      </c>
      <c r="E37" s="128" t="str">
        <f>[1]I_Accounting!E23</f>
        <v/>
      </c>
      <c r="F37" s="129" t="str">
        <f>[1]I_Accounting!F23</f>
        <v/>
      </c>
      <c r="G37" s="129" t="str">
        <f>[1]I_Accounting!G23</f>
        <v/>
      </c>
      <c r="H37" s="129" t="str">
        <f>[1]I_Accounting!H23</f>
        <v/>
      </c>
      <c r="I37" s="130" t="str">
        <f>[1]I_Accounting!I23</f>
        <v/>
      </c>
      <c r="J37" s="131" t="str">
        <f>[1]I_Accounting!J23</f>
        <v/>
      </c>
      <c r="K37" s="131" t="str">
        <f>[1]I_Accounting!K23</f>
        <v/>
      </c>
      <c r="L37" s="130" t="str">
        <f>[1]I_Accounting!L23</f>
        <v/>
      </c>
      <c r="M37" s="130" t="str">
        <f>[1]I_Accounting!M23</f>
        <v/>
      </c>
      <c r="N37" s="128" t="str">
        <f>[1]I_Accounting!N23</f>
        <v/>
      </c>
      <c r="O37" s="6" t="str">
        <f>[1]I_Accounting!O23</f>
        <v/>
      </c>
      <c r="P37" s="130" t="str">
        <f>[1]I_Accounting!P23</f>
        <v/>
      </c>
      <c r="Q37" s="132" t="str">
        <f>[1]I_Accounting!Q23</f>
        <v/>
      </c>
      <c r="R37" s="130" t="str">
        <f>[1]I_Accounting!R23</f>
        <v/>
      </c>
      <c r="S37" s="130" t="str">
        <f>[1]I_Accounting!S23</f>
        <v/>
      </c>
      <c r="T37" s="132" t="str">
        <f>[1]I_Accounting!T23</f>
        <v/>
      </c>
      <c r="U37" s="130" t="str">
        <f>[1]I_Accounting!U23</f>
        <v/>
      </c>
      <c r="V37" s="130" t="str">
        <f>[1]I_Accounting!V23</f>
        <v/>
      </c>
      <c r="W37" s="5" t="str">
        <f>[1]I_Accounting!W23</f>
        <v/>
      </c>
      <c r="X37" s="130" t="str">
        <f>[1]I_Accounting!X23</f>
        <v/>
      </c>
      <c r="Y37" s="5" t="str">
        <f>[1]I_Accounting!Y23</f>
        <v/>
      </c>
      <c r="Z37" s="5" t="str">
        <f>[1]I_Accounting!Z23</f>
        <v/>
      </c>
      <c r="AA37" s="5" t="str">
        <f>[1]I_Accounting!AA23</f>
        <v/>
      </c>
      <c r="AB37" s="5" t="str">
        <f>[1]I_Accounting!AB23</f>
        <v/>
      </c>
      <c r="AC37" s="5" t="str">
        <f>[1]I_Accounting!AC23</f>
        <v/>
      </c>
      <c r="AD37" s="131" t="str">
        <f>[1]I_Accounting!AD23</f>
        <v/>
      </c>
      <c r="AE37" s="131" t="str">
        <f>[1]I_Accounting!AE23</f>
        <v/>
      </c>
      <c r="AF37" s="131" t="str">
        <f>[1]I_Accounting!AF23</f>
        <v/>
      </c>
      <c r="AG37" s="131" t="str">
        <f>[1]I_Accounting!AG23</f>
        <v/>
      </c>
      <c r="AH37" s="131" t="str">
        <f>[1]I_Accounting!AH23</f>
        <v/>
      </c>
      <c r="AI37" s="131" t="str">
        <f>[1]I_Accounting!AI23</f>
        <v/>
      </c>
      <c r="AJ37" s="131" t="str">
        <f>[1]I_Accounting!AJ23</f>
        <v/>
      </c>
      <c r="AK37" s="131" t="str">
        <f>[1]I_Accounting!AK23</f>
        <v/>
      </c>
      <c r="AL37" s="131" t="str">
        <f>[1]I_Accounting!AL23</f>
        <v/>
      </c>
      <c r="AM37" s="131" t="str">
        <f>[1]I_Accounting!AM23</f>
        <v/>
      </c>
      <c r="AN37" s="131" t="str">
        <f>[1]I_Accounting!AN23</f>
        <v/>
      </c>
      <c r="AO37" s="133" t="str">
        <f>[1]I_Accounting!AO23</f>
        <v/>
      </c>
      <c r="AP37" s="133" t="str">
        <f>[1]I_Accounting!AP23</f>
        <v/>
      </c>
      <c r="AQ37" s="133" t="str">
        <f>[1]I_Accounting!AQ23</f>
        <v/>
      </c>
      <c r="AR37" s="131" t="str">
        <f>[1]I_Accounting!AR23</f>
        <v/>
      </c>
      <c r="AT37" s="134" t="str">
        <f>[1]I_Accounting!AT23</f>
        <v/>
      </c>
      <c r="AU37" s="134" t="str">
        <f>[1]I_Accounting!AU23</f>
        <v/>
      </c>
      <c r="AV37" s="134" t="str">
        <f>[1]I_Accounting!AV23</f>
        <v/>
      </c>
    </row>
    <row r="38" spans="3:48" x14ac:dyDescent="0.2">
      <c r="C38" s="125">
        <f t="shared" si="0"/>
        <v>12</v>
      </c>
      <c r="D38" s="125" t="str">
        <f>[1]I_Accounting!D24</f>
        <v/>
      </c>
      <c r="E38" s="128" t="str">
        <f>[1]I_Accounting!E24</f>
        <v/>
      </c>
      <c r="F38" s="129" t="str">
        <f>[1]I_Accounting!F24</f>
        <v/>
      </c>
      <c r="G38" s="129" t="str">
        <f>[1]I_Accounting!G24</f>
        <v/>
      </c>
      <c r="H38" s="129" t="str">
        <f>[1]I_Accounting!H24</f>
        <v/>
      </c>
      <c r="I38" s="130" t="str">
        <f>[1]I_Accounting!I24</f>
        <v/>
      </c>
      <c r="J38" s="131" t="str">
        <f>[1]I_Accounting!J24</f>
        <v/>
      </c>
      <c r="K38" s="131" t="str">
        <f>[1]I_Accounting!K24</f>
        <v/>
      </c>
      <c r="L38" s="130" t="str">
        <f>[1]I_Accounting!L24</f>
        <v/>
      </c>
      <c r="M38" s="130" t="str">
        <f>[1]I_Accounting!M24</f>
        <v/>
      </c>
      <c r="N38" s="128" t="str">
        <f>[1]I_Accounting!N24</f>
        <v/>
      </c>
      <c r="O38" s="6" t="str">
        <f>[1]I_Accounting!O24</f>
        <v/>
      </c>
      <c r="P38" s="130" t="str">
        <f>[1]I_Accounting!P24</f>
        <v/>
      </c>
      <c r="Q38" s="132" t="str">
        <f>[1]I_Accounting!Q24</f>
        <v/>
      </c>
      <c r="R38" s="130" t="str">
        <f>[1]I_Accounting!R24</f>
        <v/>
      </c>
      <c r="S38" s="130" t="str">
        <f>[1]I_Accounting!S24</f>
        <v/>
      </c>
      <c r="T38" s="132" t="str">
        <f>[1]I_Accounting!T24</f>
        <v/>
      </c>
      <c r="U38" s="130" t="str">
        <f>[1]I_Accounting!U24</f>
        <v/>
      </c>
      <c r="V38" s="130" t="str">
        <f>[1]I_Accounting!V24</f>
        <v/>
      </c>
      <c r="W38" s="5" t="str">
        <f>[1]I_Accounting!W24</f>
        <v/>
      </c>
      <c r="X38" s="130" t="str">
        <f>[1]I_Accounting!X24</f>
        <v/>
      </c>
      <c r="Y38" s="5" t="str">
        <f>[1]I_Accounting!Y24</f>
        <v/>
      </c>
      <c r="Z38" s="5" t="str">
        <f>[1]I_Accounting!Z24</f>
        <v/>
      </c>
      <c r="AA38" s="5" t="str">
        <f>[1]I_Accounting!AA24</f>
        <v/>
      </c>
      <c r="AB38" s="5" t="str">
        <f>[1]I_Accounting!AB24</f>
        <v/>
      </c>
      <c r="AC38" s="5" t="str">
        <f>[1]I_Accounting!AC24</f>
        <v/>
      </c>
      <c r="AD38" s="131" t="str">
        <f>[1]I_Accounting!AD24</f>
        <v/>
      </c>
      <c r="AE38" s="131" t="str">
        <f>[1]I_Accounting!AE24</f>
        <v/>
      </c>
      <c r="AF38" s="131" t="str">
        <f>[1]I_Accounting!AF24</f>
        <v/>
      </c>
      <c r="AG38" s="131" t="str">
        <f>[1]I_Accounting!AG24</f>
        <v/>
      </c>
      <c r="AH38" s="131" t="str">
        <f>[1]I_Accounting!AH24</f>
        <v/>
      </c>
      <c r="AI38" s="131" t="str">
        <f>[1]I_Accounting!AI24</f>
        <v/>
      </c>
      <c r="AJ38" s="131" t="str">
        <f>[1]I_Accounting!AJ24</f>
        <v/>
      </c>
      <c r="AK38" s="131" t="str">
        <f>[1]I_Accounting!AK24</f>
        <v/>
      </c>
      <c r="AL38" s="131" t="str">
        <f>[1]I_Accounting!AL24</f>
        <v/>
      </c>
      <c r="AM38" s="131" t="str">
        <f>[1]I_Accounting!AM24</f>
        <v/>
      </c>
      <c r="AN38" s="131" t="str">
        <f>[1]I_Accounting!AN24</f>
        <v/>
      </c>
      <c r="AO38" s="133" t="str">
        <f>[1]I_Accounting!AO24</f>
        <v/>
      </c>
      <c r="AP38" s="133" t="str">
        <f>[1]I_Accounting!AP24</f>
        <v/>
      </c>
      <c r="AQ38" s="133" t="str">
        <f>[1]I_Accounting!AQ24</f>
        <v/>
      </c>
      <c r="AR38" s="131" t="str">
        <f>[1]I_Accounting!AR24</f>
        <v/>
      </c>
      <c r="AT38" s="134" t="str">
        <f>[1]I_Accounting!AT24</f>
        <v/>
      </c>
      <c r="AU38" s="134" t="str">
        <f>[1]I_Accounting!AU24</f>
        <v/>
      </c>
      <c r="AV38" s="134" t="str">
        <f>[1]I_Accounting!AV24</f>
        <v/>
      </c>
    </row>
    <row r="39" spans="3:48" x14ac:dyDescent="0.2">
      <c r="C39" s="125">
        <f t="shared" si="0"/>
        <v>13</v>
      </c>
      <c r="D39" s="125" t="str">
        <f>[1]I_Accounting!D25</f>
        <v/>
      </c>
      <c r="E39" s="128" t="str">
        <f>[1]I_Accounting!E25</f>
        <v/>
      </c>
      <c r="F39" s="129" t="str">
        <f>[1]I_Accounting!F25</f>
        <v/>
      </c>
      <c r="G39" s="129" t="str">
        <f>[1]I_Accounting!G25</f>
        <v/>
      </c>
      <c r="H39" s="129" t="str">
        <f>[1]I_Accounting!H25</f>
        <v/>
      </c>
      <c r="I39" s="130" t="str">
        <f>[1]I_Accounting!I25</f>
        <v/>
      </c>
      <c r="J39" s="131" t="str">
        <f>[1]I_Accounting!J25</f>
        <v/>
      </c>
      <c r="K39" s="131" t="str">
        <f>[1]I_Accounting!K25</f>
        <v/>
      </c>
      <c r="L39" s="130" t="str">
        <f>[1]I_Accounting!L25</f>
        <v/>
      </c>
      <c r="M39" s="130" t="str">
        <f>[1]I_Accounting!M25</f>
        <v/>
      </c>
      <c r="N39" s="128" t="str">
        <f>[1]I_Accounting!N25</f>
        <v/>
      </c>
      <c r="O39" s="6" t="str">
        <f>[1]I_Accounting!O25</f>
        <v/>
      </c>
      <c r="P39" s="130" t="str">
        <f>[1]I_Accounting!P25</f>
        <v/>
      </c>
      <c r="Q39" s="132" t="str">
        <f>[1]I_Accounting!Q25</f>
        <v/>
      </c>
      <c r="R39" s="130" t="str">
        <f>[1]I_Accounting!R25</f>
        <v/>
      </c>
      <c r="S39" s="130" t="str">
        <f>[1]I_Accounting!S25</f>
        <v/>
      </c>
      <c r="T39" s="132" t="str">
        <f>[1]I_Accounting!T25</f>
        <v/>
      </c>
      <c r="U39" s="130" t="str">
        <f>[1]I_Accounting!U25</f>
        <v/>
      </c>
      <c r="V39" s="130" t="str">
        <f>[1]I_Accounting!V25</f>
        <v/>
      </c>
      <c r="W39" s="5" t="str">
        <f>[1]I_Accounting!W25</f>
        <v/>
      </c>
      <c r="X39" s="130" t="str">
        <f>[1]I_Accounting!X25</f>
        <v/>
      </c>
      <c r="Y39" s="5" t="str">
        <f>[1]I_Accounting!Y25</f>
        <v/>
      </c>
      <c r="Z39" s="5" t="str">
        <f>[1]I_Accounting!Z25</f>
        <v/>
      </c>
      <c r="AA39" s="5" t="str">
        <f>[1]I_Accounting!AA25</f>
        <v/>
      </c>
      <c r="AB39" s="5" t="str">
        <f>[1]I_Accounting!AB25</f>
        <v/>
      </c>
      <c r="AC39" s="5" t="str">
        <f>[1]I_Accounting!AC25</f>
        <v/>
      </c>
      <c r="AD39" s="131" t="str">
        <f>[1]I_Accounting!AD25</f>
        <v/>
      </c>
      <c r="AE39" s="131" t="str">
        <f>[1]I_Accounting!AE25</f>
        <v/>
      </c>
      <c r="AF39" s="131" t="str">
        <f>[1]I_Accounting!AF25</f>
        <v/>
      </c>
      <c r="AG39" s="131" t="str">
        <f>[1]I_Accounting!AG25</f>
        <v/>
      </c>
      <c r="AH39" s="131" t="str">
        <f>[1]I_Accounting!AH25</f>
        <v/>
      </c>
      <c r="AI39" s="131" t="str">
        <f>[1]I_Accounting!AI25</f>
        <v/>
      </c>
      <c r="AJ39" s="131" t="str">
        <f>[1]I_Accounting!AJ25</f>
        <v/>
      </c>
      <c r="AK39" s="131" t="str">
        <f>[1]I_Accounting!AK25</f>
        <v/>
      </c>
      <c r="AL39" s="131" t="str">
        <f>[1]I_Accounting!AL25</f>
        <v/>
      </c>
      <c r="AM39" s="131" t="str">
        <f>[1]I_Accounting!AM25</f>
        <v/>
      </c>
      <c r="AN39" s="131" t="str">
        <f>[1]I_Accounting!AN25</f>
        <v/>
      </c>
      <c r="AO39" s="133" t="str">
        <f>[1]I_Accounting!AO25</f>
        <v/>
      </c>
      <c r="AP39" s="133" t="str">
        <f>[1]I_Accounting!AP25</f>
        <v/>
      </c>
      <c r="AQ39" s="133" t="str">
        <f>[1]I_Accounting!AQ25</f>
        <v/>
      </c>
      <c r="AR39" s="131" t="str">
        <f>[1]I_Accounting!AR25</f>
        <v/>
      </c>
      <c r="AT39" s="134" t="str">
        <f>[1]I_Accounting!AT25</f>
        <v/>
      </c>
      <c r="AU39" s="134" t="str">
        <f>[1]I_Accounting!AU25</f>
        <v/>
      </c>
      <c r="AV39" s="134" t="str">
        <f>[1]I_Accounting!AV25</f>
        <v/>
      </c>
    </row>
    <row r="40" spans="3:48" x14ac:dyDescent="0.2">
      <c r="C40" s="125">
        <f t="shared" si="0"/>
        <v>14</v>
      </c>
      <c r="D40" s="125" t="str">
        <f>[1]I_Accounting!D26</f>
        <v/>
      </c>
      <c r="E40" s="128" t="str">
        <f>[1]I_Accounting!E26</f>
        <v/>
      </c>
      <c r="F40" s="129" t="str">
        <f>[1]I_Accounting!F26</f>
        <v/>
      </c>
      <c r="G40" s="129" t="str">
        <f>[1]I_Accounting!G26</f>
        <v/>
      </c>
      <c r="H40" s="129" t="str">
        <f>[1]I_Accounting!H26</f>
        <v/>
      </c>
      <c r="I40" s="130" t="str">
        <f>[1]I_Accounting!I26</f>
        <v/>
      </c>
      <c r="J40" s="131" t="str">
        <f>[1]I_Accounting!J26</f>
        <v/>
      </c>
      <c r="K40" s="131" t="str">
        <f>[1]I_Accounting!K26</f>
        <v/>
      </c>
      <c r="L40" s="130" t="str">
        <f>[1]I_Accounting!L26</f>
        <v/>
      </c>
      <c r="M40" s="130" t="str">
        <f>[1]I_Accounting!M26</f>
        <v/>
      </c>
      <c r="N40" s="128" t="str">
        <f>[1]I_Accounting!N26</f>
        <v/>
      </c>
      <c r="O40" s="6" t="str">
        <f>[1]I_Accounting!O26</f>
        <v/>
      </c>
      <c r="P40" s="130" t="str">
        <f>[1]I_Accounting!P26</f>
        <v/>
      </c>
      <c r="Q40" s="132" t="str">
        <f>[1]I_Accounting!Q26</f>
        <v/>
      </c>
      <c r="R40" s="130" t="str">
        <f>[1]I_Accounting!R26</f>
        <v/>
      </c>
      <c r="S40" s="130" t="str">
        <f>[1]I_Accounting!S26</f>
        <v/>
      </c>
      <c r="T40" s="132" t="str">
        <f>[1]I_Accounting!T26</f>
        <v/>
      </c>
      <c r="U40" s="130" t="str">
        <f>[1]I_Accounting!U26</f>
        <v/>
      </c>
      <c r="V40" s="130" t="str">
        <f>[1]I_Accounting!V26</f>
        <v/>
      </c>
      <c r="W40" s="5" t="str">
        <f>[1]I_Accounting!W26</f>
        <v/>
      </c>
      <c r="X40" s="130" t="str">
        <f>[1]I_Accounting!X26</f>
        <v/>
      </c>
      <c r="Y40" s="5" t="str">
        <f>[1]I_Accounting!Y26</f>
        <v/>
      </c>
      <c r="Z40" s="5" t="str">
        <f>[1]I_Accounting!Z26</f>
        <v/>
      </c>
      <c r="AA40" s="5" t="str">
        <f>[1]I_Accounting!AA26</f>
        <v/>
      </c>
      <c r="AB40" s="5" t="str">
        <f>[1]I_Accounting!AB26</f>
        <v/>
      </c>
      <c r="AC40" s="5" t="str">
        <f>[1]I_Accounting!AC26</f>
        <v/>
      </c>
      <c r="AD40" s="131" t="str">
        <f>[1]I_Accounting!AD26</f>
        <v/>
      </c>
      <c r="AE40" s="131" t="str">
        <f>[1]I_Accounting!AE26</f>
        <v/>
      </c>
      <c r="AF40" s="131" t="str">
        <f>[1]I_Accounting!AF26</f>
        <v/>
      </c>
      <c r="AG40" s="131" t="str">
        <f>[1]I_Accounting!AG26</f>
        <v/>
      </c>
      <c r="AH40" s="131" t="str">
        <f>[1]I_Accounting!AH26</f>
        <v/>
      </c>
      <c r="AI40" s="131" t="str">
        <f>[1]I_Accounting!AI26</f>
        <v/>
      </c>
      <c r="AJ40" s="131" t="str">
        <f>[1]I_Accounting!AJ26</f>
        <v/>
      </c>
      <c r="AK40" s="131" t="str">
        <f>[1]I_Accounting!AK26</f>
        <v/>
      </c>
      <c r="AL40" s="131" t="str">
        <f>[1]I_Accounting!AL26</f>
        <v/>
      </c>
      <c r="AM40" s="131" t="str">
        <f>[1]I_Accounting!AM26</f>
        <v/>
      </c>
      <c r="AN40" s="131" t="str">
        <f>[1]I_Accounting!AN26</f>
        <v/>
      </c>
      <c r="AO40" s="133" t="str">
        <f>[1]I_Accounting!AO26</f>
        <v/>
      </c>
      <c r="AP40" s="133" t="str">
        <f>[1]I_Accounting!AP26</f>
        <v/>
      </c>
      <c r="AQ40" s="133" t="str">
        <f>[1]I_Accounting!AQ26</f>
        <v/>
      </c>
      <c r="AR40" s="131" t="str">
        <f>[1]I_Accounting!AR26</f>
        <v/>
      </c>
      <c r="AT40" s="134" t="str">
        <f>[1]I_Accounting!AT26</f>
        <v/>
      </c>
      <c r="AU40" s="134" t="str">
        <f>[1]I_Accounting!AU26</f>
        <v/>
      </c>
      <c r="AV40" s="134" t="str">
        <f>[1]I_Accounting!AV26</f>
        <v/>
      </c>
    </row>
    <row r="41" spans="3:48" x14ac:dyDescent="0.2">
      <c r="C41" s="125">
        <f t="shared" si="0"/>
        <v>15</v>
      </c>
      <c r="D41" s="125" t="str">
        <f>[1]I_Accounting!D27</f>
        <v/>
      </c>
      <c r="E41" s="128" t="str">
        <f>[1]I_Accounting!E27</f>
        <v/>
      </c>
      <c r="F41" s="129" t="str">
        <f>[1]I_Accounting!F27</f>
        <v/>
      </c>
      <c r="G41" s="129" t="str">
        <f>[1]I_Accounting!G27</f>
        <v/>
      </c>
      <c r="H41" s="129" t="str">
        <f>[1]I_Accounting!H27</f>
        <v/>
      </c>
      <c r="I41" s="130" t="str">
        <f>[1]I_Accounting!I27</f>
        <v/>
      </c>
      <c r="J41" s="131" t="str">
        <f>[1]I_Accounting!J27</f>
        <v/>
      </c>
      <c r="K41" s="131" t="str">
        <f>[1]I_Accounting!K27</f>
        <v/>
      </c>
      <c r="L41" s="130" t="str">
        <f>[1]I_Accounting!L27</f>
        <v/>
      </c>
      <c r="M41" s="130" t="str">
        <f>[1]I_Accounting!M27</f>
        <v/>
      </c>
      <c r="N41" s="128" t="str">
        <f>[1]I_Accounting!N27</f>
        <v/>
      </c>
      <c r="O41" s="6" t="str">
        <f>[1]I_Accounting!O27</f>
        <v/>
      </c>
      <c r="P41" s="130" t="str">
        <f>[1]I_Accounting!P27</f>
        <v/>
      </c>
      <c r="Q41" s="132" t="str">
        <f>[1]I_Accounting!Q27</f>
        <v/>
      </c>
      <c r="R41" s="130" t="str">
        <f>[1]I_Accounting!R27</f>
        <v/>
      </c>
      <c r="S41" s="130" t="str">
        <f>[1]I_Accounting!S27</f>
        <v/>
      </c>
      <c r="T41" s="132" t="str">
        <f>[1]I_Accounting!T27</f>
        <v/>
      </c>
      <c r="U41" s="130" t="str">
        <f>[1]I_Accounting!U27</f>
        <v/>
      </c>
      <c r="V41" s="130" t="str">
        <f>[1]I_Accounting!V27</f>
        <v/>
      </c>
      <c r="W41" s="5" t="str">
        <f>[1]I_Accounting!W27</f>
        <v/>
      </c>
      <c r="X41" s="130" t="str">
        <f>[1]I_Accounting!X27</f>
        <v/>
      </c>
      <c r="Y41" s="5" t="str">
        <f>[1]I_Accounting!Y27</f>
        <v/>
      </c>
      <c r="Z41" s="5" t="str">
        <f>[1]I_Accounting!Z27</f>
        <v/>
      </c>
      <c r="AA41" s="5" t="str">
        <f>[1]I_Accounting!AA27</f>
        <v/>
      </c>
      <c r="AB41" s="5" t="str">
        <f>[1]I_Accounting!AB27</f>
        <v/>
      </c>
      <c r="AC41" s="5" t="str">
        <f>[1]I_Accounting!AC27</f>
        <v/>
      </c>
      <c r="AD41" s="131" t="str">
        <f>[1]I_Accounting!AD27</f>
        <v/>
      </c>
      <c r="AE41" s="131" t="str">
        <f>[1]I_Accounting!AE27</f>
        <v/>
      </c>
      <c r="AF41" s="131" t="str">
        <f>[1]I_Accounting!AF27</f>
        <v/>
      </c>
      <c r="AG41" s="131" t="str">
        <f>[1]I_Accounting!AG27</f>
        <v/>
      </c>
      <c r="AH41" s="131" t="str">
        <f>[1]I_Accounting!AH27</f>
        <v/>
      </c>
      <c r="AI41" s="131" t="str">
        <f>[1]I_Accounting!AI27</f>
        <v/>
      </c>
      <c r="AJ41" s="131" t="str">
        <f>[1]I_Accounting!AJ27</f>
        <v/>
      </c>
      <c r="AK41" s="131" t="str">
        <f>[1]I_Accounting!AK27</f>
        <v/>
      </c>
      <c r="AL41" s="131" t="str">
        <f>[1]I_Accounting!AL27</f>
        <v/>
      </c>
      <c r="AM41" s="131" t="str">
        <f>[1]I_Accounting!AM27</f>
        <v/>
      </c>
      <c r="AN41" s="131" t="str">
        <f>[1]I_Accounting!AN27</f>
        <v/>
      </c>
      <c r="AO41" s="133" t="str">
        <f>[1]I_Accounting!AO27</f>
        <v/>
      </c>
      <c r="AP41" s="133" t="str">
        <f>[1]I_Accounting!AP27</f>
        <v/>
      </c>
      <c r="AQ41" s="133" t="str">
        <f>[1]I_Accounting!AQ27</f>
        <v/>
      </c>
      <c r="AR41" s="131" t="str">
        <f>[1]I_Accounting!AR27</f>
        <v/>
      </c>
      <c r="AT41" s="134" t="str">
        <f>[1]I_Accounting!AT27</f>
        <v/>
      </c>
      <c r="AU41" s="134" t="str">
        <f>[1]I_Accounting!AU27</f>
        <v/>
      </c>
      <c r="AV41" s="134" t="str">
        <f>[1]I_Accounting!AV27</f>
        <v/>
      </c>
    </row>
    <row r="42" spans="3:48" x14ac:dyDescent="0.2">
      <c r="C42" s="125">
        <f t="shared" si="0"/>
        <v>16</v>
      </c>
      <c r="D42" s="125" t="str">
        <f>[1]I_Accounting!D28</f>
        <v/>
      </c>
      <c r="E42" s="128" t="str">
        <f>[1]I_Accounting!E28</f>
        <v/>
      </c>
      <c r="F42" s="129" t="str">
        <f>[1]I_Accounting!F28</f>
        <v/>
      </c>
      <c r="G42" s="129" t="str">
        <f>[1]I_Accounting!G28</f>
        <v/>
      </c>
      <c r="H42" s="129" t="str">
        <f>[1]I_Accounting!H28</f>
        <v/>
      </c>
      <c r="I42" s="130" t="str">
        <f>[1]I_Accounting!I28</f>
        <v/>
      </c>
      <c r="J42" s="131" t="str">
        <f>[1]I_Accounting!J28</f>
        <v/>
      </c>
      <c r="K42" s="131" t="str">
        <f>[1]I_Accounting!K28</f>
        <v/>
      </c>
      <c r="L42" s="130" t="str">
        <f>[1]I_Accounting!L28</f>
        <v/>
      </c>
      <c r="M42" s="130" t="str">
        <f>[1]I_Accounting!M28</f>
        <v/>
      </c>
      <c r="N42" s="128" t="str">
        <f>[1]I_Accounting!N28</f>
        <v/>
      </c>
      <c r="O42" s="6" t="str">
        <f>[1]I_Accounting!O28</f>
        <v/>
      </c>
      <c r="P42" s="130" t="str">
        <f>[1]I_Accounting!P28</f>
        <v/>
      </c>
      <c r="Q42" s="132" t="str">
        <f>[1]I_Accounting!Q28</f>
        <v/>
      </c>
      <c r="R42" s="130" t="str">
        <f>[1]I_Accounting!R28</f>
        <v/>
      </c>
      <c r="S42" s="130" t="str">
        <f>[1]I_Accounting!S28</f>
        <v/>
      </c>
      <c r="T42" s="132" t="str">
        <f>[1]I_Accounting!T28</f>
        <v/>
      </c>
      <c r="U42" s="130" t="str">
        <f>[1]I_Accounting!U28</f>
        <v/>
      </c>
      <c r="V42" s="130" t="str">
        <f>[1]I_Accounting!V28</f>
        <v/>
      </c>
      <c r="W42" s="5" t="str">
        <f>[1]I_Accounting!W28</f>
        <v/>
      </c>
      <c r="X42" s="130" t="str">
        <f>[1]I_Accounting!X28</f>
        <v/>
      </c>
      <c r="Y42" s="5" t="str">
        <f>[1]I_Accounting!Y28</f>
        <v/>
      </c>
      <c r="Z42" s="5" t="str">
        <f>[1]I_Accounting!Z28</f>
        <v/>
      </c>
      <c r="AA42" s="5" t="str">
        <f>[1]I_Accounting!AA28</f>
        <v/>
      </c>
      <c r="AB42" s="5" t="str">
        <f>[1]I_Accounting!AB28</f>
        <v/>
      </c>
      <c r="AC42" s="5" t="str">
        <f>[1]I_Accounting!AC28</f>
        <v/>
      </c>
      <c r="AD42" s="131" t="str">
        <f>[1]I_Accounting!AD28</f>
        <v/>
      </c>
      <c r="AE42" s="131" t="str">
        <f>[1]I_Accounting!AE28</f>
        <v/>
      </c>
      <c r="AF42" s="131" t="str">
        <f>[1]I_Accounting!AF28</f>
        <v/>
      </c>
      <c r="AG42" s="131" t="str">
        <f>[1]I_Accounting!AG28</f>
        <v/>
      </c>
      <c r="AH42" s="131" t="str">
        <f>[1]I_Accounting!AH28</f>
        <v/>
      </c>
      <c r="AI42" s="131" t="str">
        <f>[1]I_Accounting!AI28</f>
        <v/>
      </c>
      <c r="AJ42" s="131" t="str">
        <f>[1]I_Accounting!AJ28</f>
        <v/>
      </c>
      <c r="AK42" s="131" t="str">
        <f>[1]I_Accounting!AK28</f>
        <v/>
      </c>
      <c r="AL42" s="131" t="str">
        <f>[1]I_Accounting!AL28</f>
        <v/>
      </c>
      <c r="AM42" s="131" t="str">
        <f>[1]I_Accounting!AM28</f>
        <v/>
      </c>
      <c r="AN42" s="131" t="str">
        <f>[1]I_Accounting!AN28</f>
        <v/>
      </c>
      <c r="AO42" s="133" t="str">
        <f>[1]I_Accounting!AO28</f>
        <v/>
      </c>
      <c r="AP42" s="133" t="str">
        <f>[1]I_Accounting!AP28</f>
        <v/>
      </c>
      <c r="AQ42" s="133" t="str">
        <f>[1]I_Accounting!AQ28</f>
        <v/>
      </c>
      <c r="AR42" s="131" t="str">
        <f>[1]I_Accounting!AR28</f>
        <v/>
      </c>
      <c r="AT42" s="134" t="str">
        <f>[1]I_Accounting!AT28</f>
        <v/>
      </c>
      <c r="AU42" s="134" t="str">
        <f>[1]I_Accounting!AU28</f>
        <v/>
      </c>
      <c r="AV42" s="134" t="str">
        <f>[1]I_Accounting!AV28</f>
        <v/>
      </c>
    </row>
    <row r="43" spans="3:48" x14ac:dyDescent="0.2">
      <c r="C43" s="125">
        <f t="shared" si="0"/>
        <v>17</v>
      </c>
      <c r="D43" s="125" t="str">
        <f>[1]I_Accounting!D29</f>
        <v/>
      </c>
      <c r="E43" s="128" t="str">
        <f>[1]I_Accounting!E29</f>
        <v/>
      </c>
      <c r="F43" s="129" t="str">
        <f>[1]I_Accounting!F29</f>
        <v/>
      </c>
      <c r="G43" s="129" t="str">
        <f>[1]I_Accounting!G29</f>
        <v/>
      </c>
      <c r="H43" s="129" t="str">
        <f>[1]I_Accounting!H29</f>
        <v/>
      </c>
      <c r="I43" s="130" t="str">
        <f>[1]I_Accounting!I29</f>
        <v/>
      </c>
      <c r="J43" s="131" t="str">
        <f>[1]I_Accounting!J29</f>
        <v/>
      </c>
      <c r="K43" s="131" t="str">
        <f>[1]I_Accounting!K29</f>
        <v/>
      </c>
      <c r="L43" s="130" t="str">
        <f>[1]I_Accounting!L29</f>
        <v/>
      </c>
      <c r="M43" s="130" t="str">
        <f>[1]I_Accounting!M29</f>
        <v/>
      </c>
      <c r="N43" s="128" t="str">
        <f>[1]I_Accounting!N29</f>
        <v/>
      </c>
      <c r="O43" s="6" t="str">
        <f>[1]I_Accounting!O29</f>
        <v/>
      </c>
      <c r="P43" s="130" t="str">
        <f>[1]I_Accounting!P29</f>
        <v/>
      </c>
      <c r="Q43" s="132" t="str">
        <f>[1]I_Accounting!Q29</f>
        <v/>
      </c>
      <c r="R43" s="130" t="str">
        <f>[1]I_Accounting!R29</f>
        <v/>
      </c>
      <c r="S43" s="130" t="str">
        <f>[1]I_Accounting!S29</f>
        <v/>
      </c>
      <c r="T43" s="132" t="str">
        <f>[1]I_Accounting!T29</f>
        <v/>
      </c>
      <c r="U43" s="130" t="str">
        <f>[1]I_Accounting!U29</f>
        <v/>
      </c>
      <c r="V43" s="130" t="str">
        <f>[1]I_Accounting!V29</f>
        <v/>
      </c>
      <c r="W43" s="5" t="str">
        <f>[1]I_Accounting!W29</f>
        <v/>
      </c>
      <c r="X43" s="130" t="str">
        <f>[1]I_Accounting!X29</f>
        <v/>
      </c>
      <c r="Y43" s="5" t="str">
        <f>[1]I_Accounting!Y29</f>
        <v/>
      </c>
      <c r="Z43" s="5" t="str">
        <f>[1]I_Accounting!Z29</f>
        <v/>
      </c>
      <c r="AA43" s="5" t="str">
        <f>[1]I_Accounting!AA29</f>
        <v/>
      </c>
      <c r="AB43" s="5" t="str">
        <f>[1]I_Accounting!AB29</f>
        <v/>
      </c>
      <c r="AC43" s="5" t="str">
        <f>[1]I_Accounting!AC29</f>
        <v/>
      </c>
      <c r="AD43" s="131" t="str">
        <f>[1]I_Accounting!AD29</f>
        <v/>
      </c>
      <c r="AE43" s="131" t="str">
        <f>[1]I_Accounting!AE29</f>
        <v/>
      </c>
      <c r="AF43" s="131" t="str">
        <f>[1]I_Accounting!AF29</f>
        <v/>
      </c>
      <c r="AG43" s="131" t="str">
        <f>[1]I_Accounting!AG29</f>
        <v/>
      </c>
      <c r="AH43" s="131" t="str">
        <f>[1]I_Accounting!AH29</f>
        <v/>
      </c>
      <c r="AI43" s="131" t="str">
        <f>[1]I_Accounting!AI29</f>
        <v/>
      </c>
      <c r="AJ43" s="131" t="str">
        <f>[1]I_Accounting!AJ29</f>
        <v/>
      </c>
      <c r="AK43" s="131" t="str">
        <f>[1]I_Accounting!AK29</f>
        <v/>
      </c>
      <c r="AL43" s="131" t="str">
        <f>[1]I_Accounting!AL29</f>
        <v/>
      </c>
      <c r="AM43" s="131" t="str">
        <f>[1]I_Accounting!AM29</f>
        <v/>
      </c>
      <c r="AN43" s="131" t="str">
        <f>[1]I_Accounting!AN29</f>
        <v/>
      </c>
      <c r="AO43" s="133" t="str">
        <f>[1]I_Accounting!AO29</f>
        <v/>
      </c>
      <c r="AP43" s="133" t="str">
        <f>[1]I_Accounting!AP29</f>
        <v/>
      </c>
      <c r="AQ43" s="133" t="str">
        <f>[1]I_Accounting!AQ29</f>
        <v/>
      </c>
      <c r="AR43" s="131" t="str">
        <f>[1]I_Accounting!AR29</f>
        <v/>
      </c>
      <c r="AT43" s="134" t="str">
        <f>[1]I_Accounting!AT29</f>
        <v/>
      </c>
      <c r="AU43" s="134" t="str">
        <f>[1]I_Accounting!AU29</f>
        <v/>
      </c>
      <c r="AV43" s="134" t="str">
        <f>[1]I_Accounting!AV29</f>
        <v/>
      </c>
    </row>
    <row r="44" spans="3:48" x14ac:dyDescent="0.2">
      <c r="C44" s="125">
        <f t="shared" si="0"/>
        <v>18</v>
      </c>
      <c r="D44" s="125" t="str">
        <f>[1]I_Accounting!D30</f>
        <v/>
      </c>
      <c r="E44" s="128" t="str">
        <f>[1]I_Accounting!E30</f>
        <v/>
      </c>
      <c r="F44" s="129" t="str">
        <f>[1]I_Accounting!F30</f>
        <v/>
      </c>
      <c r="G44" s="129" t="str">
        <f>[1]I_Accounting!G30</f>
        <v/>
      </c>
      <c r="H44" s="129" t="str">
        <f>[1]I_Accounting!H30</f>
        <v/>
      </c>
      <c r="I44" s="130" t="str">
        <f>[1]I_Accounting!I30</f>
        <v/>
      </c>
      <c r="J44" s="131" t="str">
        <f>[1]I_Accounting!J30</f>
        <v/>
      </c>
      <c r="K44" s="131" t="str">
        <f>[1]I_Accounting!K30</f>
        <v/>
      </c>
      <c r="L44" s="130" t="str">
        <f>[1]I_Accounting!L30</f>
        <v/>
      </c>
      <c r="M44" s="130" t="str">
        <f>[1]I_Accounting!M30</f>
        <v/>
      </c>
      <c r="N44" s="128" t="str">
        <f>[1]I_Accounting!N30</f>
        <v/>
      </c>
      <c r="O44" s="6" t="str">
        <f>[1]I_Accounting!O30</f>
        <v/>
      </c>
      <c r="P44" s="130" t="str">
        <f>[1]I_Accounting!P30</f>
        <v/>
      </c>
      <c r="Q44" s="132" t="str">
        <f>[1]I_Accounting!Q30</f>
        <v/>
      </c>
      <c r="R44" s="130" t="str">
        <f>[1]I_Accounting!R30</f>
        <v/>
      </c>
      <c r="S44" s="130" t="str">
        <f>[1]I_Accounting!S30</f>
        <v/>
      </c>
      <c r="T44" s="132" t="str">
        <f>[1]I_Accounting!T30</f>
        <v/>
      </c>
      <c r="U44" s="130" t="str">
        <f>[1]I_Accounting!U30</f>
        <v/>
      </c>
      <c r="V44" s="130" t="str">
        <f>[1]I_Accounting!V30</f>
        <v/>
      </c>
      <c r="W44" s="5" t="str">
        <f>[1]I_Accounting!W30</f>
        <v/>
      </c>
      <c r="X44" s="130" t="str">
        <f>[1]I_Accounting!X30</f>
        <v/>
      </c>
      <c r="Y44" s="5" t="str">
        <f>[1]I_Accounting!Y30</f>
        <v/>
      </c>
      <c r="Z44" s="5" t="str">
        <f>[1]I_Accounting!Z30</f>
        <v/>
      </c>
      <c r="AA44" s="5" t="str">
        <f>[1]I_Accounting!AA30</f>
        <v/>
      </c>
      <c r="AB44" s="5" t="str">
        <f>[1]I_Accounting!AB30</f>
        <v/>
      </c>
      <c r="AC44" s="5" t="str">
        <f>[1]I_Accounting!AC30</f>
        <v/>
      </c>
      <c r="AD44" s="131" t="str">
        <f>[1]I_Accounting!AD30</f>
        <v/>
      </c>
      <c r="AE44" s="131" t="str">
        <f>[1]I_Accounting!AE30</f>
        <v/>
      </c>
      <c r="AF44" s="131" t="str">
        <f>[1]I_Accounting!AF30</f>
        <v/>
      </c>
      <c r="AG44" s="131" t="str">
        <f>[1]I_Accounting!AG30</f>
        <v/>
      </c>
      <c r="AH44" s="131" t="str">
        <f>[1]I_Accounting!AH30</f>
        <v/>
      </c>
      <c r="AI44" s="131" t="str">
        <f>[1]I_Accounting!AI30</f>
        <v/>
      </c>
      <c r="AJ44" s="131" t="str">
        <f>[1]I_Accounting!AJ30</f>
        <v/>
      </c>
      <c r="AK44" s="131" t="str">
        <f>[1]I_Accounting!AK30</f>
        <v/>
      </c>
      <c r="AL44" s="131" t="str">
        <f>[1]I_Accounting!AL30</f>
        <v/>
      </c>
      <c r="AM44" s="131" t="str">
        <f>[1]I_Accounting!AM30</f>
        <v/>
      </c>
      <c r="AN44" s="131" t="str">
        <f>[1]I_Accounting!AN30</f>
        <v/>
      </c>
      <c r="AO44" s="133" t="str">
        <f>[1]I_Accounting!AO30</f>
        <v/>
      </c>
      <c r="AP44" s="133" t="str">
        <f>[1]I_Accounting!AP30</f>
        <v/>
      </c>
      <c r="AQ44" s="133" t="str">
        <f>[1]I_Accounting!AQ30</f>
        <v/>
      </c>
      <c r="AR44" s="131" t="str">
        <f>[1]I_Accounting!AR30</f>
        <v/>
      </c>
      <c r="AT44" s="134" t="str">
        <f>[1]I_Accounting!AT30</f>
        <v/>
      </c>
      <c r="AU44" s="134" t="str">
        <f>[1]I_Accounting!AU30</f>
        <v/>
      </c>
      <c r="AV44" s="134" t="str">
        <f>[1]I_Accounting!AV30</f>
        <v/>
      </c>
    </row>
    <row r="45" spans="3:48" x14ac:dyDescent="0.2">
      <c r="C45" s="125">
        <f t="shared" si="0"/>
        <v>19</v>
      </c>
      <c r="D45" s="125" t="str">
        <f>[1]I_Accounting!D31</f>
        <v/>
      </c>
      <c r="E45" s="128" t="str">
        <f>[1]I_Accounting!E31</f>
        <v/>
      </c>
      <c r="F45" s="129" t="str">
        <f>[1]I_Accounting!F31</f>
        <v/>
      </c>
      <c r="G45" s="129" t="str">
        <f>[1]I_Accounting!G31</f>
        <v/>
      </c>
      <c r="H45" s="129" t="str">
        <f>[1]I_Accounting!H31</f>
        <v/>
      </c>
      <c r="I45" s="130" t="str">
        <f>[1]I_Accounting!I31</f>
        <v/>
      </c>
      <c r="J45" s="131" t="str">
        <f>[1]I_Accounting!J31</f>
        <v/>
      </c>
      <c r="K45" s="131" t="str">
        <f>[1]I_Accounting!K31</f>
        <v/>
      </c>
      <c r="L45" s="130" t="str">
        <f>[1]I_Accounting!L31</f>
        <v/>
      </c>
      <c r="M45" s="130" t="str">
        <f>[1]I_Accounting!M31</f>
        <v/>
      </c>
      <c r="N45" s="128" t="str">
        <f>[1]I_Accounting!N31</f>
        <v/>
      </c>
      <c r="O45" s="6" t="str">
        <f>[1]I_Accounting!O31</f>
        <v/>
      </c>
      <c r="P45" s="130" t="str">
        <f>[1]I_Accounting!P31</f>
        <v/>
      </c>
      <c r="Q45" s="132" t="str">
        <f>[1]I_Accounting!Q31</f>
        <v/>
      </c>
      <c r="R45" s="130" t="str">
        <f>[1]I_Accounting!R31</f>
        <v/>
      </c>
      <c r="S45" s="130" t="str">
        <f>[1]I_Accounting!S31</f>
        <v/>
      </c>
      <c r="T45" s="132" t="str">
        <f>[1]I_Accounting!T31</f>
        <v/>
      </c>
      <c r="U45" s="130" t="str">
        <f>[1]I_Accounting!U31</f>
        <v/>
      </c>
      <c r="V45" s="130" t="str">
        <f>[1]I_Accounting!V31</f>
        <v/>
      </c>
      <c r="W45" s="5" t="str">
        <f>[1]I_Accounting!W31</f>
        <v/>
      </c>
      <c r="X45" s="130" t="str">
        <f>[1]I_Accounting!X31</f>
        <v/>
      </c>
      <c r="Y45" s="5" t="str">
        <f>[1]I_Accounting!Y31</f>
        <v/>
      </c>
      <c r="Z45" s="5" t="str">
        <f>[1]I_Accounting!Z31</f>
        <v/>
      </c>
      <c r="AA45" s="5" t="str">
        <f>[1]I_Accounting!AA31</f>
        <v/>
      </c>
      <c r="AB45" s="5" t="str">
        <f>[1]I_Accounting!AB31</f>
        <v/>
      </c>
      <c r="AC45" s="5" t="str">
        <f>[1]I_Accounting!AC31</f>
        <v/>
      </c>
      <c r="AD45" s="131" t="str">
        <f>[1]I_Accounting!AD31</f>
        <v/>
      </c>
      <c r="AE45" s="131" t="str">
        <f>[1]I_Accounting!AE31</f>
        <v/>
      </c>
      <c r="AF45" s="131" t="str">
        <f>[1]I_Accounting!AF31</f>
        <v/>
      </c>
      <c r="AG45" s="131" t="str">
        <f>[1]I_Accounting!AG31</f>
        <v/>
      </c>
      <c r="AH45" s="131" t="str">
        <f>[1]I_Accounting!AH31</f>
        <v/>
      </c>
      <c r="AI45" s="131" t="str">
        <f>[1]I_Accounting!AI31</f>
        <v/>
      </c>
      <c r="AJ45" s="131" t="str">
        <f>[1]I_Accounting!AJ31</f>
        <v/>
      </c>
      <c r="AK45" s="131" t="str">
        <f>[1]I_Accounting!AK31</f>
        <v/>
      </c>
      <c r="AL45" s="131" t="str">
        <f>[1]I_Accounting!AL31</f>
        <v/>
      </c>
      <c r="AM45" s="131" t="str">
        <f>[1]I_Accounting!AM31</f>
        <v/>
      </c>
      <c r="AN45" s="131" t="str">
        <f>[1]I_Accounting!AN31</f>
        <v/>
      </c>
      <c r="AO45" s="133" t="str">
        <f>[1]I_Accounting!AO31</f>
        <v/>
      </c>
      <c r="AP45" s="133" t="str">
        <f>[1]I_Accounting!AP31</f>
        <v/>
      </c>
      <c r="AQ45" s="133" t="str">
        <f>[1]I_Accounting!AQ31</f>
        <v/>
      </c>
      <c r="AR45" s="131" t="str">
        <f>[1]I_Accounting!AR31</f>
        <v/>
      </c>
      <c r="AT45" s="134" t="str">
        <f>[1]I_Accounting!AT31</f>
        <v/>
      </c>
      <c r="AU45" s="134" t="str">
        <f>[1]I_Accounting!AU31</f>
        <v/>
      </c>
      <c r="AV45" s="134" t="str">
        <f>[1]I_Accounting!AV31</f>
        <v/>
      </c>
    </row>
    <row r="46" spans="3:48" x14ac:dyDescent="0.2">
      <c r="C46" s="125">
        <f t="shared" si="0"/>
        <v>20</v>
      </c>
      <c r="D46" s="125" t="str">
        <f>[1]I_Accounting!D32</f>
        <v/>
      </c>
      <c r="E46" s="128" t="str">
        <f>[1]I_Accounting!E32</f>
        <v/>
      </c>
      <c r="F46" s="129" t="str">
        <f>[1]I_Accounting!F32</f>
        <v/>
      </c>
      <c r="G46" s="129" t="str">
        <f>[1]I_Accounting!G32</f>
        <v/>
      </c>
      <c r="H46" s="129" t="str">
        <f>[1]I_Accounting!H32</f>
        <v/>
      </c>
      <c r="I46" s="130" t="str">
        <f>[1]I_Accounting!I32</f>
        <v/>
      </c>
      <c r="J46" s="131" t="str">
        <f>[1]I_Accounting!J32</f>
        <v/>
      </c>
      <c r="K46" s="131" t="str">
        <f>[1]I_Accounting!K32</f>
        <v/>
      </c>
      <c r="L46" s="130" t="str">
        <f>[1]I_Accounting!L32</f>
        <v/>
      </c>
      <c r="M46" s="130" t="str">
        <f>[1]I_Accounting!M32</f>
        <v/>
      </c>
      <c r="N46" s="128" t="str">
        <f>[1]I_Accounting!N32</f>
        <v/>
      </c>
      <c r="O46" s="6" t="str">
        <f>[1]I_Accounting!O32</f>
        <v/>
      </c>
      <c r="P46" s="130" t="str">
        <f>[1]I_Accounting!P32</f>
        <v/>
      </c>
      <c r="Q46" s="132" t="str">
        <f>[1]I_Accounting!Q32</f>
        <v/>
      </c>
      <c r="R46" s="130" t="str">
        <f>[1]I_Accounting!R32</f>
        <v/>
      </c>
      <c r="S46" s="130" t="str">
        <f>[1]I_Accounting!S32</f>
        <v/>
      </c>
      <c r="T46" s="132" t="str">
        <f>[1]I_Accounting!T32</f>
        <v/>
      </c>
      <c r="U46" s="130" t="str">
        <f>[1]I_Accounting!U32</f>
        <v/>
      </c>
      <c r="V46" s="130" t="str">
        <f>[1]I_Accounting!V32</f>
        <v/>
      </c>
      <c r="W46" s="5" t="str">
        <f>[1]I_Accounting!W32</f>
        <v/>
      </c>
      <c r="X46" s="130" t="str">
        <f>[1]I_Accounting!X32</f>
        <v/>
      </c>
      <c r="Y46" s="5" t="str">
        <f>[1]I_Accounting!Y32</f>
        <v/>
      </c>
      <c r="Z46" s="5" t="str">
        <f>[1]I_Accounting!Z32</f>
        <v/>
      </c>
      <c r="AA46" s="5" t="str">
        <f>[1]I_Accounting!AA32</f>
        <v/>
      </c>
      <c r="AB46" s="5" t="str">
        <f>[1]I_Accounting!AB32</f>
        <v/>
      </c>
      <c r="AC46" s="5" t="str">
        <f>[1]I_Accounting!AC32</f>
        <v/>
      </c>
      <c r="AD46" s="131" t="str">
        <f>[1]I_Accounting!AD32</f>
        <v/>
      </c>
      <c r="AE46" s="131" t="str">
        <f>[1]I_Accounting!AE32</f>
        <v/>
      </c>
      <c r="AF46" s="131" t="str">
        <f>[1]I_Accounting!AF32</f>
        <v/>
      </c>
      <c r="AG46" s="131" t="str">
        <f>[1]I_Accounting!AG32</f>
        <v/>
      </c>
      <c r="AH46" s="131" t="str">
        <f>[1]I_Accounting!AH32</f>
        <v/>
      </c>
      <c r="AI46" s="131" t="str">
        <f>[1]I_Accounting!AI32</f>
        <v/>
      </c>
      <c r="AJ46" s="131" t="str">
        <f>[1]I_Accounting!AJ32</f>
        <v/>
      </c>
      <c r="AK46" s="131" t="str">
        <f>[1]I_Accounting!AK32</f>
        <v/>
      </c>
      <c r="AL46" s="131" t="str">
        <f>[1]I_Accounting!AL32</f>
        <v/>
      </c>
      <c r="AM46" s="131" t="str">
        <f>[1]I_Accounting!AM32</f>
        <v/>
      </c>
      <c r="AN46" s="131" t="str">
        <f>[1]I_Accounting!AN32</f>
        <v/>
      </c>
      <c r="AO46" s="133" t="str">
        <f>[1]I_Accounting!AO32</f>
        <v/>
      </c>
      <c r="AP46" s="133" t="str">
        <f>[1]I_Accounting!AP32</f>
        <v/>
      </c>
      <c r="AQ46" s="133" t="str">
        <f>[1]I_Accounting!AQ32</f>
        <v/>
      </c>
      <c r="AR46" s="131" t="str">
        <f>[1]I_Accounting!AR32</f>
        <v/>
      </c>
      <c r="AT46" s="134" t="str">
        <f>[1]I_Accounting!AT32</f>
        <v/>
      </c>
      <c r="AU46" s="134" t="str">
        <f>[1]I_Accounting!AU32</f>
        <v/>
      </c>
      <c r="AV46" s="134" t="str">
        <f>[1]I_Accounting!AV32</f>
        <v/>
      </c>
    </row>
    <row r="47" spans="3:48" x14ac:dyDescent="0.2">
      <c r="C47" s="125">
        <f>C46+1</f>
        <v>21</v>
      </c>
      <c r="D47" s="125" t="str">
        <f>[1]I_Accounting!D33</f>
        <v/>
      </c>
      <c r="E47" s="128" t="str">
        <f>[1]I_Accounting!E33</f>
        <v/>
      </c>
      <c r="F47" s="129" t="str">
        <f>[1]I_Accounting!F33</f>
        <v/>
      </c>
      <c r="G47" s="129" t="str">
        <f>[1]I_Accounting!G33</f>
        <v/>
      </c>
      <c r="H47" s="129" t="str">
        <f>[1]I_Accounting!H33</f>
        <v/>
      </c>
      <c r="I47" s="130" t="str">
        <f>[1]I_Accounting!I33</f>
        <v/>
      </c>
      <c r="J47" s="131" t="str">
        <f>[1]I_Accounting!J33</f>
        <v/>
      </c>
      <c r="K47" s="131" t="str">
        <f>[1]I_Accounting!K33</f>
        <v/>
      </c>
      <c r="L47" s="130" t="str">
        <f>[1]I_Accounting!L33</f>
        <v/>
      </c>
      <c r="M47" s="130" t="str">
        <f>[1]I_Accounting!M33</f>
        <v/>
      </c>
      <c r="N47" s="128" t="str">
        <f>[1]I_Accounting!N33</f>
        <v/>
      </c>
      <c r="O47" s="6" t="str">
        <f>[1]I_Accounting!O33</f>
        <v/>
      </c>
      <c r="P47" s="130" t="str">
        <f>[1]I_Accounting!P33</f>
        <v/>
      </c>
      <c r="Q47" s="132" t="str">
        <f>[1]I_Accounting!Q33</f>
        <v/>
      </c>
      <c r="R47" s="130" t="str">
        <f>[1]I_Accounting!R33</f>
        <v/>
      </c>
      <c r="S47" s="130" t="str">
        <f>[1]I_Accounting!S33</f>
        <v/>
      </c>
      <c r="T47" s="132" t="str">
        <f>[1]I_Accounting!T33</f>
        <v/>
      </c>
      <c r="U47" s="130" t="str">
        <f>[1]I_Accounting!U33</f>
        <v/>
      </c>
      <c r="V47" s="130" t="str">
        <f>[1]I_Accounting!V33</f>
        <v/>
      </c>
      <c r="W47" s="5" t="str">
        <f>[1]I_Accounting!W33</f>
        <v/>
      </c>
      <c r="X47" s="130" t="str">
        <f>[1]I_Accounting!X33</f>
        <v/>
      </c>
      <c r="Y47" s="5" t="str">
        <f>[1]I_Accounting!Y33</f>
        <v/>
      </c>
      <c r="Z47" s="5" t="str">
        <f>[1]I_Accounting!Z33</f>
        <v/>
      </c>
      <c r="AA47" s="5" t="str">
        <f>[1]I_Accounting!AA33</f>
        <v/>
      </c>
      <c r="AB47" s="5" t="str">
        <f>[1]I_Accounting!AB33</f>
        <v/>
      </c>
      <c r="AC47" s="5" t="str">
        <f>[1]I_Accounting!AC33</f>
        <v/>
      </c>
      <c r="AD47" s="131" t="str">
        <f>[1]I_Accounting!AD33</f>
        <v/>
      </c>
      <c r="AE47" s="131" t="str">
        <f>[1]I_Accounting!AE33</f>
        <v/>
      </c>
      <c r="AF47" s="131" t="str">
        <f>[1]I_Accounting!AF33</f>
        <v/>
      </c>
      <c r="AG47" s="131" t="str">
        <f>[1]I_Accounting!AG33</f>
        <v/>
      </c>
      <c r="AH47" s="131" t="str">
        <f>[1]I_Accounting!AH33</f>
        <v/>
      </c>
      <c r="AI47" s="131" t="str">
        <f>[1]I_Accounting!AI33</f>
        <v/>
      </c>
      <c r="AJ47" s="131" t="str">
        <f>[1]I_Accounting!AJ33</f>
        <v/>
      </c>
      <c r="AK47" s="131" t="str">
        <f>[1]I_Accounting!AK33</f>
        <v/>
      </c>
      <c r="AL47" s="131" t="str">
        <f>[1]I_Accounting!AL33</f>
        <v/>
      </c>
      <c r="AM47" s="131" t="str">
        <f>[1]I_Accounting!AM33</f>
        <v/>
      </c>
      <c r="AN47" s="131" t="str">
        <f>[1]I_Accounting!AN33</f>
        <v/>
      </c>
      <c r="AO47" s="133" t="str">
        <f>[1]I_Accounting!AO33</f>
        <v/>
      </c>
      <c r="AP47" s="133" t="str">
        <f>[1]I_Accounting!AP33</f>
        <v/>
      </c>
      <c r="AQ47" s="133" t="str">
        <f>[1]I_Accounting!AQ33</f>
        <v/>
      </c>
      <c r="AR47" s="131" t="str">
        <f>[1]I_Accounting!AR33</f>
        <v/>
      </c>
      <c r="AT47" s="134" t="str">
        <f>[1]I_Accounting!AT33</f>
        <v/>
      </c>
      <c r="AU47" s="134" t="str">
        <f>[1]I_Accounting!AU33</f>
        <v/>
      </c>
      <c r="AV47" s="134" t="str">
        <f>[1]I_Accounting!AV33</f>
        <v/>
      </c>
    </row>
    <row r="48" spans="3:48" x14ac:dyDescent="0.2">
      <c r="C48" s="125">
        <f>C47+1</f>
        <v>22</v>
      </c>
      <c r="D48" s="125" t="str">
        <f>[1]I_Accounting!D34</f>
        <v/>
      </c>
      <c r="E48" s="128" t="str">
        <f>[1]I_Accounting!E34</f>
        <v/>
      </c>
      <c r="F48" s="129" t="str">
        <f>[1]I_Accounting!F34</f>
        <v/>
      </c>
      <c r="G48" s="129" t="str">
        <f>[1]I_Accounting!G34</f>
        <v/>
      </c>
      <c r="H48" s="129" t="str">
        <f>[1]I_Accounting!H34</f>
        <v/>
      </c>
      <c r="I48" s="130" t="str">
        <f>[1]I_Accounting!I34</f>
        <v/>
      </c>
      <c r="J48" s="131" t="str">
        <f>[1]I_Accounting!J34</f>
        <v/>
      </c>
      <c r="K48" s="131" t="str">
        <f>[1]I_Accounting!K34</f>
        <v/>
      </c>
      <c r="L48" s="130" t="str">
        <f>[1]I_Accounting!L34</f>
        <v/>
      </c>
      <c r="M48" s="130" t="str">
        <f>[1]I_Accounting!M34</f>
        <v/>
      </c>
      <c r="N48" s="128" t="str">
        <f>[1]I_Accounting!N34</f>
        <v/>
      </c>
      <c r="O48" s="6" t="str">
        <f>[1]I_Accounting!O34</f>
        <v/>
      </c>
      <c r="P48" s="130" t="str">
        <f>[1]I_Accounting!P34</f>
        <v/>
      </c>
      <c r="Q48" s="132" t="str">
        <f>[1]I_Accounting!Q34</f>
        <v/>
      </c>
      <c r="R48" s="130" t="str">
        <f>[1]I_Accounting!R34</f>
        <v/>
      </c>
      <c r="S48" s="130" t="str">
        <f>[1]I_Accounting!S34</f>
        <v/>
      </c>
      <c r="T48" s="132" t="str">
        <f>[1]I_Accounting!T34</f>
        <v/>
      </c>
      <c r="U48" s="130" t="str">
        <f>[1]I_Accounting!U34</f>
        <v/>
      </c>
      <c r="V48" s="130" t="str">
        <f>[1]I_Accounting!V34</f>
        <v/>
      </c>
      <c r="W48" s="5" t="str">
        <f>[1]I_Accounting!W34</f>
        <v/>
      </c>
      <c r="X48" s="130" t="str">
        <f>[1]I_Accounting!X34</f>
        <v/>
      </c>
      <c r="Y48" s="5" t="str">
        <f>[1]I_Accounting!Y34</f>
        <v/>
      </c>
      <c r="Z48" s="5" t="str">
        <f>[1]I_Accounting!Z34</f>
        <v/>
      </c>
      <c r="AA48" s="5" t="str">
        <f>[1]I_Accounting!AA34</f>
        <v/>
      </c>
      <c r="AB48" s="5" t="str">
        <f>[1]I_Accounting!AB34</f>
        <v/>
      </c>
      <c r="AC48" s="5" t="str">
        <f>[1]I_Accounting!AC34</f>
        <v/>
      </c>
      <c r="AD48" s="131" t="str">
        <f>[1]I_Accounting!AD34</f>
        <v/>
      </c>
      <c r="AE48" s="131" t="str">
        <f>[1]I_Accounting!AE34</f>
        <v/>
      </c>
      <c r="AF48" s="131" t="str">
        <f>[1]I_Accounting!AF34</f>
        <v/>
      </c>
      <c r="AG48" s="131" t="str">
        <f>[1]I_Accounting!AG34</f>
        <v/>
      </c>
      <c r="AH48" s="131" t="str">
        <f>[1]I_Accounting!AH34</f>
        <v/>
      </c>
      <c r="AI48" s="131" t="str">
        <f>[1]I_Accounting!AI34</f>
        <v/>
      </c>
      <c r="AJ48" s="131" t="str">
        <f>[1]I_Accounting!AJ34</f>
        <v/>
      </c>
      <c r="AK48" s="131" t="str">
        <f>[1]I_Accounting!AK34</f>
        <v/>
      </c>
      <c r="AL48" s="131" t="str">
        <f>[1]I_Accounting!AL34</f>
        <v/>
      </c>
      <c r="AM48" s="131" t="str">
        <f>[1]I_Accounting!AM34</f>
        <v/>
      </c>
      <c r="AN48" s="131" t="str">
        <f>[1]I_Accounting!AN34</f>
        <v/>
      </c>
      <c r="AO48" s="133" t="str">
        <f>[1]I_Accounting!AO34</f>
        <v/>
      </c>
      <c r="AP48" s="133" t="str">
        <f>[1]I_Accounting!AP34</f>
        <v/>
      </c>
      <c r="AQ48" s="133" t="str">
        <f>[1]I_Accounting!AQ34</f>
        <v/>
      </c>
      <c r="AR48" s="131" t="str">
        <f>[1]I_Accounting!AR34</f>
        <v/>
      </c>
      <c r="AT48" s="134" t="str">
        <f>[1]I_Accounting!AT34</f>
        <v/>
      </c>
      <c r="AU48" s="134" t="str">
        <f>[1]I_Accounting!AU34</f>
        <v/>
      </c>
      <c r="AV48" s="134" t="str">
        <f>[1]I_Accounting!AV34</f>
        <v/>
      </c>
    </row>
    <row r="49" spans="3:48" x14ac:dyDescent="0.2">
      <c r="C49" s="125">
        <f>C48+1</f>
        <v>23</v>
      </c>
      <c r="D49" s="125" t="str">
        <f>[1]I_Accounting!D35</f>
        <v/>
      </c>
      <c r="E49" s="128" t="str">
        <f>[1]I_Accounting!E35</f>
        <v/>
      </c>
      <c r="F49" s="129" t="str">
        <f>[1]I_Accounting!F35</f>
        <v/>
      </c>
      <c r="G49" s="129" t="str">
        <f>[1]I_Accounting!G35</f>
        <v/>
      </c>
      <c r="H49" s="129" t="str">
        <f>[1]I_Accounting!H35</f>
        <v/>
      </c>
      <c r="I49" s="130" t="str">
        <f>[1]I_Accounting!I35</f>
        <v/>
      </c>
      <c r="J49" s="131" t="str">
        <f>[1]I_Accounting!J35</f>
        <v/>
      </c>
      <c r="K49" s="131" t="str">
        <f>[1]I_Accounting!K35</f>
        <v/>
      </c>
      <c r="L49" s="130" t="str">
        <f>[1]I_Accounting!L35</f>
        <v/>
      </c>
      <c r="M49" s="130" t="str">
        <f>[1]I_Accounting!M35</f>
        <v/>
      </c>
      <c r="N49" s="128" t="str">
        <f>[1]I_Accounting!N35</f>
        <v/>
      </c>
      <c r="O49" s="6" t="str">
        <f>[1]I_Accounting!O35</f>
        <v/>
      </c>
      <c r="P49" s="130" t="str">
        <f>[1]I_Accounting!P35</f>
        <v/>
      </c>
      <c r="Q49" s="132" t="str">
        <f>[1]I_Accounting!Q35</f>
        <v/>
      </c>
      <c r="R49" s="130" t="str">
        <f>[1]I_Accounting!R35</f>
        <v/>
      </c>
      <c r="S49" s="130" t="str">
        <f>[1]I_Accounting!S35</f>
        <v/>
      </c>
      <c r="T49" s="132" t="str">
        <f>[1]I_Accounting!T35</f>
        <v/>
      </c>
      <c r="U49" s="130" t="str">
        <f>[1]I_Accounting!U35</f>
        <v/>
      </c>
      <c r="V49" s="130" t="str">
        <f>[1]I_Accounting!V35</f>
        <v/>
      </c>
      <c r="W49" s="5" t="str">
        <f>[1]I_Accounting!W35</f>
        <v/>
      </c>
      <c r="X49" s="130" t="str">
        <f>[1]I_Accounting!X35</f>
        <v/>
      </c>
      <c r="Y49" s="5" t="str">
        <f>[1]I_Accounting!Y35</f>
        <v/>
      </c>
      <c r="Z49" s="5" t="str">
        <f>[1]I_Accounting!Z35</f>
        <v/>
      </c>
      <c r="AA49" s="5" t="str">
        <f>[1]I_Accounting!AA35</f>
        <v/>
      </c>
      <c r="AB49" s="5" t="str">
        <f>[1]I_Accounting!AB35</f>
        <v/>
      </c>
      <c r="AC49" s="5" t="str">
        <f>[1]I_Accounting!AC35</f>
        <v/>
      </c>
      <c r="AD49" s="131" t="str">
        <f>[1]I_Accounting!AD35</f>
        <v/>
      </c>
      <c r="AE49" s="131" t="str">
        <f>[1]I_Accounting!AE35</f>
        <v/>
      </c>
      <c r="AF49" s="131" t="str">
        <f>[1]I_Accounting!AF35</f>
        <v/>
      </c>
      <c r="AG49" s="131" t="str">
        <f>[1]I_Accounting!AG35</f>
        <v/>
      </c>
      <c r="AH49" s="131" t="str">
        <f>[1]I_Accounting!AH35</f>
        <v/>
      </c>
      <c r="AI49" s="131" t="str">
        <f>[1]I_Accounting!AI35</f>
        <v/>
      </c>
      <c r="AJ49" s="131" t="str">
        <f>[1]I_Accounting!AJ35</f>
        <v/>
      </c>
      <c r="AK49" s="131" t="str">
        <f>[1]I_Accounting!AK35</f>
        <v/>
      </c>
      <c r="AL49" s="131" t="str">
        <f>[1]I_Accounting!AL35</f>
        <v/>
      </c>
      <c r="AM49" s="131" t="str">
        <f>[1]I_Accounting!AM35</f>
        <v/>
      </c>
      <c r="AN49" s="131" t="str">
        <f>[1]I_Accounting!AN35</f>
        <v/>
      </c>
      <c r="AO49" s="133" t="str">
        <f>[1]I_Accounting!AO35</f>
        <v/>
      </c>
      <c r="AP49" s="133" t="str">
        <f>[1]I_Accounting!AP35</f>
        <v/>
      </c>
      <c r="AQ49" s="133" t="str">
        <f>[1]I_Accounting!AQ35</f>
        <v/>
      </c>
      <c r="AR49" s="131" t="str">
        <f>[1]I_Accounting!AR35</f>
        <v/>
      </c>
      <c r="AT49" s="134" t="str">
        <f>[1]I_Accounting!AT35</f>
        <v/>
      </c>
      <c r="AU49" s="134" t="str">
        <f>[1]I_Accounting!AU35</f>
        <v/>
      </c>
      <c r="AV49" s="134" t="str">
        <f>[1]I_Accounting!AV35</f>
        <v/>
      </c>
    </row>
    <row r="50" spans="3:48" x14ac:dyDescent="0.2">
      <c r="C50" s="125">
        <f>C49+1</f>
        <v>24</v>
      </c>
      <c r="D50" s="125" t="str">
        <f>[1]I_Accounting!D36</f>
        <v/>
      </c>
      <c r="E50" s="128" t="str">
        <f>[1]I_Accounting!E36</f>
        <v/>
      </c>
      <c r="F50" s="129" t="str">
        <f>[1]I_Accounting!F36</f>
        <v/>
      </c>
      <c r="G50" s="129" t="str">
        <f>[1]I_Accounting!G36</f>
        <v/>
      </c>
      <c r="H50" s="129" t="str">
        <f>[1]I_Accounting!H36</f>
        <v/>
      </c>
      <c r="I50" s="130" t="str">
        <f>[1]I_Accounting!I36</f>
        <v/>
      </c>
      <c r="J50" s="131" t="str">
        <f>[1]I_Accounting!J36</f>
        <v/>
      </c>
      <c r="K50" s="131" t="str">
        <f>[1]I_Accounting!K36</f>
        <v/>
      </c>
      <c r="L50" s="130" t="str">
        <f>[1]I_Accounting!L36</f>
        <v/>
      </c>
      <c r="M50" s="130" t="str">
        <f>[1]I_Accounting!M36</f>
        <v/>
      </c>
      <c r="N50" s="128" t="str">
        <f>[1]I_Accounting!N36</f>
        <v/>
      </c>
      <c r="O50" s="6" t="str">
        <f>[1]I_Accounting!O36</f>
        <v/>
      </c>
      <c r="P50" s="130" t="str">
        <f>[1]I_Accounting!P36</f>
        <v/>
      </c>
      <c r="Q50" s="132" t="str">
        <f>[1]I_Accounting!Q36</f>
        <v/>
      </c>
      <c r="R50" s="130" t="str">
        <f>[1]I_Accounting!R36</f>
        <v/>
      </c>
      <c r="S50" s="130" t="str">
        <f>[1]I_Accounting!S36</f>
        <v/>
      </c>
      <c r="T50" s="132" t="str">
        <f>[1]I_Accounting!T36</f>
        <v/>
      </c>
      <c r="U50" s="130" t="str">
        <f>[1]I_Accounting!U36</f>
        <v/>
      </c>
      <c r="V50" s="130" t="str">
        <f>[1]I_Accounting!V36</f>
        <v/>
      </c>
      <c r="W50" s="5" t="str">
        <f>[1]I_Accounting!W36</f>
        <v/>
      </c>
      <c r="X50" s="130" t="str">
        <f>[1]I_Accounting!X36</f>
        <v/>
      </c>
      <c r="Y50" s="5" t="str">
        <f>[1]I_Accounting!Y36</f>
        <v/>
      </c>
      <c r="Z50" s="5" t="str">
        <f>[1]I_Accounting!Z36</f>
        <v/>
      </c>
      <c r="AA50" s="5" t="str">
        <f>[1]I_Accounting!AA36</f>
        <v/>
      </c>
      <c r="AB50" s="5" t="str">
        <f>[1]I_Accounting!AB36</f>
        <v/>
      </c>
      <c r="AC50" s="5" t="str">
        <f>[1]I_Accounting!AC36</f>
        <v/>
      </c>
      <c r="AD50" s="131" t="str">
        <f>[1]I_Accounting!AD36</f>
        <v/>
      </c>
      <c r="AE50" s="131" t="str">
        <f>[1]I_Accounting!AE36</f>
        <v/>
      </c>
      <c r="AF50" s="131" t="str">
        <f>[1]I_Accounting!AF36</f>
        <v/>
      </c>
      <c r="AG50" s="131" t="str">
        <f>[1]I_Accounting!AG36</f>
        <v/>
      </c>
      <c r="AH50" s="131" t="str">
        <f>[1]I_Accounting!AH36</f>
        <v/>
      </c>
      <c r="AI50" s="131" t="str">
        <f>[1]I_Accounting!AI36</f>
        <v/>
      </c>
      <c r="AJ50" s="131" t="str">
        <f>[1]I_Accounting!AJ36</f>
        <v/>
      </c>
      <c r="AK50" s="131" t="str">
        <f>[1]I_Accounting!AK36</f>
        <v/>
      </c>
      <c r="AL50" s="131" t="str">
        <f>[1]I_Accounting!AL36</f>
        <v/>
      </c>
      <c r="AM50" s="131" t="str">
        <f>[1]I_Accounting!AM36</f>
        <v/>
      </c>
      <c r="AN50" s="131" t="str">
        <f>[1]I_Accounting!AN36</f>
        <v/>
      </c>
      <c r="AO50" s="133" t="str">
        <f>[1]I_Accounting!AO36</f>
        <v/>
      </c>
      <c r="AP50" s="133" t="str">
        <f>[1]I_Accounting!AP36</f>
        <v/>
      </c>
      <c r="AQ50" s="133" t="str">
        <f>[1]I_Accounting!AQ36</f>
        <v/>
      </c>
      <c r="AR50" s="131" t="str">
        <f>[1]I_Accounting!AR36</f>
        <v/>
      </c>
      <c r="AT50" s="134" t="str">
        <f>[1]I_Accounting!AT36</f>
        <v/>
      </c>
      <c r="AU50" s="134" t="str">
        <f>[1]I_Accounting!AU36</f>
        <v/>
      </c>
      <c r="AV50" s="134" t="str">
        <f>[1]I_Accounting!AV36</f>
        <v/>
      </c>
    </row>
    <row r="51" spans="3:48" x14ac:dyDescent="0.2">
      <c r="C51" s="125">
        <f t="shared" ref="C51:C76" si="1">C50+1</f>
        <v>25</v>
      </c>
      <c r="D51" s="125" t="str">
        <f>[1]I_Accounting!D37</f>
        <v/>
      </c>
      <c r="E51" s="128" t="str">
        <f>[1]I_Accounting!E37</f>
        <v/>
      </c>
      <c r="F51" s="129" t="str">
        <f>[1]I_Accounting!F37</f>
        <v/>
      </c>
      <c r="G51" s="129" t="str">
        <f>[1]I_Accounting!G37</f>
        <v/>
      </c>
      <c r="H51" s="129" t="str">
        <f>[1]I_Accounting!H37</f>
        <v/>
      </c>
      <c r="I51" s="130" t="str">
        <f>[1]I_Accounting!I37</f>
        <v/>
      </c>
      <c r="J51" s="131" t="str">
        <f>[1]I_Accounting!J37</f>
        <v/>
      </c>
      <c r="K51" s="131" t="str">
        <f>[1]I_Accounting!K37</f>
        <v/>
      </c>
      <c r="L51" s="130" t="str">
        <f>[1]I_Accounting!L37</f>
        <v/>
      </c>
      <c r="M51" s="130" t="str">
        <f>[1]I_Accounting!M37</f>
        <v/>
      </c>
      <c r="N51" s="128" t="str">
        <f>[1]I_Accounting!N37</f>
        <v/>
      </c>
      <c r="O51" s="6" t="str">
        <f>[1]I_Accounting!O37</f>
        <v/>
      </c>
      <c r="P51" s="130" t="str">
        <f>[1]I_Accounting!P37</f>
        <v/>
      </c>
      <c r="Q51" s="132" t="str">
        <f>[1]I_Accounting!Q37</f>
        <v/>
      </c>
      <c r="R51" s="130" t="str">
        <f>[1]I_Accounting!R37</f>
        <v/>
      </c>
      <c r="S51" s="130" t="str">
        <f>[1]I_Accounting!S37</f>
        <v/>
      </c>
      <c r="T51" s="132" t="str">
        <f>[1]I_Accounting!T37</f>
        <v/>
      </c>
      <c r="U51" s="130" t="str">
        <f>[1]I_Accounting!U37</f>
        <v/>
      </c>
      <c r="V51" s="130" t="str">
        <f>[1]I_Accounting!V37</f>
        <v/>
      </c>
      <c r="W51" s="5" t="str">
        <f>[1]I_Accounting!W37</f>
        <v/>
      </c>
      <c r="X51" s="130" t="str">
        <f>[1]I_Accounting!X37</f>
        <v/>
      </c>
      <c r="Y51" s="5" t="str">
        <f>[1]I_Accounting!Y37</f>
        <v/>
      </c>
      <c r="Z51" s="5" t="str">
        <f>[1]I_Accounting!Z37</f>
        <v/>
      </c>
      <c r="AA51" s="5" t="str">
        <f>[1]I_Accounting!AA37</f>
        <v/>
      </c>
      <c r="AB51" s="5" t="str">
        <f>[1]I_Accounting!AB37</f>
        <v/>
      </c>
      <c r="AC51" s="5" t="str">
        <f>[1]I_Accounting!AC37</f>
        <v/>
      </c>
      <c r="AD51" s="131" t="str">
        <f>[1]I_Accounting!AD37</f>
        <v/>
      </c>
      <c r="AE51" s="131" t="str">
        <f>[1]I_Accounting!AE37</f>
        <v/>
      </c>
      <c r="AF51" s="131" t="str">
        <f>[1]I_Accounting!AF37</f>
        <v/>
      </c>
      <c r="AG51" s="131" t="str">
        <f>[1]I_Accounting!AG37</f>
        <v/>
      </c>
      <c r="AH51" s="131" t="str">
        <f>[1]I_Accounting!AH37</f>
        <v/>
      </c>
      <c r="AI51" s="131" t="str">
        <f>[1]I_Accounting!AI37</f>
        <v/>
      </c>
      <c r="AJ51" s="131" t="str">
        <f>[1]I_Accounting!AJ37</f>
        <v/>
      </c>
      <c r="AK51" s="131" t="str">
        <f>[1]I_Accounting!AK37</f>
        <v/>
      </c>
      <c r="AL51" s="131" t="str">
        <f>[1]I_Accounting!AL37</f>
        <v/>
      </c>
      <c r="AM51" s="131" t="str">
        <f>[1]I_Accounting!AM37</f>
        <v/>
      </c>
      <c r="AN51" s="131" t="str">
        <f>[1]I_Accounting!AN37</f>
        <v/>
      </c>
      <c r="AO51" s="133" t="str">
        <f>[1]I_Accounting!AO37</f>
        <v/>
      </c>
      <c r="AP51" s="133" t="str">
        <f>[1]I_Accounting!AP37</f>
        <v/>
      </c>
      <c r="AQ51" s="133" t="str">
        <f>[1]I_Accounting!AQ37</f>
        <v/>
      </c>
      <c r="AR51" s="131" t="str">
        <f>[1]I_Accounting!AR37</f>
        <v/>
      </c>
      <c r="AT51" s="134" t="str">
        <f>[1]I_Accounting!AT37</f>
        <v/>
      </c>
      <c r="AU51" s="134" t="str">
        <f>[1]I_Accounting!AU37</f>
        <v/>
      </c>
      <c r="AV51" s="134" t="str">
        <f>[1]I_Accounting!AV37</f>
        <v/>
      </c>
    </row>
    <row r="52" spans="3:48" x14ac:dyDescent="0.2">
      <c r="C52" s="125">
        <f t="shared" si="1"/>
        <v>26</v>
      </c>
      <c r="D52" s="125" t="str">
        <f>[1]I_Accounting!D38</f>
        <v/>
      </c>
      <c r="E52" s="128" t="str">
        <f>[1]I_Accounting!E38</f>
        <v/>
      </c>
      <c r="F52" s="129" t="str">
        <f>[1]I_Accounting!F38</f>
        <v/>
      </c>
      <c r="G52" s="129" t="str">
        <f>[1]I_Accounting!G38</f>
        <v/>
      </c>
      <c r="H52" s="129" t="str">
        <f>[1]I_Accounting!H38</f>
        <v/>
      </c>
      <c r="I52" s="130" t="str">
        <f>[1]I_Accounting!I38</f>
        <v/>
      </c>
      <c r="J52" s="131" t="str">
        <f>[1]I_Accounting!J38</f>
        <v/>
      </c>
      <c r="K52" s="131" t="str">
        <f>[1]I_Accounting!K38</f>
        <v/>
      </c>
      <c r="L52" s="130" t="str">
        <f>[1]I_Accounting!L38</f>
        <v/>
      </c>
      <c r="M52" s="130" t="str">
        <f>[1]I_Accounting!M38</f>
        <v/>
      </c>
      <c r="N52" s="128" t="str">
        <f>[1]I_Accounting!N38</f>
        <v/>
      </c>
      <c r="O52" s="6" t="str">
        <f>[1]I_Accounting!O38</f>
        <v/>
      </c>
      <c r="P52" s="130" t="str">
        <f>[1]I_Accounting!P38</f>
        <v/>
      </c>
      <c r="Q52" s="132" t="str">
        <f>[1]I_Accounting!Q38</f>
        <v/>
      </c>
      <c r="R52" s="130" t="str">
        <f>[1]I_Accounting!R38</f>
        <v/>
      </c>
      <c r="S52" s="130" t="str">
        <f>[1]I_Accounting!S38</f>
        <v/>
      </c>
      <c r="T52" s="132" t="str">
        <f>[1]I_Accounting!T38</f>
        <v/>
      </c>
      <c r="U52" s="130" t="str">
        <f>[1]I_Accounting!U38</f>
        <v/>
      </c>
      <c r="V52" s="130" t="str">
        <f>[1]I_Accounting!V38</f>
        <v/>
      </c>
      <c r="W52" s="5" t="str">
        <f>[1]I_Accounting!W38</f>
        <v/>
      </c>
      <c r="X52" s="130" t="str">
        <f>[1]I_Accounting!X38</f>
        <v/>
      </c>
      <c r="Y52" s="5" t="str">
        <f>[1]I_Accounting!Y38</f>
        <v/>
      </c>
      <c r="Z52" s="5" t="str">
        <f>[1]I_Accounting!Z38</f>
        <v/>
      </c>
      <c r="AA52" s="5" t="str">
        <f>[1]I_Accounting!AA38</f>
        <v/>
      </c>
      <c r="AB52" s="5" t="str">
        <f>[1]I_Accounting!AB38</f>
        <v/>
      </c>
      <c r="AC52" s="5" t="str">
        <f>[1]I_Accounting!AC38</f>
        <v/>
      </c>
      <c r="AD52" s="131" t="str">
        <f>[1]I_Accounting!AD38</f>
        <v/>
      </c>
      <c r="AE52" s="131" t="str">
        <f>[1]I_Accounting!AE38</f>
        <v/>
      </c>
      <c r="AF52" s="131" t="str">
        <f>[1]I_Accounting!AF38</f>
        <v/>
      </c>
      <c r="AG52" s="131" t="str">
        <f>[1]I_Accounting!AG38</f>
        <v/>
      </c>
      <c r="AH52" s="131" t="str">
        <f>[1]I_Accounting!AH38</f>
        <v/>
      </c>
      <c r="AI52" s="131" t="str">
        <f>[1]I_Accounting!AI38</f>
        <v/>
      </c>
      <c r="AJ52" s="131" t="str">
        <f>[1]I_Accounting!AJ38</f>
        <v/>
      </c>
      <c r="AK52" s="131" t="str">
        <f>[1]I_Accounting!AK38</f>
        <v/>
      </c>
      <c r="AL52" s="131" t="str">
        <f>[1]I_Accounting!AL38</f>
        <v/>
      </c>
      <c r="AM52" s="131" t="str">
        <f>[1]I_Accounting!AM38</f>
        <v/>
      </c>
      <c r="AN52" s="131" t="str">
        <f>[1]I_Accounting!AN38</f>
        <v/>
      </c>
      <c r="AO52" s="133" t="str">
        <f>[1]I_Accounting!AO38</f>
        <v/>
      </c>
      <c r="AP52" s="133" t="str">
        <f>[1]I_Accounting!AP38</f>
        <v/>
      </c>
      <c r="AQ52" s="133" t="str">
        <f>[1]I_Accounting!AQ38</f>
        <v/>
      </c>
      <c r="AR52" s="131" t="str">
        <f>[1]I_Accounting!AR38</f>
        <v/>
      </c>
      <c r="AT52" s="134" t="str">
        <f>[1]I_Accounting!AT38</f>
        <v/>
      </c>
      <c r="AU52" s="134" t="str">
        <f>[1]I_Accounting!AU38</f>
        <v/>
      </c>
      <c r="AV52" s="134" t="str">
        <f>[1]I_Accounting!AV38</f>
        <v/>
      </c>
    </row>
    <row r="53" spans="3:48" x14ac:dyDescent="0.2">
      <c r="C53" s="125">
        <f t="shared" si="1"/>
        <v>27</v>
      </c>
      <c r="D53" s="125" t="str">
        <f>[1]I_Accounting!D39</f>
        <v/>
      </c>
      <c r="E53" s="128" t="str">
        <f>[1]I_Accounting!E39</f>
        <v/>
      </c>
      <c r="F53" s="129" t="str">
        <f>[1]I_Accounting!F39</f>
        <v/>
      </c>
      <c r="G53" s="129" t="str">
        <f>[1]I_Accounting!G39</f>
        <v/>
      </c>
      <c r="H53" s="129" t="str">
        <f>[1]I_Accounting!H39</f>
        <v/>
      </c>
      <c r="I53" s="130" t="str">
        <f>[1]I_Accounting!I39</f>
        <v/>
      </c>
      <c r="J53" s="131" t="str">
        <f>[1]I_Accounting!J39</f>
        <v/>
      </c>
      <c r="K53" s="131" t="str">
        <f>[1]I_Accounting!K39</f>
        <v/>
      </c>
      <c r="L53" s="130" t="str">
        <f>[1]I_Accounting!L39</f>
        <v/>
      </c>
      <c r="M53" s="130" t="str">
        <f>[1]I_Accounting!M39</f>
        <v/>
      </c>
      <c r="N53" s="128" t="str">
        <f>[1]I_Accounting!N39</f>
        <v/>
      </c>
      <c r="O53" s="6" t="str">
        <f>[1]I_Accounting!O39</f>
        <v/>
      </c>
      <c r="P53" s="130" t="str">
        <f>[1]I_Accounting!P39</f>
        <v/>
      </c>
      <c r="Q53" s="132" t="str">
        <f>[1]I_Accounting!Q39</f>
        <v/>
      </c>
      <c r="R53" s="130" t="str">
        <f>[1]I_Accounting!R39</f>
        <v/>
      </c>
      <c r="S53" s="130" t="str">
        <f>[1]I_Accounting!S39</f>
        <v/>
      </c>
      <c r="T53" s="132" t="str">
        <f>[1]I_Accounting!T39</f>
        <v/>
      </c>
      <c r="U53" s="130" t="str">
        <f>[1]I_Accounting!U39</f>
        <v/>
      </c>
      <c r="V53" s="130" t="str">
        <f>[1]I_Accounting!V39</f>
        <v/>
      </c>
      <c r="W53" s="5" t="str">
        <f>[1]I_Accounting!W39</f>
        <v/>
      </c>
      <c r="X53" s="130" t="str">
        <f>[1]I_Accounting!X39</f>
        <v/>
      </c>
      <c r="Y53" s="5" t="str">
        <f>[1]I_Accounting!Y39</f>
        <v/>
      </c>
      <c r="Z53" s="5" t="str">
        <f>[1]I_Accounting!Z39</f>
        <v/>
      </c>
      <c r="AA53" s="5" t="str">
        <f>[1]I_Accounting!AA39</f>
        <v/>
      </c>
      <c r="AB53" s="5" t="str">
        <f>[1]I_Accounting!AB39</f>
        <v/>
      </c>
      <c r="AC53" s="5" t="str">
        <f>[1]I_Accounting!AC39</f>
        <v/>
      </c>
      <c r="AD53" s="131" t="str">
        <f>[1]I_Accounting!AD39</f>
        <v/>
      </c>
      <c r="AE53" s="131" t="str">
        <f>[1]I_Accounting!AE39</f>
        <v/>
      </c>
      <c r="AF53" s="131" t="str">
        <f>[1]I_Accounting!AF39</f>
        <v/>
      </c>
      <c r="AG53" s="131" t="str">
        <f>[1]I_Accounting!AG39</f>
        <v/>
      </c>
      <c r="AH53" s="131" t="str">
        <f>[1]I_Accounting!AH39</f>
        <v/>
      </c>
      <c r="AI53" s="131" t="str">
        <f>[1]I_Accounting!AI39</f>
        <v/>
      </c>
      <c r="AJ53" s="131" t="str">
        <f>[1]I_Accounting!AJ39</f>
        <v/>
      </c>
      <c r="AK53" s="131" t="str">
        <f>[1]I_Accounting!AK39</f>
        <v/>
      </c>
      <c r="AL53" s="131" t="str">
        <f>[1]I_Accounting!AL39</f>
        <v/>
      </c>
      <c r="AM53" s="131" t="str">
        <f>[1]I_Accounting!AM39</f>
        <v/>
      </c>
      <c r="AN53" s="131" t="str">
        <f>[1]I_Accounting!AN39</f>
        <v/>
      </c>
      <c r="AO53" s="133" t="str">
        <f>[1]I_Accounting!AO39</f>
        <v/>
      </c>
      <c r="AP53" s="133" t="str">
        <f>[1]I_Accounting!AP39</f>
        <v/>
      </c>
      <c r="AQ53" s="133" t="str">
        <f>[1]I_Accounting!AQ39</f>
        <v/>
      </c>
      <c r="AR53" s="131" t="str">
        <f>[1]I_Accounting!AR39</f>
        <v/>
      </c>
      <c r="AT53" s="134" t="str">
        <f>[1]I_Accounting!AT39</f>
        <v/>
      </c>
      <c r="AU53" s="134" t="str">
        <f>[1]I_Accounting!AU39</f>
        <v/>
      </c>
      <c r="AV53" s="134" t="str">
        <f>[1]I_Accounting!AV39</f>
        <v/>
      </c>
    </row>
    <row r="54" spans="3:48" x14ac:dyDescent="0.2">
      <c r="C54" s="125">
        <f t="shared" si="1"/>
        <v>28</v>
      </c>
      <c r="D54" s="125" t="str">
        <f>[1]I_Accounting!D40</f>
        <v/>
      </c>
      <c r="E54" s="128" t="str">
        <f>[1]I_Accounting!E40</f>
        <v/>
      </c>
      <c r="F54" s="129" t="str">
        <f>[1]I_Accounting!F40</f>
        <v/>
      </c>
      <c r="G54" s="129" t="str">
        <f>[1]I_Accounting!G40</f>
        <v/>
      </c>
      <c r="H54" s="129" t="str">
        <f>[1]I_Accounting!H40</f>
        <v/>
      </c>
      <c r="I54" s="130" t="str">
        <f>[1]I_Accounting!I40</f>
        <v/>
      </c>
      <c r="J54" s="131" t="str">
        <f>[1]I_Accounting!J40</f>
        <v/>
      </c>
      <c r="K54" s="131" t="str">
        <f>[1]I_Accounting!K40</f>
        <v/>
      </c>
      <c r="L54" s="130" t="str">
        <f>[1]I_Accounting!L40</f>
        <v/>
      </c>
      <c r="M54" s="130" t="str">
        <f>[1]I_Accounting!M40</f>
        <v/>
      </c>
      <c r="N54" s="128" t="str">
        <f>[1]I_Accounting!N40</f>
        <v/>
      </c>
      <c r="O54" s="6" t="str">
        <f>[1]I_Accounting!O40</f>
        <v/>
      </c>
      <c r="P54" s="130" t="str">
        <f>[1]I_Accounting!P40</f>
        <v/>
      </c>
      <c r="Q54" s="132" t="str">
        <f>[1]I_Accounting!Q40</f>
        <v/>
      </c>
      <c r="R54" s="130" t="str">
        <f>[1]I_Accounting!R40</f>
        <v/>
      </c>
      <c r="S54" s="130" t="str">
        <f>[1]I_Accounting!S40</f>
        <v/>
      </c>
      <c r="T54" s="132" t="str">
        <f>[1]I_Accounting!T40</f>
        <v/>
      </c>
      <c r="U54" s="130" t="str">
        <f>[1]I_Accounting!U40</f>
        <v/>
      </c>
      <c r="V54" s="130" t="str">
        <f>[1]I_Accounting!V40</f>
        <v/>
      </c>
      <c r="W54" s="5" t="str">
        <f>[1]I_Accounting!W40</f>
        <v/>
      </c>
      <c r="X54" s="130" t="str">
        <f>[1]I_Accounting!X40</f>
        <v/>
      </c>
      <c r="Y54" s="5" t="str">
        <f>[1]I_Accounting!Y40</f>
        <v/>
      </c>
      <c r="Z54" s="5" t="str">
        <f>[1]I_Accounting!Z40</f>
        <v/>
      </c>
      <c r="AA54" s="5" t="str">
        <f>[1]I_Accounting!AA40</f>
        <v/>
      </c>
      <c r="AB54" s="5" t="str">
        <f>[1]I_Accounting!AB40</f>
        <v/>
      </c>
      <c r="AC54" s="5" t="str">
        <f>[1]I_Accounting!AC40</f>
        <v/>
      </c>
      <c r="AD54" s="131" t="str">
        <f>[1]I_Accounting!AD40</f>
        <v/>
      </c>
      <c r="AE54" s="131" t="str">
        <f>[1]I_Accounting!AE40</f>
        <v/>
      </c>
      <c r="AF54" s="131" t="str">
        <f>[1]I_Accounting!AF40</f>
        <v/>
      </c>
      <c r="AG54" s="131" t="str">
        <f>[1]I_Accounting!AG40</f>
        <v/>
      </c>
      <c r="AH54" s="131" t="str">
        <f>[1]I_Accounting!AH40</f>
        <v/>
      </c>
      <c r="AI54" s="131" t="str">
        <f>[1]I_Accounting!AI40</f>
        <v/>
      </c>
      <c r="AJ54" s="131" t="str">
        <f>[1]I_Accounting!AJ40</f>
        <v/>
      </c>
      <c r="AK54" s="131" t="str">
        <f>[1]I_Accounting!AK40</f>
        <v/>
      </c>
      <c r="AL54" s="131" t="str">
        <f>[1]I_Accounting!AL40</f>
        <v/>
      </c>
      <c r="AM54" s="131" t="str">
        <f>[1]I_Accounting!AM40</f>
        <v/>
      </c>
      <c r="AN54" s="131" t="str">
        <f>[1]I_Accounting!AN40</f>
        <v/>
      </c>
      <c r="AO54" s="133" t="str">
        <f>[1]I_Accounting!AO40</f>
        <v/>
      </c>
      <c r="AP54" s="133" t="str">
        <f>[1]I_Accounting!AP40</f>
        <v/>
      </c>
      <c r="AQ54" s="133" t="str">
        <f>[1]I_Accounting!AQ40</f>
        <v/>
      </c>
      <c r="AR54" s="131" t="str">
        <f>[1]I_Accounting!AR40</f>
        <v/>
      </c>
      <c r="AT54" s="134" t="str">
        <f>[1]I_Accounting!AT40</f>
        <v/>
      </c>
      <c r="AU54" s="134" t="str">
        <f>[1]I_Accounting!AU40</f>
        <v/>
      </c>
      <c r="AV54" s="134" t="str">
        <f>[1]I_Accounting!AV40</f>
        <v/>
      </c>
    </row>
    <row r="55" spans="3:48" x14ac:dyDescent="0.2">
      <c r="C55" s="125">
        <f t="shared" si="1"/>
        <v>29</v>
      </c>
      <c r="D55" s="125" t="str">
        <f>[1]I_Accounting!D41</f>
        <v/>
      </c>
      <c r="E55" s="128" t="str">
        <f>[1]I_Accounting!E41</f>
        <v/>
      </c>
      <c r="F55" s="129" t="str">
        <f>[1]I_Accounting!F41</f>
        <v/>
      </c>
      <c r="G55" s="129" t="str">
        <f>[1]I_Accounting!G41</f>
        <v/>
      </c>
      <c r="H55" s="129" t="str">
        <f>[1]I_Accounting!H41</f>
        <v/>
      </c>
      <c r="I55" s="130" t="str">
        <f>[1]I_Accounting!I41</f>
        <v/>
      </c>
      <c r="J55" s="131" t="str">
        <f>[1]I_Accounting!J41</f>
        <v/>
      </c>
      <c r="K55" s="131" t="str">
        <f>[1]I_Accounting!K41</f>
        <v/>
      </c>
      <c r="L55" s="130" t="str">
        <f>[1]I_Accounting!L41</f>
        <v/>
      </c>
      <c r="M55" s="130" t="str">
        <f>[1]I_Accounting!M41</f>
        <v/>
      </c>
      <c r="N55" s="128" t="str">
        <f>[1]I_Accounting!N41</f>
        <v/>
      </c>
      <c r="O55" s="6" t="str">
        <f>[1]I_Accounting!O41</f>
        <v/>
      </c>
      <c r="P55" s="130" t="str">
        <f>[1]I_Accounting!P41</f>
        <v/>
      </c>
      <c r="Q55" s="132" t="str">
        <f>[1]I_Accounting!Q41</f>
        <v/>
      </c>
      <c r="R55" s="130" t="str">
        <f>[1]I_Accounting!R41</f>
        <v/>
      </c>
      <c r="S55" s="130" t="str">
        <f>[1]I_Accounting!S41</f>
        <v/>
      </c>
      <c r="T55" s="132" t="str">
        <f>[1]I_Accounting!T41</f>
        <v/>
      </c>
      <c r="U55" s="130" t="str">
        <f>[1]I_Accounting!U41</f>
        <v/>
      </c>
      <c r="V55" s="130" t="str">
        <f>[1]I_Accounting!V41</f>
        <v/>
      </c>
      <c r="W55" s="5" t="str">
        <f>[1]I_Accounting!W41</f>
        <v/>
      </c>
      <c r="X55" s="130" t="str">
        <f>[1]I_Accounting!X41</f>
        <v/>
      </c>
      <c r="Y55" s="5" t="str">
        <f>[1]I_Accounting!Y41</f>
        <v/>
      </c>
      <c r="Z55" s="5" t="str">
        <f>[1]I_Accounting!Z41</f>
        <v/>
      </c>
      <c r="AA55" s="5" t="str">
        <f>[1]I_Accounting!AA41</f>
        <v/>
      </c>
      <c r="AB55" s="5" t="str">
        <f>[1]I_Accounting!AB41</f>
        <v/>
      </c>
      <c r="AC55" s="5" t="str">
        <f>[1]I_Accounting!AC41</f>
        <v/>
      </c>
      <c r="AD55" s="131" t="str">
        <f>[1]I_Accounting!AD41</f>
        <v/>
      </c>
      <c r="AE55" s="131" t="str">
        <f>[1]I_Accounting!AE41</f>
        <v/>
      </c>
      <c r="AF55" s="131" t="str">
        <f>[1]I_Accounting!AF41</f>
        <v/>
      </c>
      <c r="AG55" s="131" t="str">
        <f>[1]I_Accounting!AG41</f>
        <v/>
      </c>
      <c r="AH55" s="131" t="str">
        <f>[1]I_Accounting!AH41</f>
        <v/>
      </c>
      <c r="AI55" s="131" t="str">
        <f>[1]I_Accounting!AI41</f>
        <v/>
      </c>
      <c r="AJ55" s="131" t="str">
        <f>[1]I_Accounting!AJ41</f>
        <v/>
      </c>
      <c r="AK55" s="131" t="str">
        <f>[1]I_Accounting!AK41</f>
        <v/>
      </c>
      <c r="AL55" s="131" t="str">
        <f>[1]I_Accounting!AL41</f>
        <v/>
      </c>
      <c r="AM55" s="131" t="str">
        <f>[1]I_Accounting!AM41</f>
        <v/>
      </c>
      <c r="AN55" s="131" t="str">
        <f>[1]I_Accounting!AN41</f>
        <v/>
      </c>
      <c r="AO55" s="133" t="str">
        <f>[1]I_Accounting!AO41</f>
        <v/>
      </c>
      <c r="AP55" s="133" t="str">
        <f>[1]I_Accounting!AP41</f>
        <v/>
      </c>
      <c r="AQ55" s="133" t="str">
        <f>[1]I_Accounting!AQ41</f>
        <v/>
      </c>
      <c r="AR55" s="131" t="str">
        <f>[1]I_Accounting!AR41</f>
        <v/>
      </c>
      <c r="AT55" s="134" t="str">
        <f>[1]I_Accounting!AT41</f>
        <v/>
      </c>
      <c r="AU55" s="134" t="str">
        <f>[1]I_Accounting!AU41</f>
        <v/>
      </c>
      <c r="AV55" s="134" t="str">
        <f>[1]I_Accounting!AV41</f>
        <v/>
      </c>
    </row>
    <row r="56" spans="3:48" x14ac:dyDescent="0.2">
      <c r="C56" s="125">
        <f t="shared" si="1"/>
        <v>30</v>
      </c>
      <c r="D56" s="125" t="str">
        <f>[1]I_Accounting!D42</f>
        <v/>
      </c>
      <c r="E56" s="128" t="str">
        <f>[1]I_Accounting!E42</f>
        <v/>
      </c>
      <c r="F56" s="129" t="str">
        <f>[1]I_Accounting!F42</f>
        <v/>
      </c>
      <c r="G56" s="129" t="str">
        <f>[1]I_Accounting!G42</f>
        <v/>
      </c>
      <c r="H56" s="129" t="str">
        <f>[1]I_Accounting!H42</f>
        <v/>
      </c>
      <c r="I56" s="130" t="str">
        <f>[1]I_Accounting!I42</f>
        <v/>
      </c>
      <c r="J56" s="131" t="str">
        <f>[1]I_Accounting!J42</f>
        <v/>
      </c>
      <c r="K56" s="131" t="str">
        <f>[1]I_Accounting!K42</f>
        <v/>
      </c>
      <c r="L56" s="130" t="str">
        <f>[1]I_Accounting!L42</f>
        <v/>
      </c>
      <c r="M56" s="130" t="str">
        <f>[1]I_Accounting!M42</f>
        <v/>
      </c>
      <c r="N56" s="128" t="str">
        <f>[1]I_Accounting!N42</f>
        <v/>
      </c>
      <c r="O56" s="6" t="str">
        <f>[1]I_Accounting!O42</f>
        <v/>
      </c>
      <c r="P56" s="130" t="str">
        <f>[1]I_Accounting!P42</f>
        <v/>
      </c>
      <c r="Q56" s="132" t="str">
        <f>[1]I_Accounting!Q42</f>
        <v/>
      </c>
      <c r="R56" s="130" t="str">
        <f>[1]I_Accounting!R42</f>
        <v/>
      </c>
      <c r="S56" s="130" t="str">
        <f>[1]I_Accounting!S42</f>
        <v/>
      </c>
      <c r="T56" s="132" t="str">
        <f>[1]I_Accounting!T42</f>
        <v/>
      </c>
      <c r="U56" s="130" t="str">
        <f>[1]I_Accounting!U42</f>
        <v/>
      </c>
      <c r="V56" s="130" t="str">
        <f>[1]I_Accounting!V42</f>
        <v/>
      </c>
      <c r="W56" s="5" t="str">
        <f>[1]I_Accounting!W42</f>
        <v/>
      </c>
      <c r="X56" s="130" t="str">
        <f>[1]I_Accounting!X42</f>
        <v/>
      </c>
      <c r="Y56" s="5" t="str">
        <f>[1]I_Accounting!Y42</f>
        <v/>
      </c>
      <c r="Z56" s="5" t="str">
        <f>[1]I_Accounting!Z42</f>
        <v/>
      </c>
      <c r="AA56" s="5" t="str">
        <f>[1]I_Accounting!AA42</f>
        <v/>
      </c>
      <c r="AB56" s="5" t="str">
        <f>[1]I_Accounting!AB42</f>
        <v/>
      </c>
      <c r="AC56" s="5" t="str">
        <f>[1]I_Accounting!AC42</f>
        <v/>
      </c>
      <c r="AD56" s="131" t="str">
        <f>[1]I_Accounting!AD42</f>
        <v/>
      </c>
      <c r="AE56" s="131" t="str">
        <f>[1]I_Accounting!AE42</f>
        <v/>
      </c>
      <c r="AF56" s="131" t="str">
        <f>[1]I_Accounting!AF42</f>
        <v/>
      </c>
      <c r="AG56" s="131" t="str">
        <f>[1]I_Accounting!AG42</f>
        <v/>
      </c>
      <c r="AH56" s="131" t="str">
        <f>[1]I_Accounting!AH42</f>
        <v/>
      </c>
      <c r="AI56" s="131" t="str">
        <f>[1]I_Accounting!AI42</f>
        <v/>
      </c>
      <c r="AJ56" s="131" t="str">
        <f>[1]I_Accounting!AJ42</f>
        <v/>
      </c>
      <c r="AK56" s="131" t="str">
        <f>[1]I_Accounting!AK42</f>
        <v/>
      </c>
      <c r="AL56" s="131" t="str">
        <f>[1]I_Accounting!AL42</f>
        <v/>
      </c>
      <c r="AM56" s="131" t="str">
        <f>[1]I_Accounting!AM42</f>
        <v/>
      </c>
      <c r="AN56" s="131" t="str">
        <f>[1]I_Accounting!AN42</f>
        <v/>
      </c>
      <c r="AO56" s="133" t="str">
        <f>[1]I_Accounting!AO42</f>
        <v/>
      </c>
      <c r="AP56" s="133" t="str">
        <f>[1]I_Accounting!AP42</f>
        <v/>
      </c>
      <c r="AQ56" s="133" t="str">
        <f>[1]I_Accounting!AQ42</f>
        <v/>
      </c>
      <c r="AR56" s="131" t="str">
        <f>[1]I_Accounting!AR42</f>
        <v/>
      </c>
      <c r="AT56" s="134" t="str">
        <f>[1]I_Accounting!AT42</f>
        <v/>
      </c>
      <c r="AU56" s="134" t="str">
        <f>[1]I_Accounting!AU42</f>
        <v/>
      </c>
      <c r="AV56" s="134" t="str">
        <f>[1]I_Accounting!AV42</f>
        <v/>
      </c>
    </row>
    <row r="57" spans="3:48" x14ac:dyDescent="0.2">
      <c r="C57" s="125">
        <f t="shared" si="1"/>
        <v>31</v>
      </c>
      <c r="D57" s="125" t="str">
        <f>[1]I_Accounting!D43</f>
        <v/>
      </c>
      <c r="E57" s="128" t="str">
        <f>[1]I_Accounting!E43</f>
        <v/>
      </c>
      <c r="F57" s="129" t="str">
        <f>[1]I_Accounting!F43</f>
        <v/>
      </c>
      <c r="G57" s="129" t="str">
        <f>[1]I_Accounting!G43</f>
        <v/>
      </c>
      <c r="H57" s="129" t="str">
        <f>[1]I_Accounting!H43</f>
        <v/>
      </c>
      <c r="I57" s="130" t="str">
        <f>[1]I_Accounting!I43</f>
        <v/>
      </c>
      <c r="J57" s="131" t="str">
        <f>[1]I_Accounting!J43</f>
        <v/>
      </c>
      <c r="K57" s="131" t="str">
        <f>[1]I_Accounting!K43</f>
        <v/>
      </c>
      <c r="L57" s="130" t="str">
        <f>[1]I_Accounting!L43</f>
        <v/>
      </c>
      <c r="M57" s="130" t="str">
        <f>[1]I_Accounting!M43</f>
        <v/>
      </c>
      <c r="N57" s="128" t="str">
        <f>[1]I_Accounting!N43</f>
        <v/>
      </c>
      <c r="O57" s="6" t="str">
        <f>[1]I_Accounting!O43</f>
        <v/>
      </c>
      <c r="P57" s="130" t="str">
        <f>[1]I_Accounting!P43</f>
        <v/>
      </c>
      <c r="Q57" s="132" t="str">
        <f>[1]I_Accounting!Q43</f>
        <v/>
      </c>
      <c r="R57" s="130" t="str">
        <f>[1]I_Accounting!R43</f>
        <v/>
      </c>
      <c r="S57" s="130" t="str">
        <f>[1]I_Accounting!S43</f>
        <v/>
      </c>
      <c r="T57" s="132" t="str">
        <f>[1]I_Accounting!T43</f>
        <v/>
      </c>
      <c r="U57" s="130" t="str">
        <f>[1]I_Accounting!U43</f>
        <v/>
      </c>
      <c r="V57" s="130" t="str">
        <f>[1]I_Accounting!V43</f>
        <v/>
      </c>
      <c r="W57" s="5" t="str">
        <f>[1]I_Accounting!W43</f>
        <v/>
      </c>
      <c r="X57" s="130" t="str">
        <f>[1]I_Accounting!X43</f>
        <v/>
      </c>
      <c r="Y57" s="5" t="str">
        <f>[1]I_Accounting!Y43</f>
        <v/>
      </c>
      <c r="Z57" s="5" t="str">
        <f>[1]I_Accounting!Z43</f>
        <v/>
      </c>
      <c r="AA57" s="5" t="str">
        <f>[1]I_Accounting!AA43</f>
        <v/>
      </c>
      <c r="AB57" s="5" t="str">
        <f>[1]I_Accounting!AB43</f>
        <v/>
      </c>
      <c r="AC57" s="5" t="str">
        <f>[1]I_Accounting!AC43</f>
        <v/>
      </c>
      <c r="AD57" s="131" t="str">
        <f>[1]I_Accounting!AD43</f>
        <v/>
      </c>
      <c r="AE57" s="131" t="str">
        <f>[1]I_Accounting!AE43</f>
        <v/>
      </c>
      <c r="AF57" s="131" t="str">
        <f>[1]I_Accounting!AF43</f>
        <v/>
      </c>
      <c r="AG57" s="131" t="str">
        <f>[1]I_Accounting!AG43</f>
        <v/>
      </c>
      <c r="AH57" s="131" t="str">
        <f>[1]I_Accounting!AH43</f>
        <v/>
      </c>
      <c r="AI57" s="131" t="str">
        <f>[1]I_Accounting!AI43</f>
        <v/>
      </c>
      <c r="AJ57" s="131" t="str">
        <f>[1]I_Accounting!AJ43</f>
        <v/>
      </c>
      <c r="AK57" s="131" t="str">
        <f>[1]I_Accounting!AK43</f>
        <v/>
      </c>
      <c r="AL57" s="131" t="str">
        <f>[1]I_Accounting!AL43</f>
        <v/>
      </c>
      <c r="AM57" s="131" t="str">
        <f>[1]I_Accounting!AM43</f>
        <v/>
      </c>
      <c r="AN57" s="131" t="str">
        <f>[1]I_Accounting!AN43</f>
        <v/>
      </c>
      <c r="AO57" s="133" t="str">
        <f>[1]I_Accounting!AO43</f>
        <v/>
      </c>
      <c r="AP57" s="133" t="str">
        <f>[1]I_Accounting!AP43</f>
        <v/>
      </c>
      <c r="AQ57" s="133" t="str">
        <f>[1]I_Accounting!AQ43</f>
        <v/>
      </c>
      <c r="AR57" s="131" t="str">
        <f>[1]I_Accounting!AR43</f>
        <v/>
      </c>
      <c r="AT57" s="134" t="str">
        <f>[1]I_Accounting!AT43</f>
        <v/>
      </c>
      <c r="AU57" s="134" t="str">
        <f>[1]I_Accounting!AU43</f>
        <v/>
      </c>
      <c r="AV57" s="134" t="str">
        <f>[1]I_Accounting!AV43</f>
        <v/>
      </c>
    </row>
    <row r="58" spans="3:48" x14ac:dyDescent="0.2">
      <c r="C58" s="125">
        <f t="shared" si="1"/>
        <v>32</v>
      </c>
      <c r="D58" s="125" t="str">
        <f>[1]I_Accounting!D44</f>
        <v/>
      </c>
      <c r="E58" s="128" t="str">
        <f>[1]I_Accounting!E44</f>
        <v/>
      </c>
      <c r="F58" s="129" t="str">
        <f>[1]I_Accounting!F44</f>
        <v/>
      </c>
      <c r="G58" s="129" t="str">
        <f>[1]I_Accounting!G44</f>
        <v/>
      </c>
      <c r="H58" s="129" t="str">
        <f>[1]I_Accounting!H44</f>
        <v/>
      </c>
      <c r="I58" s="130" t="str">
        <f>[1]I_Accounting!I44</f>
        <v/>
      </c>
      <c r="J58" s="131" t="str">
        <f>[1]I_Accounting!J44</f>
        <v/>
      </c>
      <c r="K58" s="131" t="str">
        <f>[1]I_Accounting!K44</f>
        <v/>
      </c>
      <c r="L58" s="130" t="str">
        <f>[1]I_Accounting!L44</f>
        <v/>
      </c>
      <c r="M58" s="130" t="str">
        <f>[1]I_Accounting!M44</f>
        <v/>
      </c>
      <c r="N58" s="128" t="str">
        <f>[1]I_Accounting!N44</f>
        <v/>
      </c>
      <c r="O58" s="6" t="str">
        <f>[1]I_Accounting!O44</f>
        <v/>
      </c>
      <c r="P58" s="130" t="str">
        <f>[1]I_Accounting!P44</f>
        <v/>
      </c>
      <c r="Q58" s="132" t="str">
        <f>[1]I_Accounting!Q44</f>
        <v/>
      </c>
      <c r="R58" s="130" t="str">
        <f>[1]I_Accounting!R44</f>
        <v/>
      </c>
      <c r="S58" s="130" t="str">
        <f>[1]I_Accounting!S44</f>
        <v/>
      </c>
      <c r="T58" s="132" t="str">
        <f>[1]I_Accounting!T44</f>
        <v/>
      </c>
      <c r="U58" s="130" t="str">
        <f>[1]I_Accounting!U44</f>
        <v/>
      </c>
      <c r="V58" s="130" t="str">
        <f>[1]I_Accounting!V44</f>
        <v/>
      </c>
      <c r="W58" s="5" t="str">
        <f>[1]I_Accounting!W44</f>
        <v/>
      </c>
      <c r="X58" s="130" t="str">
        <f>[1]I_Accounting!X44</f>
        <v/>
      </c>
      <c r="Y58" s="5" t="str">
        <f>[1]I_Accounting!Y44</f>
        <v/>
      </c>
      <c r="Z58" s="5" t="str">
        <f>[1]I_Accounting!Z44</f>
        <v/>
      </c>
      <c r="AA58" s="5" t="str">
        <f>[1]I_Accounting!AA44</f>
        <v/>
      </c>
      <c r="AB58" s="5" t="str">
        <f>[1]I_Accounting!AB44</f>
        <v/>
      </c>
      <c r="AC58" s="5" t="str">
        <f>[1]I_Accounting!AC44</f>
        <v/>
      </c>
      <c r="AD58" s="131" t="str">
        <f>[1]I_Accounting!AD44</f>
        <v/>
      </c>
      <c r="AE58" s="131" t="str">
        <f>[1]I_Accounting!AE44</f>
        <v/>
      </c>
      <c r="AF58" s="131" t="str">
        <f>[1]I_Accounting!AF44</f>
        <v/>
      </c>
      <c r="AG58" s="131" t="str">
        <f>[1]I_Accounting!AG44</f>
        <v/>
      </c>
      <c r="AH58" s="131" t="str">
        <f>[1]I_Accounting!AH44</f>
        <v/>
      </c>
      <c r="AI58" s="131" t="str">
        <f>[1]I_Accounting!AI44</f>
        <v/>
      </c>
      <c r="AJ58" s="131" t="str">
        <f>[1]I_Accounting!AJ44</f>
        <v/>
      </c>
      <c r="AK58" s="131" t="str">
        <f>[1]I_Accounting!AK44</f>
        <v/>
      </c>
      <c r="AL58" s="131" t="str">
        <f>[1]I_Accounting!AL44</f>
        <v/>
      </c>
      <c r="AM58" s="131" t="str">
        <f>[1]I_Accounting!AM44</f>
        <v/>
      </c>
      <c r="AN58" s="131" t="str">
        <f>[1]I_Accounting!AN44</f>
        <v/>
      </c>
      <c r="AO58" s="133" t="str">
        <f>[1]I_Accounting!AO44</f>
        <v/>
      </c>
      <c r="AP58" s="133" t="str">
        <f>[1]I_Accounting!AP44</f>
        <v/>
      </c>
      <c r="AQ58" s="133" t="str">
        <f>[1]I_Accounting!AQ44</f>
        <v/>
      </c>
      <c r="AR58" s="131" t="str">
        <f>[1]I_Accounting!AR44</f>
        <v/>
      </c>
      <c r="AT58" s="134" t="str">
        <f>[1]I_Accounting!AT44</f>
        <v/>
      </c>
      <c r="AU58" s="134" t="str">
        <f>[1]I_Accounting!AU44</f>
        <v/>
      </c>
      <c r="AV58" s="134" t="str">
        <f>[1]I_Accounting!AV44</f>
        <v/>
      </c>
    </row>
    <row r="59" spans="3:48" x14ac:dyDescent="0.2">
      <c r="C59" s="125">
        <f t="shared" si="1"/>
        <v>33</v>
      </c>
      <c r="D59" s="125" t="str">
        <f>[1]I_Accounting!D45</f>
        <v/>
      </c>
      <c r="E59" s="128" t="str">
        <f>[1]I_Accounting!E45</f>
        <v/>
      </c>
      <c r="F59" s="129" t="str">
        <f>[1]I_Accounting!F45</f>
        <v/>
      </c>
      <c r="G59" s="129" t="str">
        <f>[1]I_Accounting!G45</f>
        <v/>
      </c>
      <c r="H59" s="129" t="str">
        <f>[1]I_Accounting!H45</f>
        <v/>
      </c>
      <c r="I59" s="130" t="str">
        <f>[1]I_Accounting!I45</f>
        <v/>
      </c>
      <c r="J59" s="131" t="str">
        <f>[1]I_Accounting!J45</f>
        <v/>
      </c>
      <c r="K59" s="131" t="str">
        <f>[1]I_Accounting!K45</f>
        <v/>
      </c>
      <c r="L59" s="130" t="str">
        <f>[1]I_Accounting!L45</f>
        <v/>
      </c>
      <c r="M59" s="130" t="str">
        <f>[1]I_Accounting!M45</f>
        <v/>
      </c>
      <c r="N59" s="128" t="str">
        <f>[1]I_Accounting!N45</f>
        <v/>
      </c>
      <c r="O59" s="6" t="str">
        <f>[1]I_Accounting!O45</f>
        <v/>
      </c>
      <c r="P59" s="130" t="str">
        <f>[1]I_Accounting!P45</f>
        <v/>
      </c>
      <c r="Q59" s="132" t="str">
        <f>[1]I_Accounting!Q45</f>
        <v/>
      </c>
      <c r="R59" s="130" t="str">
        <f>[1]I_Accounting!R45</f>
        <v/>
      </c>
      <c r="S59" s="130" t="str">
        <f>[1]I_Accounting!S45</f>
        <v/>
      </c>
      <c r="T59" s="132" t="str">
        <f>[1]I_Accounting!T45</f>
        <v/>
      </c>
      <c r="U59" s="130" t="str">
        <f>[1]I_Accounting!U45</f>
        <v/>
      </c>
      <c r="V59" s="130" t="str">
        <f>[1]I_Accounting!V45</f>
        <v/>
      </c>
      <c r="W59" s="5" t="str">
        <f>[1]I_Accounting!W45</f>
        <v/>
      </c>
      <c r="X59" s="130" t="str">
        <f>[1]I_Accounting!X45</f>
        <v/>
      </c>
      <c r="Y59" s="5" t="str">
        <f>[1]I_Accounting!Y45</f>
        <v/>
      </c>
      <c r="Z59" s="5" t="str">
        <f>[1]I_Accounting!Z45</f>
        <v/>
      </c>
      <c r="AA59" s="5" t="str">
        <f>[1]I_Accounting!AA45</f>
        <v/>
      </c>
      <c r="AB59" s="5" t="str">
        <f>[1]I_Accounting!AB45</f>
        <v/>
      </c>
      <c r="AC59" s="5" t="str">
        <f>[1]I_Accounting!AC45</f>
        <v/>
      </c>
      <c r="AD59" s="131" t="str">
        <f>[1]I_Accounting!AD45</f>
        <v/>
      </c>
      <c r="AE59" s="131" t="str">
        <f>[1]I_Accounting!AE45</f>
        <v/>
      </c>
      <c r="AF59" s="131" t="str">
        <f>[1]I_Accounting!AF45</f>
        <v/>
      </c>
      <c r="AG59" s="131" t="str">
        <f>[1]I_Accounting!AG45</f>
        <v/>
      </c>
      <c r="AH59" s="131" t="str">
        <f>[1]I_Accounting!AH45</f>
        <v/>
      </c>
      <c r="AI59" s="131" t="str">
        <f>[1]I_Accounting!AI45</f>
        <v/>
      </c>
      <c r="AJ59" s="131" t="str">
        <f>[1]I_Accounting!AJ45</f>
        <v/>
      </c>
      <c r="AK59" s="131" t="str">
        <f>[1]I_Accounting!AK45</f>
        <v/>
      </c>
      <c r="AL59" s="131" t="str">
        <f>[1]I_Accounting!AL45</f>
        <v/>
      </c>
      <c r="AM59" s="131" t="str">
        <f>[1]I_Accounting!AM45</f>
        <v/>
      </c>
      <c r="AN59" s="131" t="str">
        <f>[1]I_Accounting!AN45</f>
        <v/>
      </c>
      <c r="AO59" s="133" t="str">
        <f>[1]I_Accounting!AO45</f>
        <v/>
      </c>
      <c r="AP59" s="133" t="str">
        <f>[1]I_Accounting!AP45</f>
        <v/>
      </c>
      <c r="AQ59" s="133" t="str">
        <f>[1]I_Accounting!AQ45</f>
        <v/>
      </c>
      <c r="AR59" s="131" t="str">
        <f>[1]I_Accounting!AR45</f>
        <v/>
      </c>
      <c r="AT59" s="134" t="str">
        <f>[1]I_Accounting!AT45</f>
        <v/>
      </c>
      <c r="AU59" s="134" t="str">
        <f>[1]I_Accounting!AU45</f>
        <v/>
      </c>
      <c r="AV59" s="134" t="str">
        <f>[1]I_Accounting!AV45</f>
        <v/>
      </c>
    </row>
    <row r="60" spans="3:48" x14ac:dyDescent="0.2">
      <c r="C60" s="125">
        <f t="shared" si="1"/>
        <v>34</v>
      </c>
      <c r="D60" s="125" t="str">
        <f>[1]I_Accounting!D46</f>
        <v/>
      </c>
      <c r="E60" s="128" t="str">
        <f>[1]I_Accounting!E46</f>
        <v/>
      </c>
      <c r="F60" s="129" t="str">
        <f>[1]I_Accounting!F46</f>
        <v/>
      </c>
      <c r="G60" s="129" t="str">
        <f>[1]I_Accounting!G46</f>
        <v/>
      </c>
      <c r="H60" s="129" t="str">
        <f>[1]I_Accounting!H46</f>
        <v/>
      </c>
      <c r="I60" s="130" t="str">
        <f>[1]I_Accounting!I46</f>
        <v/>
      </c>
      <c r="J60" s="131" t="str">
        <f>[1]I_Accounting!J46</f>
        <v/>
      </c>
      <c r="K60" s="131" t="str">
        <f>[1]I_Accounting!K46</f>
        <v/>
      </c>
      <c r="L60" s="130" t="str">
        <f>[1]I_Accounting!L46</f>
        <v/>
      </c>
      <c r="M60" s="130" t="str">
        <f>[1]I_Accounting!M46</f>
        <v/>
      </c>
      <c r="N60" s="128" t="str">
        <f>[1]I_Accounting!N46</f>
        <v/>
      </c>
      <c r="O60" s="6" t="str">
        <f>[1]I_Accounting!O46</f>
        <v/>
      </c>
      <c r="P60" s="130" t="str">
        <f>[1]I_Accounting!P46</f>
        <v/>
      </c>
      <c r="Q60" s="132" t="str">
        <f>[1]I_Accounting!Q46</f>
        <v/>
      </c>
      <c r="R60" s="130" t="str">
        <f>[1]I_Accounting!R46</f>
        <v/>
      </c>
      <c r="S60" s="130" t="str">
        <f>[1]I_Accounting!S46</f>
        <v/>
      </c>
      <c r="T60" s="132" t="str">
        <f>[1]I_Accounting!T46</f>
        <v/>
      </c>
      <c r="U60" s="130" t="str">
        <f>[1]I_Accounting!U46</f>
        <v/>
      </c>
      <c r="V60" s="130" t="str">
        <f>[1]I_Accounting!V46</f>
        <v/>
      </c>
      <c r="W60" s="5" t="str">
        <f>[1]I_Accounting!W46</f>
        <v/>
      </c>
      <c r="X60" s="130" t="str">
        <f>[1]I_Accounting!X46</f>
        <v/>
      </c>
      <c r="Y60" s="5" t="str">
        <f>[1]I_Accounting!Y46</f>
        <v/>
      </c>
      <c r="Z60" s="5" t="str">
        <f>[1]I_Accounting!Z46</f>
        <v/>
      </c>
      <c r="AA60" s="5" t="str">
        <f>[1]I_Accounting!AA46</f>
        <v/>
      </c>
      <c r="AB60" s="5" t="str">
        <f>[1]I_Accounting!AB46</f>
        <v/>
      </c>
      <c r="AC60" s="5" t="str">
        <f>[1]I_Accounting!AC46</f>
        <v/>
      </c>
      <c r="AD60" s="131" t="str">
        <f>[1]I_Accounting!AD46</f>
        <v/>
      </c>
      <c r="AE60" s="131" t="str">
        <f>[1]I_Accounting!AE46</f>
        <v/>
      </c>
      <c r="AF60" s="131" t="str">
        <f>[1]I_Accounting!AF46</f>
        <v/>
      </c>
      <c r="AG60" s="131" t="str">
        <f>[1]I_Accounting!AG46</f>
        <v/>
      </c>
      <c r="AH60" s="131" t="str">
        <f>[1]I_Accounting!AH46</f>
        <v/>
      </c>
      <c r="AI60" s="131" t="str">
        <f>[1]I_Accounting!AI46</f>
        <v/>
      </c>
      <c r="AJ60" s="131" t="str">
        <f>[1]I_Accounting!AJ46</f>
        <v/>
      </c>
      <c r="AK60" s="131" t="str">
        <f>[1]I_Accounting!AK46</f>
        <v/>
      </c>
      <c r="AL60" s="131" t="str">
        <f>[1]I_Accounting!AL46</f>
        <v/>
      </c>
      <c r="AM60" s="131" t="str">
        <f>[1]I_Accounting!AM46</f>
        <v/>
      </c>
      <c r="AN60" s="131" t="str">
        <f>[1]I_Accounting!AN46</f>
        <v/>
      </c>
      <c r="AO60" s="133" t="str">
        <f>[1]I_Accounting!AO46</f>
        <v/>
      </c>
      <c r="AP60" s="133" t="str">
        <f>[1]I_Accounting!AP46</f>
        <v/>
      </c>
      <c r="AQ60" s="133" t="str">
        <f>[1]I_Accounting!AQ46</f>
        <v/>
      </c>
      <c r="AR60" s="131" t="str">
        <f>[1]I_Accounting!AR46</f>
        <v/>
      </c>
      <c r="AT60" s="134" t="str">
        <f>[1]I_Accounting!AT46</f>
        <v/>
      </c>
      <c r="AU60" s="134" t="str">
        <f>[1]I_Accounting!AU46</f>
        <v/>
      </c>
      <c r="AV60" s="134" t="str">
        <f>[1]I_Accounting!AV46</f>
        <v/>
      </c>
    </row>
    <row r="61" spans="3:48" x14ac:dyDescent="0.2">
      <c r="C61" s="125">
        <f t="shared" si="1"/>
        <v>35</v>
      </c>
      <c r="D61" s="125" t="str">
        <f>[1]I_Accounting!D47</f>
        <v/>
      </c>
      <c r="E61" s="128" t="str">
        <f>[1]I_Accounting!E47</f>
        <v/>
      </c>
      <c r="F61" s="129" t="str">
        <f>[1]I_Accounting!F47</f>
        <v/>
      </c>
      <c r="G61" s="129" t="str">
        <f>[1]I_Accounting!G47</f>
        <v/>
      </c>
      <c r="H61" s="129" t="str">
        <f>[1]I_Accounting!H47</f>
        <v/>
      </c>
      <c r="I61" s="130" t="str">
        <f>[1]I_Accounting!I47</f>
        <v/>
      </c>
      <c r="J61" s="131" t="str">
        <f>[1]I_Accounting!J47</f>
        <v/>
      </c>
      <c r="K61" s="131" t="str">
        <f>[1]I_Accounting!K47</f>
        <v/>
      </c>
      <c r="L61" s="130" t="str">
        <f>[1]I_Accounting!L47</f>
        <v/>
      </c>
      <c r="M61" s="130" t="str">
        <f>[1]I_Accounting!M47</f>
        <v/>
      </c>
      <c r="N61" s="128" t="str">
        <f>[1]I_Accounting!N47</f>
        <v/>
      </c>
      <c r="O61" s="6" t="str">
        <f>[1]I_Accounting!O47</f>
        <v/>
      </c>
      <c r="P61" s="130" t="str">
        <f>[1]I_Accounting!P47</f>
        <v/>
      </c>
      <c r="Q61" s="132" t="str">
        <f>[1]I_Accounting!Q47</f>
        <v/>
      </c>
      <c r="R61" s="130" t="str">
        <f>[1]I_Accounting!R47</f>
        <v/>
      </c>
      <c r="S61" s="130" t="str">
        <f>[1]I_Accounting!S47</f>
        <v/>
      </c>
      <c r="T61" s="132" t="str">
        <f>[1]I_Accounting!T47</f>
        <v/>
      </c>
      <c r="U61" s="130" t="str">
        <f>[1]I_Accounting!U47</f>
        <v/>
      </c>
      <c r="V61" s="130" t="str">
        <f>[1]I_Accounting!V47</f>
        <v/>
      </c>
      <c r="W61" s="5" t="str">
        <f>[1]I_Accounting!W47</f>
        <v/>
      </c>
      <c r="X61" s="130" t="str">
        <f>[1]I_Accounting!X47</f>
        <v/>
      </c>
      <c r="Y61" s="5" t="str">
        <f>[1]I_Accounting!Y47</f>
        <v/>
      </c>
      <c r="Z61" s="5" t="str">
        <f>[1]I_Accounting!Z47</f>
        <v/>
      </c>
      <c r="AA61" s="5" t="str">
        <f>[1]I_Accounting!AA47</f>
        <v/>
      </c>
      <c r="AB61" s="5" t="str">
        <f>[1]I_Accounting!AB47</f>
        <v/>
      </c>
      <c r="AC61" s="5" t="str">
        <f>[1]I_Accounting!AC47</f>
        <v/>
      </c>
      <c r="AD61" s="131" t="str">
        <f>[1]I_Accounting!AD47</f>
        <v/>
      </c>
      <c r="AE61" s="131" t="str">
        <f>[1]I_Accounting!AE47</f>
        <v/>
      </c>
      <c r="AF61" s="131" t="str">
        <f>[1]I_Accounting!AF47</f>
        <v/>
      </c>
      <c r="AG61" s="131" t="str">
        <f>[1]I_Accounting!AG47</f>
        <v/>
      </c>
      <c r="AH61" s="131" t="str">
        <f>[1]I_Accounting!AH47</f>
        <v/>
      </c>
      <c r="AI61" s="131" t="str">
        <f>[1]I_Accounting!AI47</f>
        <v/>
      </c>
      <c r="AJ61" s="131" t="str">
        <f>[1]I_Accounting!AJ47</f>
        <v/>
      </c>
      <c r="AK61" s="131" t="str">
        <f>[1]I_Accounting!AK47</f>
        <v/>
      </c>
      <c r="AL61" s="131" t="str">
        <f>[1]I_Accounting!AL47</f>
        <v/>
      </c>
      <c r="AM61" s="131" t="str">
        <f>[1]I_Accounting!AM47</f>
        <v/>
      </c>
      <c r="AN61" s="131" t="str">
        <f>[1]I_Accounting!AN47</f>
        <v/>
      </c>
      <c r="AO61" s="133" t="str">
        <f>[1]I_Accounting!AO47</f>
        <v/>
      </c>
      <c r="AP61" s="133" t="str">
        <f>[1]I_Accounting!AP47</f>
        <v/>
      </c>
      <c r="AQ61" s="133" t="str">
        <f>[1]I_Accounting!AQ47</f>
        <v/>
      </c>
      <c r="AR61" s="131" t="str">
        <f>[1]I_Accounting!AR47</f>
        <v/>
      </c>
      <c r="AT61" s="134" t="str">
        <f>[1]I_Accounting!AT47</f>
        <v/>
      </c>
      <c r="AU61" s="134" t="str">
        <f>[1]I_Accounting!AU47</f>
        <v/>
      </c>
      <c r="AV61" s="134" t="str">
        <f>[1]I_Accounting!AV47</f>
        <v/>
      </c>
    </row>
    <row r="62" spans="3:48" x14ac:dyDescent="0.2">
      <c r="C62" s="125">
        <f t="shared" si="1"/>
        <v>36</v>
      </c>
      <c r="D62" s="125" t="str">
        <f>[1]I_Accounting!D48</f>
        <v/>
      </c>
      <c r="E62" s="128" t="str">
        <f>[1]I_Accounting!E48</f>
        <v/>
      </c>
      <c r="F62" s="129" t="str">
        <f>[1]I_Accounting!F48</f>
        <v/>
      </c>
      <c r="G62" s="129" t="str">
        <f>[1]I_Accounting!G48</f>
        <v/>
      </c>
      <c r="H62" s="129" t="str">
        <f>[1]I_Accounting!H48</f>
        <v/>
      </c>
      <c r="I62" s="130" t="str">
        <f>[1]I_Accounting!I48</f>
        <v/>
      </c>
      <c r="J62" s="131" t="str">
        <f>[1]I_Accounting!J48</f>
        <v/>
      </c>
      <c r="K62" s="131" t="str">
        <f>[1]I_Accounting!K48</f>
        <v/>
      </c>
      <c r="L62" s="130" t="str">
        <f>[1]I_Accounting!L48</f>
        <v/>
      </c>
      <c r="M62" s="130" t="str">
        <f>[1]I_Accounting!M48</f>
        <v/>
      </c>
      <c r="N62" s="128" t="str">
        <f>[1]I_Accounting!N48</f>
        <v/>
      </c>
      <c r="O62" s="6" t="str">
        <f>[1]I_Accounting!O48</f>
        <v/>
      </c>
      <c r="P62" s="130" t="str">
        <f>[1]I_Accounting!P48</f>
        <v/>
      </c>
      <c r="Q62" s="132" t="str">
        <f>[1]I_Accounting!Q48</f>
        <v/>
      </c>
      <c r="R62" s="130" t="str">
        <f>[1]I_Accounting!R48</f>
        <v/>
      </c>
      <c r="S62" s="130" t="str">
        <f>[1]I_Accounting!S48</f>
        <v/>
      </c>
      <c r="T62" s="132" t="str">
        <f>[1]I_Accounting!T48</f>
        <v/>
      </c>
      <c r="U62" s="130" t="str">
        <f>[1]I_Accounting!U48</f>
        <v/>
      </c>
      <c r="V62" s="130" t="str">
        <f>[1]I_Accounting!V48</f>
        <v/>
      </c>
      <c r="W62" s="5" t="str">
        <f>[1]I_Accounting!W48</f>
        <v/>
      </c>
      <c r="X62" s="130" t="str">
        <f>[1]I_Accounting!X48</f>
        <v/>
      </c>
      <c r="Y62" s="5" t="str">
        <f>[1]I_Accounting!Y48</f>
        <v/>
      </c>
      <c r="Z62" s="5" t="str">
        <f>[1]I_Accounting!Z48</f>
        <v/>
      </c>
      <c r="AA62" s="5" t="str">
        <f>[1]I_Accounting!AA48</f>
        <v/>
      </c>
      <c r="AB62" s="5" t="str">
        <f>[1]I_Accounting!AB48</f>
        <v/>
      </c>
      <c r="AC62" s="5" t="str">
        <f>[1]I_Accounting!AC48</f>
        <v/>
      </c>
      <c r="AD62" s="131" t="str">
        <f>[1]I_Accounting!AD48</f>
        <v/>
      </c>
      <c r="AE62" s="131" t="str">
        <f>[1]I_Accounting!AE48</f>
        <v/>
      </c>
      <c r="AF62" s="131" t="str">
        <f>[1]I_Accounting!AF48</f>
        <v/>
      </c>
      <c r="AG62" s="131" t="str">
        <f>[1]I_Accounting!AG48</f>
        <v/>
      </c>
      <c r="AH62" s="131" t="str">
        <f>[1]I_Accounting!AH48</f>
        <v/>
      </c>
      <c r="AI62" s="131" t="str">
        <f>[1]I_Accounting!AI48</f>
        <v/>
      </c>
      <c r="AJ62" s="131" t="str">
        <f>[1]I_Accounting!AJ48</f>
        <v/>
      </c>
      <c r="AK62" s="131" t="str">
        <f>[1]I_Accounting!AK48</f>
        <v/>
      </c>
      <c r="AL62" s="131" t="str">
        <f>[1]I_Accounting!AL48</f>
        <v/>
      </c>
      <c r="AM62" s="131" t="str">
        <f>[1]I_Accounting!AM48</f>
        <v/>
      </c>
      <c r="AN62" s="131" t="str">
        <f>[1]I_Accounting!AN48</f>
        <v/>
      </c>
      <c r="AO62" s="133" t="str">
        <f>[1]I_Accounting!AO48</f>
        <v/>
      </c>
      <c r="AP62" s="133" t="str">
        <f>[1]I_Accounting!AP48</f>
        <v/>
      </c>
      <c r="AQ62" s="133" t="str">
        <f>[1]I_Accounting!AQ48</f>
        <v/>
      </c>
      <c r="AR62" s="131" t="str">
        <f>[1]I_Accounting!AR48</f>
        <v/>
      </c>
      <c r="AT62" s="134" t="str">
        <f>[1]I_Accounting!AT48</f>
        <v/>
      </c>
      <c r="AU62" s="134" t="str">
        <f>[1]I_Accounting!AU48</f>
        <v/>
      </c>
      <c r="AV62" s="134" t="str">
        <f>[1]I_Accounting!AV48</f>
        <v/>
      </c>
    </row>
    <row r="63" spans="3:48" x14ac:dyDescent="0.2">
      <c r="C63" s="125">
        <f t="shared" si="1"/>
        <v>37</v>
      </c>
      <c r="D63" s="125" t="str">
        <f>[1]I_Accounting!D49</f>
        <v/>
      </c>
      <c r="E63" s="128" t="str">
        <f>[1]I_Accounting!E49</f>
        <v/>
      </c>
      <c r="F63" s="129" t="str">
        <f>[1]I_Accounting!F49</f>
        <v/>
      </c>
      <c r="G63" s="129" t="str">
        <f>[1]I_Accounting!G49</f>
        <v/>
      </c>
      <c r="H63" s="129" t="str">
        <f>[1]I_Accounting!H49</f>
        <v/>
      </c>
      <c r="I63" s="130" t="str">
        <f>[1]I_Accounting!I49</f>
        <v/>
      </c>
      <c r="J63" s="131" t="str">
        <f>[1]I_Accounting!J49</f>
        <v/>
      </c>
      <c r="K63" s="131" t="str">
        <f>[1]I_Accounting!K49</f>
        <v/>
      </c>
      <c r="L63" s="130" t="str">
        <f>[1]I_Accounting!L49</f>
        <v/>
      </c>
      <c r="M63" s="130" t="str">
        <f>[1]I_Accounting!M49</f>
        <v/>
      </c>
      <c r="N63" s="128" t="str">
        <f>[1]I_Accounting!N49</f>
        <v/>
      </c>
      <c r="O63" s="6" t="str">
        <f>[1]I_Accounting!O49</f>
        <v/>
      </c>
      <c r="P63" s="130" t="str">
        <f>[1]I_Accounting!P49</f>
        <v/>
      </c>
      <c r="Q63" s="132" t="str">
        <f>[1]I_Accounting!Q49</f>
        <v/>
      </c>
      <c r="R63" s="130" t="str">
        <f>[1]I_Accounting!R49</f>
        <v/>
      </c>
      <c r="S63" s="130" t="str">
        <f>[1]I_Accounting!S49</f>
        <v/>
      </c>
      <c r="T63" s="132" t="str">
        <f>[1]I_Accounting!T49</f>
        <v/>
      </c>
      <c r="U63" s="130" t="str">
        <f>[1]I_Accounting!U49</f>
        <v/>
      </c>
      <c r="V63" s="130" t="str">
        <f>[1]I_Accounting!V49</f>
        <v/>
      </c>
      <c r="W63" s="5" t="str">
        <f>[1]I_Accounting!W49</f>
        <v/>
      </c>
      <c r="X63" s="130" t="str">
        <f>[1]I_Accounting!X49</f>
        <v/>
      </c>
      <c r="Y63" s="5" t="str">
        <f>[1]I_Accounting!Y49</f>
        <v/>
      </c>
      <c r="Z63" s="5" t="str">
        <f>[1]I_Accounting!Z49</f>
        <v/>
      </c>
      <c r="AA63" s="5" t="str">
        <f>[1]I_Accounting!AA49</f>
        <v/>
      </c>
      <c r="AB63" s="5" t="str">
        <f>[1]I_Accounting!AB49</f>
        <v/>
      </c>
      <c r="AC63" s="5" t="str">
        <f>[1]I_Accounting!AC49</f>
        <v/>
      </c>
      <c r="AD63" s="131" t="str">
        <f>[1]I_Accounting!AD49</f>
        <v/>
      </c>
      <c r="AE63" s="131" t="str">
        <f>[1]I_Accounting!AE49</f>
        <v/>
      </c>
      <c r="AF63" s="131" t="str">
        <f>[1]I_Accounting!AF49</f>
        <v/>
      </c>
      <c r="AG63" s="131" t="str">
        <f>[1]I_Accounting!AG49</f>
        <v/>
      </c>
      <c r="AH63" s="131" t="str">
        <f>[1]I_Accounting!AH49</f>
        <v/>
      </c>
      <c r="AI63" s="131" t="str">
        <f>[1]I_Accounting!AI49</f>
        <v/>
      </c>
      <c r="AJ63" s="131" t="str">
        <f>[1]I_Accounting!AJ49</f>
        <v/>
      </c>
      <c r="AK63" s="131" t="str">
        <f>[1]I_Accounting!AK49</f>
        <v/>
      </c>
      <c r="AL63" s="131" t="str">
        <f>[1]I_Accounting!AL49</f>
        <v/>
      </c>
      <c r="AM63" s="131" t="str">
        <f>[1]I_Accounting!AM49</f>
        <v/>
      </c>
      <c r="AN63" s="131" t="str">
        <f>[1]I_Accounting!AN49</f>
        <v/>
      </c>
      <c r="AO63" s="133" t="str">
        <f>[1]I_Accounting!AO49</f>
        <v/>
      </c>
      <c r="AP63" s="133" t="str">
        <f>[1]I_Accounting!AP49</f>
        <v/>
      </c>
      <c r="AQ63" s="133" t="str">
        <f>[1]I_Accounting!AQ49</f>
        <v/>
      </c>
      <c r="AR63" s="131" t="str">
        <f>[1]I_Accounting!AR49</f>
        <v/>
      </c>
      <c r="AT63" s="134" t="str">
        <f>[1]I_Accounting!AT49</f>
        <v/>
      </c>
      <c r="AU63" s="134" t="str">
        <f>[1]I_Accounting!AU49</f>
        <v/>
      </c>
      <c r="AV63" s="134" t="str">
        <f>[1]I_Accounting!AV49</f>
        <v/>
      </c>
    </row>
    <row r="64" spans="3:48" x14ac:dyDescent="0.2">
      <c r="C64" s="125">
        <f t="shared" si="1"/>
        <v>38</v>
      </c>
      <c r="D64" s="125" t="str">
        <f>[1]I_Accounting!D50</f>
        <v/>
      </c>
      <c r="E64" s="128" t="str">
        <f>[1]I_Accounting!E50</f>
        <v/>
      </c>
      <c r="F64" s="129" t="str">
        <f>[1]I_Accounting!F50</f>
        <v/>
      </c>
      <c r="G64" s="129" t="str">
        <f>[1]I_Accounting!G50</f>
        <v/>
      </c>
      <c r="H64" s="129" t="str">
        <f>[1]I_Accounting!H50</f>
        <v/>
      </c>
      <c r="I64" s="130" t="str">
        <f>[1]I_Accounting!I50</f>
        <v/>
      </c>
      <c r="J64" s="131" t="str">
        <f>[1]I_Accounting!J50</f>
        <v/>
      </c>
      <c r="K64" s="131" t="str">
        <f>[1]I_Accounting!K50</f>
        <v/>
      </c>
      <c r="L64" s="130" t="str">
        <f>[1]I_Accounting!L50</f>
        <v/>
      </c>
      <c r="M64" s="130" t="str">
        <f>[1]I_Accounting!M50</f>
        <v/>
      </c>
      <c r="N64" s="128" t="str">
        <f>[1]I_Accounting!N50</f>
        <v/>
      </c>
      <c r="O64" s="6" t="str">
        <f>[1]I_Accounting!O50</f>
        <v/>
      </c>
      <c r="P64" s="130" t="str">
        <f>[1]I_Accounting!P50</f>
        <v/>
      </c>
      <c r="Q64" s="132" t="str">
        <f>[1]I_Accounting!Q50</f>
        <v/>
      </c>
      <c r="R64" s="130" t="str">
        <f>[1]I_Accounting!R50</f>
        <v/>
      </c>
      <c r="S64" s="130" t="str">
        <f>[1]I_Accounting!S50</f>
        <v/>
      </c>
      <c r="T64" s="132" t="str">
        <f>[1]I_Accounting!T50</f>
        <v/>
      </c>
      <c r="U64" s="130" t="str">
        <f>[1]I_Accounting!U50</f>
        <v/>
      </c>
      <c r="V64" s="130" t="str">
        <f>[1]I_Accounting!V50</f>
        <v/>
      </c>
      <c r="W64" s="5" t="str">
        <f>[1]I_Accounting!W50</f>
        <v/>
      </c>
      <c r="X64" s="130" t="str">
        <f>[1]I_Accounting!X50</f>
        <v/>
      </c>
      <c r="Y64" s="5" t="str">
        <f>[1]I_Accounting!Y50</f>
        <v/>
      </c>
      <c r="Z64" s="5" t="str">
        <f>[1]I_Accounting!Z50</f>
        <v/>
      </c>
      <c r="AA64" s="5" t="str">
        <f>[1]I_Accounting!AA50</f>
        <v/>
      </c>
      <c r="AB64" s="5" t="str">
        <f>[1]I_Accounting!AB50</f>
        <v/>
      </c>
      <c r="AC64" s="5" t="str">
        <f>[1]I_Accounting!AC50</f>
        <v/>
      </c>
      <c r="AD64" s="131" t="str">
        <f>[1]I_Accounting!AD50</f>
        <v/>
      </c>
      <c r="AE64" s="131" t="str">
        <f>[1]I_Accounting!AE50</f>
        <v/>
      </c>
      <c r="AF64" s="131" t="str">
        <f>[1]I_Accounting!AF50</f>
        <v/>
      </c>
      <c r="AG64" s="131" t="str">
        <f>[1]I_Accounting!AG50</f>
        <v/>
      </c>
      <c r="AH64" s="131" t="str">
        <f>[1]I_Accounting!AH50</f>
        <v/>
      </c>
      <c r="AI64" s="131" t="str">
        <f>[1]I_Accounting!AI50</f>
        <v/>
      </c>
      <c r="AJ64" s="131" t="str">
        <f>[1]I_Accounting!AJ50</f>
        <v/>
      </c>
      <c r="AK64" s="131" t="str">
        <f>[1]I_Accounting!AK50</f>
        <v/>
      </c>
      <c r="AL64" s="131" t="str">
        <f>[1]I_Accounting!AL50</f>
        <v/>
      </c>
      <c r="AM64" s="131" t="str">
        <f>[1]I_Accounting!AM50</f>
        <v/>
      </c>
      <c r="AN64" s="131" t="str">
        <f>[1]I_Accounting!AN50</f>
        <v/>
      </c>
      <c r="AO64" s="133" t="str">
        <f>[1]I_Accounting!AO50</f>
        <v/>
      </c>
      <c r="AP64" s="133" t="str">
        <f>[1]I_Accounting!AP50</f>
        <v/>
      </c>
      <c r="AQ64" s="133" t="str">
        <f>[1]I_Accounting!AQ50</f>
        <v/>
      </c>
      <c r="AR64" s="131" t="str">
        <f>[1]I_Accounting!AR50</f>
        <v/>
      </c>
      <c r="AT64" s="134" t="str">
        <f>[1]I_Accounting!AT50</f>
        <v/>
      </c>
      <c r="AU64" s="134" t="str">
        <f>[1]I_Accounting!AU50</f>
        <v/>
      </c>
      <c r="AV64" s="134" t="str">
        <f>[1]I_Accounting!AV50</f>
        <v/>
      </c>
    </row>
    <row r="65" spans="1:48" x14ac:dyDescent="0.2">
      <c r="C65" s="125">
        <f t="shared" si="1"/>
        <v>39</v>
      </c>
      <c r="D65" s="125" t="str">
        <f>[1]I_Accounting!D51</f>
        <v/>
      </c>
      <c r="E65" s="128" t="str">
        <f>[1]I_Accounting!E51</f>
        <v/>
      </c>
      <c r="F65" s="129" t="str">
        <f>[1]I_Accounting!F51</f>
        <v/>
      </c>
      <c r="G65" s="129" t="str">
        <f>[1]I_Accounting!G51</f>
        <v/>
      </c>
      <c r="H65" s="129" t="str">
        <f>[1]I_Accounting!H51</f>
        <v/>
      </c>
      <c r="I65" s="130" t="str">
        <f>[1]I_Accounting!I51</f>
        <v/>
      </c>
      <c r="J65" s="131" t="str">
        <f>[1]I_Accounting!J51</f>
        <v/>
      </c>
      <c r="K65" s="131" t="str">
        <f>[1]I_Accounting!K51</f>
        <v/>
      </c>
      <c r="L65" s="130" t="str">
        <f>[1]I_Accounting!L51</f>
        <v/>
      </c>
      <c r="M65" s="130" t="str">
        <f>[1]I_Accounting!M51</f>
        <v/>
      </c>
      <c r="N65" s="128" t="str">
        <f>[1]I_Accounting!N51</f>
        <v/>
      </c>
      <c r="O65" s="6" t="str">
        <f>[1]I_Accounting!O51</f>
        <v/>
      </c>
      <c r="P65" s="130" t="str">
        <f>[1]I_Accounting!P51</f>
        <v/>
      </c>
      <c r="Q65" s="132" t="str">
        <f>[1]I_Accounting!Q51</f>
        <v/>
      </c>
      <c r="R65" s="130" t="str">
        <f>[1]I_Accounting!R51</f>
        <v/>
      </c>
      <c r="S65" s="130" t="str">
        <f>[1]I_Accounting!S51</f>
        <v/>
      </c>
      <c r="T65" s="132" t="str">
        <f>[1]I_Accounting!T51</f>
        <v/>
      </c>
      <c r="U65" s="130" t="str">
        <f>[1]I_Accounting!U51</f>
        <v/>
      </c>
      <c r="V65" s="130" t="str">
        <f>[1]I_Accounting!V51</f>
        <v/>
      </c>
      <c r="W65" s="5" t="str">
        <f>[1]I_Accounting!W51</f>
        <v/>
      </c>
      <c r="X65" s="130" t="str">
        <f>[1]I_Accounting!X51</f>
        <v/>
      </c>
      <c r="Y65" s="5" t="str">
        <f>[1]I_Accounting!Y51</f>
        <v/>
      </c>
      <c r="Z65" s="5" t="str">
        <f>[1]I_Accounting!Z51</f>
        <v/>
      </c>
      <c r="AA65" s="5" t="str">
        <f>[1]I_Accounting!AA51</f>
        <v/>
      </c>
      <c r="AB65" s="5" t="str">
        <f>[1]I_Accounting!AB51</f>
        <v/>
      </c>
      <c r="AC65" s="5" t="str">
        <f>[1]I_Accounting!AC51</f>
        <v/>
      </c>
      <c r="AD65" s="131" t="str">
        <f>[1]I_Accounting!AD51</f>
        <v/>
      </c>
      <c r="AE65" s="131" t="str">
        <f>[1]I_Accounting!AE51</f>
        <v/>
      </c>
      <c r="AF65" s="131" t="str">
        <f>[1]I_Accounting!AF51</f>
        <v/>
      </c>
      <c r="AG65" s="131" t="str">
        <f>[1]I_Accounting!AG51</f>
        <v/>
      </c>
      <c r="AH65" s="131" t="str">
        <f>[1]I_Accounting!AH51</f>
        <v/>
      </c>
      <c r="AI65" s="131" t="str">
        <f>[1]I_Accounting!AI51</f>
        <v/>
      </c>
      <c r="AJ65" s="131" t="str">
        <f>[1]I_Accounting!AJ51</f>
        <v/>
      </c>
      <c r="AK65" s="131" t="str">
        <f>[1]I_Accounting!AK51</f>
        <v/>
      </c>
      <c r="AL65" s="131" t="str">
        <f>[1]I_Accounting!AL51</f>
        <v/>
      </c>
      <c r="AM65" s="131" t="str">
        <f>[1]I_Accounting!AM51</f>
        <v/>
      </c>
      <c r="AN65" s="131" t="str">
        <f>[1]I_Accounting!AN51</f>
        <v/>
      </c>
      <c r="AO65" s="133" t="str">
        <f>[1]I_Accounting!AO51</f>
        <v/>
      </c>
      <c r="AP65" s="133" t="str">
        <f>[1]I_Accounting!AP51</f>
        <v/>
      </c>
      <c r="AQ65" s="133" t="str">
        <f>[1]I_Accounting!AQ51</f>
        <v/>
      </c>
      <c r="AR65" s="131" t="str">
        <f>[1]I_Accounting!AR51</f>
        <v/>
      </c>
      <c r="AT65" s="134" t="str">
        <f>[1]I_Accounting!AT51</f>
        <v/>
      </c>
      <c r="AU65" s="134" t="str">
        <f>[1]I_Accounting!AU51</f>
        <v/>
      </c>
      <c r="AV65" s="134" t="str">
        <f>[1]I_Accounting!AV51</f>
        <v/>
      </c>
    </row>
    <row r="66" spans="1:48" x14ac:dyDescent="0.2">
      <c r="C66" s="125">
        <f t="shared" si="1"/>
        <v>40</v>
      </c>
      <c r="D66" s="125" t="str">
        <f>[1]I_Accounting!D52</f>
        <v/>
      </c>
      <c r="E66" s="128" t="str">
        <f>[1]I_Accounting!E52</f>
        <v/>
      </c>
      <c r="F66" s="129" t="str">
        <f>[1]I_Accounting!F52</f>
        <v/>
      </c>
      <c r="G66" s="129" t="str">
        <f>[1]I_Accounting!G52</f>
        <v/>
      </c>
      <c r="H66" s="129" t="str">
        <f>[1]I_Accounting!H52</f>
        <v/>
      </c>
      <c r="I66" s="130" t="str">
        <f>[1]I_Accounting!I52</f>
        <v/>
      </c>
      <c r="J66" s="131" t="str">
        <f>[1]I_Accounting!J52</f>
        <v/>
      </c>
      <c r="K66" s="131" t="str">
        <f>[1]I_Accounting!K52</f>
        <v/>
      </c>
      <c r="L66" s="130" t="str">
        <f>[1]I_Accounting!L52</f>
        <v/>
      </c>
      <c r="M66" s="130" t="str">
        <f>[1]I_Accounting!M52</f>
        <v/>
      </c>
      <c r="N66" s="128" t="str">
        <f>[1]I_Accounting!N52</f>
        <v/>
      </c>
      <c r="O66" s="6" t="str">
        <f>[1]I_Accounting!O52</f>
        <v/>
      </c>
      <c r="P66" s="130" t="str">
        <f>[1]I_Accounting!P52</f>
        <v/>
      </c>
      <c r="Q66" s="132" t="str">
        <f>[1]I_Accounting!Q52</f>
        <v/>
      </c>
      <c r="R66" s="130" t="str">
        <f>[1]I_Accounting!R52</f>
        <v/>
      </c>
      <c r="S66" s="130" t="str">
        <f>[1]I_Accounting!S52</f>
        <v/>
      </c>
      <c r="T66" s="132" t="str">
        <f>[1]I_Accounting!T52</f>
        <v/>
      </c>
      <c r="U66" s="130" t="str">
        <f>[1]I_Accounting!U52</f>
        <v/>
      </c>
      <c r="V66" s="130" t="str">
        <f>[1]I_Accounting!V52</f>
        <v/>
      </c>
      <c r="W66" s="5" t="str">
        <f>[1]I_Accounting!W52</f>
        <v/>
      </c>
      <c r="X66" s="130" t="str">
        <f>[1]I_Accounting!X52</f>
        <v/>
      </c>
      <c r="Y66" s="5" t="str">
        <f>[1]I_Accounting!Y52</f>
        <v/>
      </c>
      <c r="Z66" s="5" t="str">
        <f>[1]I_Accounting!Z52</f>
        <v/>
      </c>
      <c r="AA66" s="5" t="str">
        <f>[1]I_Accounting!AA52</f>
        <v/>
      </c>
      <c r="AB66" s="5" t="str">
        <f>[1]I_Accounting!AB52</f>
        <v/>
      </c>
      <c r="AC66" s="5" t="str">
        <f>[1]I_Accounting!AC52</f>
        <v/>
      </c>
      <c r="AD66" s="131" t="str">
        <f>[1]I_Accounting!AD52</f>
        <v/>
      </c>
      <c r="AE66" s="131" t="str">
        <f>[1]I_Accounting!AE52</f>
        <v/>
      </c>
      <c r="AF66" s="131" t="str">
        <f>[1]I_Accounting!AF52</f>
        <v/>
      </c>
      <c r="AG66" s="131" t="str">
        <f>[1]I_Accounting!AG52</f>
        <v/>
      </c>
      <c r="AH66" s="131" t="str">
        <f>[1]I_Accounting!AH52</f>
        <v/>
      </c>
      <c r="AI66" s="131" t="str">
        <f>[1]I_Accounting!AI52</f>
        <v/>
      </c>
      <c r="AJ66" s="131" t="str">
        <f>[1]I_Accounting!AJ52</f>
        <v/>
      </c>
      <c r="AK66" s="131" t="str">
        <f>[1]I_Accounting!AK52</f>
        <v/>
      </c>
      <c r="AL66" s="131" t="str">
        <f>[1]I_Accounting!AL52</f>
        <v/>
      </c>
      <c r="AM66" s="131" t="str">
        <f>[1]I_Accounting!AM52</f>
        <v/>
      </c>
      <c r="AN66" s="131" t="str">
        <f>[1]I_Accounting!AN52</f>
        <v/>
      </c>
      <c r="AO66" s="133" t="str">
        <f>[1]I_Accounting!AO52</f>
        <v/>
      </c>
      <c r="AP66" s="133" t="str">
        <f>[1]I_Accounting!AP52</f>
        <v/>
      </c>
      <c r="AQ66" s="133" t="str">
        <f>[1]I_Accounting!AQ52</f>
        <v/>
      </c>
      <c r="AR66" s="131" t="str">
        <f>[1]I_Accounting!AR52</f>
        <v/>
      </c>
      <c r="AT66" s="134" t="str">
        <f>[1]I_Accounting!AT52</f>
        <v/>
      </c>
      <c r="AU66" s="134" t="str">
        <f>[1]I_Accounting!AU52</f>
        <v/>
      </c>
      <c r="AV66" s="134" t="str">
        <f>[1]I_Accounting!AV52</f>
        <v/>
      </c>
    </row>
    <row r="67" spans="1:48" x14ac:dyDescent="0.2">
      <c r="C67" s="125">
        <f t="shared" si="1"/>
        <v>41</v>
      </c>
      <c r="D67" s="125" t="str">
        <f>[1]I_Accounting!D53</f>
        <v/>
      </c>
      <c r="E67" s="128" t="str">
        <f>[1]I_Accounting!E53</f>
        <v/>
      </c>
      <c r="F67" s="129" t="str">
        <f>[1]I_Accounting!F53</f>
        <v/>
      </c>
      <c r="G67" s="129" t="str">
        <f>[1]I_Accounting!G53</f>
        <v/>
      </c>
      <c r="H67" s="129" t="str">
        <f>[1]I_Accounting!H53</f>
        <v/>
      </c>
      <c r="I67" s="130" t="str">
        <f>[1]I_Accounting!I53</f>
        <v/>
      </c>
      <c r="J67" s="131" t="str">
        <f>[1]I_Accounting!J53</f>
        <v/>
      </c>
      <c r="K67" s="131" t="str">
        <f>[1]I_Accounting!K53</f>
        <v/>
      </c>
      <c r="L67" s="130" t="str">
        <f>[1]I_Accounting!L53</f>
        <v/>
      </c>
      <c r="M67" s="130" t="str">
        <f>[1]I_Accounting!M53</f>
        <v/>
      </c>
      <c r="N67" s="128" t="str">
        <f>[1]I_Accounting!N53</f>
        <v/>
      </c>
      <c r="O67" s="6" t="str">
        <f>[1]I_Accounting!O53</f>
        <v/>
      </c>
      <c r="P67" s="130" t="str">
        <f>[1]I_Accounting!P53</f>
        <v/>
      </c>
      <c r="Q67" s="132" t="str">
        <f>[1]I_Accounting!Q53</f>
        <v/>
      </c>
      <c r="R67" s="130" t="str">
        <f>[1]I_Accounting!R53</f>
        <v/>
      </c>
      <c r="S67" s="130" t="str">
        <f>[1]I_Accounting!S53</f>
        <v/>
      </c>
      <c r="T67" s="132" t="str">
        <f>[1]I_Accounting!T53</f>
        <v/>
      </c>
      <c r="U67" s="130" t="str">
        <f>[1]I_Accounting!U53</f>
        <v/>
      </c>
      <c r="V67" s="130" t="str">
        <f>[1]I_Accounting!V53</f>
        <v/>
      </c>
      <c r="W67" s="5" t="str">
        <f>[1]I_Accounting!W53</f>
        <v/>
      </c>
      <c r="X67" s="130" t="str">
        <f>[1]I_Accounting!X53</f>
        <v/>
      </c>
      <c r="Y67" s="5" t="str">
        <f>[1]I_Accounting!Y53</f>
        <v/>
      </c>
      <c r="Z67" s="5" t="str">
        <f>[1]I_Accounting!Z53</f>
        <v/>
      </c>
      <c r="AA67" s="5" t="str">
        <f>[1]I_Accounting!AA53</f>
        <v/>
      </c>
      <c r="AB67" s="5" t="str">
        <f>[1]I_Accounting!AB53</f>
        <v/>
      </c>
      <c r="AC67" s="5" t="str">
        <f>[1]I_Accounting!AC53</f>
        <v/>
      </c>
      <c r="AD67" s="131" t="str">
        <f>[1]I_Accounting!AD53</f>
        <v/>
      </c>
      <c r="AE67" s="131" t="str">
        <f>[1]I_Accounting!AE53</f>
        <v/>
      </c>
      <c r="AF67" s="131" t="str">
        <f>[1]I_Accounting!AF53</f>
        <v/>
      </c>
      <c r="AG67" s="131" t="str">
        <f>[1]I_Accounting!AG53</f>
        <v/>
      </c>
      <c r="AH67" s="131" t="str">
        <f>[1]I_Accounting!AH53</f>
        <v/>
      </c>
      <c r="AI67" s="131" t="str">
        <f>[1]I_Accounting!AI53</f>
        <v/>
      </c>
      <c r="AJ67" s="131" t="str">
        <f>[1]I_Accounting!AJ53</f>
        <v/>
      </c>
      <c r="AK67" s="131" t="str">
        <f>[1]I_Accounting!AK53</f>
        <v/>
      </c>
      <c r="AL67" s="131" t="str">
        <f>[1]I_Accounting!AL53</f>
        <v/>
      </c>
      <c r="AM67" s="131" t="str">
        <f>[1]I_Accounting!AM53</f>
        <v/>
      </c>
      <c r="AN67" s="131" t="str">
        <f>[1]I_Accounting!AN53</f>
        <v/>
      </c>
      <c r="AO67" s="133" t="str">
        <f>[1]I_Accounting!AO53</f>
        <v/>
      </c>
      <c r="AP67" s="133" t="str">
        <f>[1]I_Accounting!AP53</f>
        <v/>
      </c>
      <c r="AQ67" s="133" t="str">
        <f>[1]I_Accounting!AQ53</f>
        <v/>
      </c>
      <c r="AR67" s="131" t="str">
        <f>[1]I_Accounting!AR53</f>
        <v/>
      </c>
      <c r="AT67" s="134" t="str">
        <f>[1]I_Accounting!AT53</f>
        <v/>
      </c>
      <c r="AU67" s="134" t="str">
        <f>[1]I_Accounting!AU53</f>
        <v/>
      </c>
      <c r="AV67" s="134" t="str">
        <f>[1]I_Accounting!AV53</f>
        <v/>
      </c>
    </row>
    <row r="68" spans="1:48" x14ac:dyDescent="0.2">
      <c r="C68" s="125">
        <f t="shared" si="1"/>
        <v>42</v>
      </c>
      <c r="D68" s="125" t="str">
        <f>[1]I_Accounting!D54</f>
        <v/>
      </c>
      <c r="E68" s="128" t="str">
        <f>[1]I_Accounting!E54</f>
        <v/>
      </c>
      <c r="F68" s="129" t="str">
        <f>[1]I_Accounting!F54</f>
        <v/>
      </c>
      <c r="G68" s="129" t="str">
        <f>[1]I_Accounting!G54</f>
        <v/>
      </c>
      <c r="H68" s="129" t="str">
        <f>[1]I_Accounting!H54</f>
        <v/>
      </c>
      <c r="I68" s="130" t="str">
        <f>[1]I_Accounting!I54</f>
        <v/>
      </c>
      <c r="J68" s="131" t="str">
        <f>[1]I_Accounting!J54</f>
        <v/>
      </c>
      <c r="K68" s="131" t="str">
        <f>[1]I_Accounting!K54</f>
        <v/>
      </c>
      <c r="L68" s="130" t="str">
        <f>[1]I_Accounting!L54</f>
        <v/>
      </c>
      <c r="M68" s="130" t="str">
        <f>[1]I_Accounting!M54</f>
        <v/>
      </c>
      <c r="N68" s="128" t="str">
        <f>[1]I_Accounting!N54</f>
        <v/>
      </c>
      <c r="O68" s="6" t="str">
        <f>[1]I_Accounting!O54</f>
        <v/>
      </c>
      <c r="P68" s="130" t="str">
        <f>[1]I_Accounting!P54</f>
        <v/>
      </c>
      <c r="Q68" s="132" t="str">
        <f>[1]I_Accounting!Q54</f>
        <v/>
      </c>
      <c r="R68" s="130" t="str">
        <f>[1]I_Accounting!R54</f>
        <v/>
      </c>
      <c r="S68" s="130" t="str">
        <f>[1]I_Accounting!S54</f>
        <v/>
      </c>
      <c r="T68" s="132" t="str">
        <f>[1]I_Accounting!T54</f>
        <v/>
      </c>
      <c r="U68" s="130" t="str">
        <f>[1]I_Accounting!U54</f>
        <v/>
      </c>
      <c r="V68" s="130" t="str">
        <f>[1]I_Accounting!V54</f>
        <v/>
      </c>
      <c r="W68" s="5" t="str">
        <f>[1]I_Accounting!W54</f>
        <v/>
      </c>
      <c r="X68" s="130" t="str">
        <f>[1]I_Accounting!X54</f>
        <v/>
      </c>
      <c r="Y68" s="5" t="str">
        <f>[1]I_Accounting!Y54</f>
        <v/>
      </c>
      <c r="Z68" s="5" t="str">
        <f>[1]I_Accounting!Z54</f>
        <v/>
      </c>
      <c r="AA68" s="5" t="str">
        <f>[1]I_Accounting!AA54</f>
        <v/>
      </c>
      <c r="AB68" s="5" t="str">
        <f>[1]I_Accounting!AB54</f>
        <v/>
      </c>
      <c r="AC68" s="5" t="str">
        <f>[1]I_Accounting!AC54</f>
        <v/>
      </c>
      <c r="AD68" s="131" t="str">
        <f>[1]I_Accounting!AD54</f>
        <v/>
      </c>
      <c r="AE68" s="131" t="str">
        <f>[1]I_Accounting!AE54</f>
        <v/>
      </c>
      <c r="AF68" s="131" t="str">
        <f>[1]I_Accounting!AF54</f>
        <v/>
      </c>
      <c r="AG68" s="131" t="str">
        <f>[1]I_Accounting!AG54</f>
        <v/>
      </c>
      <c r="AH68" s="131" t="str">
        <f>[1]I_Accounting!AH54</f>
        <v/>
      </c>
      <c r="AI68" s="131" t="str">
        <f>[1]I_Accounting!AI54</f>
        <v/>
      </c>
      <c r="AJ68" s="131" t="str">
        <f>[1]I_Accounting!AJ54</f>
        <v/>
      </c>
      <c r="AK68" s="131" t="str">
        <f>[1]I_Accounting!AK54</f>
        <v/>
      </c>
      <c r="AL68" s="131" t="str">
        <f>[1]I_Accounting!AL54</f>
        <v/>
      </c>
      <c r="AM68" s="131" t="str">
        <f>[1]I_Accounting!AM54</f>
        <v/>
      </c>
      <c r="AN68" s="131" t="str">
        <f>[1]I_Accounting!AN54</f>
        <v/>
      </c>
      <c r="AO68" s="133" t="str">
        <f>[1]I_Accounting!AO54</f>
        <v/>
      </c>
      <c r="AP68" s="133" t="str">
        <f>[1]I_Accounting!AP54</f>
        <v/>
      </c>
      <c r="AQ68" s="133" t="str">
        <f>[1]I_Accounting!AQ54</f>
        <v/>
      </c>
      <c r="AR68" s="131" t="str">
        <f>[1]I_Accounting!AR54</f>
        <v/>
      </c>
      <c r="AT68" s="134" t="str">
        <f>[1]I_Accounting!AT54</f>
        <v/>
      </c>
      <c r="AU68" s="134" t="str">
        <f>[1]I_Accounting!AU54</f>
        <v/>
      </c>
      <c r="AV68" s="134" t="str">
        <f>[1]I_Accounting!AV54</f>
        <v/>
      </c>
    </row>
    <row r="69" spans="1:48" x14ac:dyDescent="0.2">
      <c r="C69" s="125">
        <f t="shared" si="1"/>
        <v>43</v>
      </c>
      <c r="D69" s="125" t="str">
        <f>[1]I_Accounting!D55</f>
        <v/>
      </c>
      <c r="E69" s="128" t="str">
        <f>[1]I_Accounting!E55</f>
        <v/>
      </c>
      <c r="F69" s="129" t="str">
        <f>[1]I_Accounting!F55</f>
        <v/>
      </c>
      <c r="G69" s="129" t="str">
        <f>[1]I_Accounting!G55</f>
        <v/>
      </c>
      <c r="H69" s="129" t="str">
        <f>[1]I_Accounting!H55</f>
        <v/>
      </c>
      <c r="I69" s="130" t="str">
        <f>[1]I_Accounting!I55</f>
        <v/>
      </c>
      <c r="J69" s="131" t="str">
        <f>[1]I_Accounting!J55</f>
        <v/>
      </c>
      <c r="K69" s="131" t="str">
        <f>[1]I_Accounting!K55</f>
        <v/>
      </c>
      <c r="L69" s="130" t="str">
        <f>[1]I_Accounting!L55</f>
        <v/>
      </c>
      <c r="M69" s="130" t="str">
        <f>[1]I_Accounting!M55</f>
        <v/>
      </c>
      <c r="N69" s="128" t="str">
        <f>[1]I_Accounting!N55</f>
        <v/>
      </c>
      <c r="O69" s="6" t="str">
        <f>[1]I_Accounting!O55</f>
        <v/>
      </c>
      <c r="P69" s="130" t="str">
        <f>[1]I_Accounting!P55</f>
        <v/>
      </c>
      <c r="Q69" s="132" t="str">
        <f>[1]I_Accounting!Q55</f>
        <v/>
      </c>
      <c r="R69" s="130" t="str">
        <f>[1]I_Accounting!R55</f>
        <v/>
      </c>
      <c r="S69" s="130" t="str">
        <f>[1]I_Accounting!S55</f>
        <v/>
      </c>
      <c r="T69" s="132" t="str">
        <f>[1]I_Accounting!T55</f>
        <v/>
      </c>
      <c r="U69" s="130" t="str">
        <f>[1]I_Accounting!U55</f>
        <v/>
      </c>
      <c r="V69" s="130" t="str">
        <f>[1]I_Accounting!V55</f>
        <v/>
      </c>
      <c r="W69" s="5" t="str">
        <f>[1]I_Accounting!W55</f>
        <v/>
      </c>
      <c r="X69" s="130" t="str">
        <f>[1]I_Accounting!X55</f>
        <v/>
      </c>
      <c r="Y69" s="5" t="str">
        <f>[1]I_Accounting!Y55</f>
        <v/>
      </c>
      <c r="Z69" s="5" t="str">
        <f>[1]I_Accounting!Z55</f>
        <v/>
      </c>
      <c r="AA69" s="5" t="str">
        <f>[1]I_Accounting!AA55</f>
        <v/>
      </c>
      <c r="AB69" s="5" t="str">
        <f>[1]I_Accounting!AB55</f>
        <v/>
      </c>
      <c r="AC69" s="5" t="str">
        <f>[1]I_Accounting!AC55</f>
        <v/>
      </c>
      <c r="AD69" s="131" t="str">
        <f>[1]I_Accounting!AD55</f>
        <v/>
      </c>
      <c r="AE69" s="131" t="str">
        <f>[1]I_Accounting!AE55</f>
        <v/>
      </c>
      <c r="AF69" s="131" t="str">
        <f>[1]I_Accounting!AF55</f>
        <v/>
      </c>
      <c r="AG69" s="131" t="str">
        <f>[1]I_Accounting!AG55</f>
        <v/>
      </c>
      <c r="AH69" s="131" t="str">
        <f>[1]I_Accounting!AH55</f>
        <v/>
      </c>
      <c r="AI69" s="131" t="str">
        <f>[1]I_Accounting!AI55</f>
        <v/>
      </c>
      <c r="AJ69" s="131" t="str">
        <f>[1]I_Accounting!AJ55</f>
        <v/>
      </c>
      <c r="AK69" s="131" t="str">
        <f>[1]I_Accounting!AK55</f>
        <v/>
      </c>
      <c r="AL69" s="131" t="str">
        <f>[1]I_Accounting!AL55</f>
        <v/>
      </c>
      <c r="AM69" s="131" t="str">
        <f>[1]I_Accounting!AM55</f>
        <v/>
      </c>
      <c r="AN69" s="131" t="str">
        <f>[1]I_Accounting!AN55</f>
        <v/>
      </c>
      <c r="AO69" s="133" t="str">
        <f>[1]I_Accounting!AO55</f>
        <v/>
      </c>
      <c r="AP69" s="133" t="str">
        <f>[1]I_Accounting!AP55</f>
        <v/>
      </c>
      <c r="AQ69" s="133" t="str">
        <f>[1]I_Accounting!AQ55</f>
        <v/>
      </c>
      <c r="AR69" s="131" t="str">
        <f>[1]I_Accounting!AR55</f>
        <v/>
      </c>
      <c r="AT69" s="134" t="str">
        <f>[1]I_Accounting!AT55</f>
        <v/>
      </c>
      <c r="AU69" s="134" t="str">
        <f>[1]I_Accounting!AU55</f>
        <v/>
      </c>
      <c r="AV69" s="134" t="str">
        <f>[1]I_Accounting!AV55</f>
        <v/>
      </c>
    </row>
    <row r="70" spans="1:48" x14ac:dyDescent="0.2">
      <c r="C70" s="125">
        <f t="shared" si="1"/>
        <v>44</v>
      </c>
      <c r="D70" s="125" t="str">
        <f>[1]I_Accounting!D56</f>
        <v/>
      </c>
      <c r="E70" s="128" t="str">
        <f>[1]I_Accounting!E56</f>
        <v/>
      </c>
      <c r="F70" s="129" t="str">
        <f>[1]I_Accounting!F56</f>
        <v/>
      </c>
      <c r="G70" s="129" t="str">
        <f>[1]I_Accounting!G56</f>
        <v/>
      </c>
      <c r="H70" s="129" t="str">
        <f>[1]I_Accounting!H56</f>
        <v/>
      </c>
      <c r="I70" s="130" t="str">
        <f>[1]I_Accounting!I56</f>
        <v/>
      </c>
      <c r="J70" s="131" t="str">
        <f>[1]I_Accounting!J56</f>
        <v/>
      </c>
      <c r="K70" s="131" t="str">
        <f>[1]I_Accounting!K56</f>
        <v/>
      </c>
      <c r="L70" s="130" t="str">
        <f>[1]I_Accounting!L56</f>
        <v/>
      </c>
      <c r="M70" s="130" t="str">
        <f>[1]I_Accounting!M56</f>
        <v/>
      </c>
      <c r="N70" s="128" t="str">
        <f>[1]I_Accounting!N56</f>
        <v/>
      </c>
      <c r="O70" s="6" t="str">
        <f>[1]I_Accounting!O56</f>
        <v/>
      </c>
      <c r="P70" s="130" t="str">
        <f>[1]I_Accounting!P56</f>
        <v/>
      </c>
      <c r="Q70" s="132" t="str">
        <f>[1]I_Accounting!Q56</f>
        <v/>
      </c>
      <c r="R70" s="130" t="str">
        <f>[1]I_Accounting!R56</f>
        <v/>
      </c>
      <c r="S70" s="130" t="str">
        <f>[1]I_Accounting!S56</f>
        <v/>
      </c>
      <c r="T70" s="132" t="str">
        <f>[1]I_Accounting!T56</f>
        <v/>
      </c>
      <c r="U70" s="130" t="str">
        <f>[1]I_Accounting!U56</f>
        <v/>
      </c>
      <c r="V70" s="130" t="str">
        <f>[1]I_Accounting!V56</f>
        <v/>
      </c>
      <c r="W70" s="5" t="str">
        <f>[1]I_Accounting!W56</f>
        <v/>
      </c>
      <c r="X70" s="130" t="str">
        <f>[1]I_Accounting!X56</f>
        <v/>
      </c>
      <c r="Y70" s="5" t="str">
        <f>[1]I_Accounting!Y56</f>
        <v/>
      </c>
      <c r="Z70" s="5" t="str">
        <f>[1]I_Accounting!Z56</f>
        <v/>
      </c>
      <c r="AA70" s="5" t="str">
        <f>[1]I_Accounting!AA56</f>
        <v/>
      </c>
      <c r="AB70" s="5" t="str">
        <f>[1]I_Accounting!AB56</f>
        <v/>
      </c>
      <c r="AC70" s="5" t="str">
        <f>[1]I_Accounting!AC56</f>
        <v/>
      </c>
      <c r="AD70" s="131" t="str">
        <f>[1]I_Accounting!AD56</f>
        <v/>
      </c>
      <c r="AE70" s="131" t="str">
        <f>[1]I_Accounting!AE56</f>
        <v/>
      </c>
      <c r="AF70" s="131" t="str">
        <f>[1]I_Accounting!AF56</f>
        <v/>
      </c>
      <c r="AG70" s="131" t="str">
        <f>[1]I_Accounting!AG56</f>
        <v/>
      </c>
      <c r="AH70" s="131" t="str">
        <f>[1]I_Accounting!AH56</f>
        <v/>
      </c>
      <c r="AI70" s="131" t="str">
        <f>[1]I_Accounting!AI56</f>
        <v/>
      </c>
      <c r="AJ70" s="131" t="str">
        <f>[1]I_Accounting!AJ56</f>
        <v/>
      </c>
      <c r="AK70" s="131" t="str">
        <f>[1]I_Accounting!AK56</f>
        <v/>
      </c>
      <c r="AL70" s="131" t="str">
        <f>[1]I_Accounting!AL56</f>
        <v/>
      </c>
      <c r="AM70" s="131" t="str">
        <f>[1]I_Accounting!AM56</f>
        <v/>
      </c>
      <c r="AN70" s="131" t="str">
        <f>[1]I_Accounting!AN56</f>
        <v/>
      </c>
      <c r="AO70" s="133" t="str">
        <f>[1]I_Accounting!AO56</f>
        <v/>
      </c>
      <c r="AP70" s="133" t="str">
        <f>[1]I_Accounting!AP56</f>
        <v/>
      </c>
      <c r="AQ70" s="133" t="str">
        <f>[1]I_Accounting!AQ56</f>
        <v/>
      </c>
      <c r="AR70" s="131" t="str">
        <f>[1]I_Accounting!AR56</f>
        <v/>
      </c>
      <c r="AT70" s="134" t="str">
        <f>[1]I_Accounting!AT56</f>
        <v/>
      </c>
      <c r="AU70" s="134" t="str">
        <f>[1]I_Accounting!AU56</f>
        <v/>
      </c>
      <c r="AV70" s="134" t="str">
        <f>[1]I_Accounting!AV56</f>
        <v/>
      </c>
    </row>
    <row r="71" spans="1:48" x14ac:dyDescent="0.2">
      <c r="C71" s="125">
        <f t="shared" si="1"/>
        <v>45</v>
      </c>
      <c r="D71" s="125" t="str">
        <f>[1]I_Accounting!D57</f>
        <v/>
      </c>
      <c r="E71" s="128" t="str">
        <f>[1]I_Accounting!E57</f>
        <v/>
      </c>
      <c r="F71" s="129" t="str">
        <f>[1]I_Accounting!F57</f>
        <v/>
      </c>
      <c r="G71" s="129" t="str">
        <f>[1]I_Accounting!G57</f>
        <v/>
      </c>
      <c r="H71" s="129" t="str">
        <f>[1]I_Accounting!H57</f>
        <v/>
      </c>
      <c r="I71" s="130" t="str">
        <f>[1]I_Accounting!I57</f>
        <v/>
      </c>
      <c r="J71" s="131" t="str">
        <f>[1]I_Accounting!J57</f>
        <v/>
      </c>
      <c r="K71" s="131" t="str">
        <f>[1]I_Accounting!K57</f>
        <v/>
      </c>
      <c r="L71" s="130" t="str">
        <f>[1]I_Accounting!L57</f>
        <v/>
      </c>
      <c r="M71" s="130" t="str">
        <f>[1]I_Accounting!M57</f>
        <v/>
      </c>
      <c r="N71" s="128" t="str">
        <f>[1]I_Accounting!N57</f>
        <v/>
      </c>
      <c r="O71" s="6" t="str">
        <f>[1]I_Accounting!O57</f>
        <v/>
      </c>
      <c r="P71" s="130" t="str">
        <f>[1]I_Accounting!P57</f>
        <v/>
      </c>
      <c r="Q71" s="132" t="str">
        <f>[1]I_Accounting!Q57</f>
        <v/>
      </c>
      <c r="R71" s="130" t="str">
        <f>[1]I_Accounting!R57</f>
        <v/>
      </c>
      <c r="S71" s="130" t="str">
        <f>[1]I_Accounting!S57</f>
        <v/>
      </c>
      <c r="T71" s="132" t="str">
        <f>[1]I_Accounting!T57</f>
        <v/>
      </c>
      <c r="U71" s="130" t="str">
        <f>[1]I_Accounting!U57</f>
        <v/>
      </c>
      <c r="V71" s="130" t="str">
        <f>[1]I_Accounting!V57</f>
        <v/>
      </c>
      <c r="W71" s="5" t="str">
        <f>[1]I_Accounting!W57</f>
        <v/>
      </c>
      <c r="X71" s="130" t="str">
        <f>[1]I_Accounting!X57</f>
        <v/>
      </c>
      <c r="Y71" s="5" t="str">
        <f>[1]I_Accounting!Y57</f>
        <v/>
      </c>
      <c r="Z71" s="5" t="str">
        <f>[1]I_Accounting!Z57</f>
        <v/>
      </c>
      <c r="AA71" s="5" t="str">
        <f>[1]I_Accounting!AA57</f>
        <v/>
      </c>
      <c r="AB71" s="5" t="str">
        <f>[1]I_Accounting!AB57</f>
        <v/>
      </c>
      <c r="AC71" s="5" t="str">
        <f>[1]I_Accounting!AC57</f>
        <v/>
      </c>
      <c r="AD71" s="131" t="str">
        <f>[1]I_Accounting!AD57</f>
        <v/>
      </c>
      <c r="AE71" s="131" t="str">
        <f>[1]I_Accounting!AE57</f>
        <v/>
      </c>
      <c r="AF71" s="131" t="str">
        <f>[1]I_Accounting!AF57</f>
        <v/>
      </c>
      <c r="AG71" s="131" t="str">
        <f>[1]I_Accounting!AG57</f>
        <v/>
      </c>
      <c r="AH71" s="131" t="str">
        <f>[1]I_Accounting!AH57</f>
        <v/>
      </c>
      <c r="AI71" s="131" t="str">
        <f>[1]I_Accounting!AI57</f>
        <v/>
      </c>
      <c r="AJ71" s="131" t="str">
        <f>[1]I_Accounting!AJ57</f>
        <v/>
      </c>
      <c r="AK71" s="131" t="str">
        <f>[1]I_Accounting!AK57</f>
        <v/>
      </c>
      <c r="AL71" s="131" t="str">
        <f>[1]I_Accounting!AL57</f>
        <v/>
      </c>
      <c r="AM71" s="131" t="str">
        <f>[1]I_Accounting!AM57</f>
        <v/>
      </c>
      <c r="AN71" s="131" t="str">
        <f>[1]I_Accounting!AN57</f>
        <v/>
      </c>
      <c r="AO71" s="133" t="str">
        <f>[1]I_Accounting!AO57</f>
        <v/>
      </c>
      <c r="AP71" s="133" t="str">
        <f>[1]I_Accounting!AP57</f>
        <v/>
      </c>
      <c r="AQ71" s="133" t="str">
        <f>[1]I_Accounting!AQ57</f>
        <v/>
      </c>
      <c r="AR71" s="131" t="str">
        <f>[1]I_Accounting!AR57</f>
        <v/>
      </c>
      <c r="AT71" s="134" t="str">
        <f>[1]I_Accounting!AT57</f>
        <v/>
      </c>
      <c r="AU71" s="134" t="str">
        <f>[1]I_Accounting!AU57</f>
        <v/>
      </c>
      <c r="AV71" s="134" t="str">
        <f>[1]I_Accounting!AV57</f>
        <v/>
      </c>
    </row>
    <row r="72" spans="1:48" x14ac:dyDescent="0.2">
      <c r="C72" s="125">
        <f t="shared" si="1"/>
        <v>46</v>
      </c>
      <c r="D72" s="125" t="str">
        <f>[1]I_Accounting!D58</f>
        <v/>
      </c>
      <c r="E72" s="128" t="str">
        <f>[1]I_Accounting!E58</f>
        <v/>
      </c>
      <c r="F72" s="129" t="str">
        <f>[1]I_Accounting!F58</f>
        <v/>
      </c>
      <c r="G72" s="129" t="str">
        <f>[1]I_Accounting!G58</f>
        <v/>
      </c>
      <c r="H72" s="129" t="str">
        <f>[1]I_Accounting!H58</f>
        <v/>
      </c>
      <c r="I72" s="130" t="str">
        <f>[1]I_Accounting!I58</f>
        <v/>
      </c>
      <c r="J72" s="131" t="str">
        <f>[1]I_Accounting!J58</f>
        <v/>
      </c>
      <c r="K72" s="131" t="str">
        <f>[1]I_Accounting!K58</f>
        <v/>
      </c>
      <c r="L72" s="130" t="str">
        <f>[1]I_Accounting!L58</f>
        <v/>
      </c>
      <c r="M72" s="130" t="str">
        <f>[1]I_Accounting!M58</f>
        <v/>
      </c>
      <c r="N72" s="128" t="str">
        <f>[1]I_Accounting!N58</f>
        <v/>
      </c>
      <c r="O72" s="6" t="str">
        <f>[1]I_Accounting!O58</f>
        <v/>
      </c>
      <c r="P72" s="130" t="str">
        <f>[1]I_Accounting!P58</f>
        <v/>
      </c>
      <c r="Q72" s="132" t="str">
        <f>[1]I_Accounting!Q58</f>
        <v/>
      </c>
      <c r="R72" s="130" t="str">
        <f>[1]I_Accounting!R58</f>
        <v/>
      </c>
      <c r="S72" s="130" t="str">
        <f>[1]I_Accounting!S58</f>
        <v/>
      </c>
      <c r="T72" s="132" t="str">
        <f>[1]I_Accounting!T58</f>
        <v/>
      </c>
      <c r="U72" s="130" t="str">
        <f>[1]I_Accounting!U58</f>
        <v/>
      </c>
      <c r="V72" s="130" t="str">
        <f>[1]I_Accounting!V58</f>
        <v/>
      </c>
      <c r="W72" s="5" t="str">
        <f>[1]I_Accounting!W58</f>
        <v/>
      </c>
      <c r="X72" s="130" t="str">
        <f>[1]I_Accounting!X58</f>
        <v/>
      </c>
      <c r="Y72" s="5" t="str">
        <f>[1]I_Accounting!Y58</f>
        <v/>
      </c>
      <c r="Z72" s="5" t="str">
        <f>[1]I_Accounting!Z58</f>
        <v/>
      </c>
      <c r="AA72" s="5" t="str">
        <f>[1]I_Accounting!AA58</f>
        <v/>
      </c>
      <c r="AB72" s="5" t="str">
        <f>[1]I_Accounting!AB58</f>
        <v/>
      </c>
      <c r="AC72" s="5" t="str">
        <f>[1]I_Accounting!AC58</f>
        <v/>
      </c>
      <c r="AD72" s="131" t="str">
        <f>[1]I_Accounting!AD58</f>
        <v/>
      </c>
      <c r="AE72" s="131" t="str">
        <f>[1]I_Accounting!AE58</f>
        <v/>
      </c>
      <c r="AF72" s="131" t="str">
        <f>[1]I_Accounting!AF58</f>
        <v/>
      </c>
      <c r="AG72" s="131" t="str">
        <f>[1]I_Accounting!AG58</f>
        <v/>
      </c>
      <c r="AH72" s="131" t="str">
        <f>[1]I_Accounting!AH58</f>
        <v/>
      </c>
      <c r="AI72" s="131" t="str">
        <f>[1]I_Accounting!AI58</f>
        <v/>
      </c>
      <c r="AJ72" s="131" t="str">
        <f>[1]I_Accounting!AJ58</f>
        <v/>
      </c>
      <c r="AK72" s="131" t="str">
        <f>[1]I_Accounting!AK58</f>
        <v/>
      </c>
      <c r="AL72" s="131" t="str">
        <f>[1]I_Accounting!AL58</f>
        <v/>
      </c>
      <c r="AM72" s="131" t="str">
        <f>[1]I_Accounting!AM58</f>
        <v/>
      </c>
      <c r="AN72" s="131" t="str">
        <f>[1]I_Accounting!AN58</f>
        <v/>
      </c>
      <c r="AO72" s="133" t="str">
        <f>[1]I_Accounting!AO58</f>
        <v/>
      </c>
      <c r="AP72" s="133" t="str">
        <f>[1]I_Accounting!AP58</f>
        <v/>
      </c>
      <c r="AQ72" s="133" t="str">
        <f>[1]I_Accounting!AQ58</f>
        <v/>
      </c>
      <c r="AR72" s="131" t="str">
        <f>[1]I_Accounting!AR58</f>
        <v/>
      </c>
      <c r="AT72" s="134" t="str">
        <f>[1]I_Accounting!AT58</f>
        <v/>
      </c>
      <c r="AU72" s="134" t="str">
        <f>[1]I_Accounting!AU58</f>
        <v/>
      </c>
      <c r="AV72" s="134" t="str">
        <f>[1]I_Accounting!AV58</f>
        <v/>
      </c>
    </row>
    <row r="73" spans="1:48" x14ac:dyDescent="0.2">
      <c r="C73" s="125">
        <f t="shared" si="1"/>
        <v>47</v>
      </c>
      <c r="D73" s="125" t="str">
        <f>[1]I_Accounting!D59</f>
        <v/>
      </c>
      <c r="E73" s="128" t="str">
        <f>[1]I_Accounting!E59</f>
        <v/>
      </c>
      <c r="F73" s="129" t="str">
        <f>[1]I_Accounting!F59</f>
        <v/>
      </c>
      <c r="G73" s="129" t="str">
        <f>[1]I_Accounting!G59</f>
        <v/>
      </c>
      <c r="H73" s="129" t="str">
        <f>[1]I_Accounting!H59</f>
        <v/>
      </c>
      <c r="I73" s="130" t="str">
        <f>[1]I_Accounting!I59</f>
        <v/>
      </c>
      <c r="J73" s="131" t="str">
        <f>[1]I_Accounting!J59</f>
        <v/>
      </c>
      <c r="K73" s="131" t="str">
        <f>[1]I_Accounting!K59</f>
        <v/>
      </c>
      <c r="L73" s="130" t="str">
        <f>[1]I_Accounting!L59</f>
        <v/>
      </c>
      <c r="M73" s="130" t="str">
        <f>[1]I_Accounting!M59</f>
        <v/>
      </c>
      <c r="N73" s="128" t="str">
        <f>[1]I_Accounting!N59</f>
        <v/>
      </c>
      <c r="O73" s="6" t="str">
        <f>[1]I_Accounting!O59</f>
        <v/>
      </c>
      <c r="P73" s="130" t="str">
        <f>[1]I_Accounting!P59</f>
        <v/>
      </c>
      <c r="Q73" s="132" t="str">
        <f>[1]I_Accounting!Q59</f>
        <v/>
      </c>
      <c r="R73" s="130" t="str">
        <f>[1]I_Accounting!R59</f>
        <v/>
      </c>
      <c r="S73" s="130" t="str">
        <f>[1]I_Accounting!S59</f>
        <v/>
      </c>
      <c r="T73" s="132" t="str">
        <f>[1]I_Accounting!T59</f>
        <v/>
      </c>
      <c r="U73" s="130" t="str">
        <f>[1]I_Accounting!U59</f>
        <v/>
      </c>
      <c r="V73" s="130" t="str">
        <f>[1]I_Accounting!V59</f>
        <v/>
      </c>
      <c r="W73" s="5" t="str">
        <f>[1]I_Accounting!W59</f>
        <v/>
      </c>
      <c r="X73" s="130" t="str">
        <f>[1]I_Accounting!X59</f>
        <v/>
      </c>
      <c r="Y73" s="5" t="str">
        <f>[1]I_Accounting!Y59</f>
        <v/>
      </c>
      <c r="Z73" s="5" t="str">
        <f>[1]I_Accounting!Z59</f>
        <v/>
      </c>
      <c r="AA73" s="5" t="str">
        <f>[1]I_Accounting!AA59</f>
        <v/>
      </c>
      <c r="AB73" s="5" t="str">
        <f>[1]I_Accounting!AB59</f>
        <v/>
      </c>
      <c r="AC73" s="5" t="str">
        <f>[1]I_Accounting!AC59</f>
        <v/>
      </c>
      <c r="AD73" s="131" t="str">
        <f>[1]I_Accounting!AD59</f>
        <v/>
      </c>
      <c r="AE73" s="131" t="str">
        <f>[1]I_Accounting!AE59</f>
        <v/>
      </c>
      <c r="AF73" s="131" t="str">
        <f>[1]I_Accounting!AF59</f>
        <v/>
      </c>
      <c r="AG73" s="131" t="str">
        <f>[1]I_Accounting!AG59</f>
        <v/>
      </c>
      <c r="AH73" s="131" t="str">
        <f>[1]I_Accounting!AH59</f>
        <v/>
      </c>
      <c r="AI73" s="131" t="str">
        <f>[1]I_Accounting!AI59</f>
        <v/>
      </c>
      <c r="AJ73" s="131" t="str">
        <f>[1]I_Accounting!AJ59</f>
        <v/>
      </c>
      <c r="AK73" s="131" t="str">
        <f>[1]I_Accounting!AK59</f>
        <v/>
      </c>
      <c r="AL73" s="131" t="str">
        <f>[1]I_Accounting!AL59</f>
        <v/>
      </c>
      <c r="AM73" s="131" t="str">
        <f>[1]I_Accounting!AM59</f>
        <v/>
      </c>
      <c r="AN73" s="131" t="str">
        <f>[1]I_Accounting!AN59</f>
        <v/>
      </c>
      <c r="AO73" s="133" t="str">
        <f>[1]I_Accounting!AO59</f>
        <v/>
      </c>
      <c r="AP73" s="133" t="str">
        <f>[1]I_Accounting!AP59</f>
        <v/>
      </c>
      <c r="AQ73" s="133" t="str">
        <f>[1]I_Accounting!AQ59</f>
        <v/>
      </c>
      <c r="AR73" s="131" t="str">
        <f>[1]I_Accounting!AR59</f>
        <v/>
      </c>
      <c r="AT73" s="134" t="str">
        <f>[1]I_Accounting!AT59</f>
        <v/>
      </c>
      <c r="AU73" s="134" t="str">
        <f>[1]I_Accounting!AU59</f>
        <v/>
      </c>
      <c r="AV73" s="134" t="str">
        <f>[1]I_Accounting!AV59</f>
        <v/>
      </c>
    </row>
    <row r="74" spans="1:48" x14ac:dyDescent="0.2">
      <c r="C74" s="125">
        <f t="shared" si="1"/>
        <v>48</v>
      </c>
      <c r="D74" s="125" t="str">
        <f>[1]I_Accounting!D60</f>
        <v/>
      </c>
      <c r="E74" s="128" t="str">
        <f>[1]I_Accounting!E60</f>
        <v/>
      </c>
      <c r="F74" s="129" t="str">
        <f>[1]I_Accounting!F60</f>
        <v/>
      </c>
      <c r="G74" s="129" t="str">
        <f>[1]I_Accounting!G60</f>
        <v/>
      </c>
      <c r="H74" s="129" t="str">
        <f>[1]I_Accounting!H60</f>
        <v/>
      </c>
      <c r="I74" s="130" t="str">
        <f>[1]I_Accounting!I60</f>
        <v/>
      </c>
      <c r="J74" s="131" t="str">
        <f>[1]I_Accounting!J60</f>
        <v/>
      </c>
      <c r="K74" s="131" t="str">
        <f>[1]I_Accounting!K60</f>
        <v/>
      </c>
      <c r="L74" s="130" t="str">
        <f>[1]I_Accounting!L60</f>
        <v/>
      </c>
      <c r="M74" s="130" t="str">
        <f>[1]I_Accounting!M60</f>
        <v/>
      </c>
      <c r="N74" s="128" t="str">
        <f>[1]I_Accounting!N60</f>
        <v/>
      </c>
      <c r="O74" s="6" t="str">
        <f>[1]I_Accounting!O60</f>
        <v/>
      </c>
      <c r="P74" s="130" t="str">
        <f>[1]I_Accounting!P60</f>
        <v/>
      </c>
      <c r="Q74" s="132" t="str">
        <f>[1]I_Accounting!Q60</f>
        <v/>
      </c>
      <c r="R74" s="130" t="str">
        <f>[1]I_Accounting!R60</f>
        <v/>
      </c>
      <c r="S74" s="130" t="str">
        <f>[1]I_Accounting!S60</f>
        <v/>
      </c>
      <c r="T74" s="132" t="str">
        <f>[1]I_Accounting!T60</f>
        <v/>
      </c>
      <c r="U74" s="130" t="str">
        <f>[1]I_Accounting!U60</f>
        <v/>
      </c>
      <c r="V74" s="130" t="str">
        <f>[1]I_Accounting!V60</f>
        <v/>
      </c>
      <c r="W74" s="5" t="str">
        <f>[1]I_Accounting!W60</f>
        <v/>
      </c>
      <c r="X74" s="130" t="str">
        <f>[1]I_Accounting!X60</f>
        <v/>
      </c>
      <c r="Y74" s="5" t="str">
        <f>[1]I_Accounting!Y60</f>
        <v/>
      </c>
      <c r="Z74" s="5" t="str">
        <f>[1]I_Accounting!Z60</f>
        <v/>
      </c>
      <c r="AA74" s="5" t="str">
        <f>[1]I_Accounting!AA60</f>
        <v/>
      </c>
      <c r="AB74" s="5" t="str">
        <f>[1]I_Accounting!AB60</f>
        <v/>
      </c>
      <c r="AC74" s="5" t="str">
        <f>[1]I_Accounting!AC60</f>
        <v/>
      </c>
      <c r="AD74" s="131" t="str">
        <f>[1]I_Accounting!AD60</f>
        <v/>
      </c>
      <c r="AE74" s="131" t="str">
        <f>[1]I_Accounting!AE60</f>
        <v/>
      </c>
      <c r="AF74" s="131" t="str">
        <f>[1]I_Accounting!AF60</f>
        <v/>
      </c>
      <c r="AG74" s="131" t="str">
        <f>[1]I_Accounting!AG60</f>
        <v/>
      </c>
      <c r="AH74" s="131" t="str">
        <f>[1]I_Accounting!AH60</f>
        <v/>
      </c>
      <c r="AI74" s="131" t="str">
        <f>[1]I_Accounting!AI60</f>
        <v/>
      </c>
      <c r="AJ74" s="131" t="str">
        <f>[1]I_Accounting!AJ60</f>
        <v/>
      </c>
      <c r="AK74" s="131" t="str">
        <f>[1]I_Accounting!AK60</f>
        <v/>
      </c>
      <c r="AL74" s="131" t="str">
        <f>[1]I_Accounting!AL60</f>
        <v/>
      </c>
      <c r="AM74" s="131" t="str">
        <f>[1]I_Accounting!AM60</f>
        <v/>
      </c>
      <c r="AN74" s="131" t="str">
        <f>[1]I_Accounting!AN60</f>
        <v/>
      </c>
      <c r="AO74" s="133" t="str">
        <f>[1]I_Accounting!AO60</f>
        <v/>
      </c>
      <c r="AP74" s="133" t="str">
        <f>[1]I_Accounting!AP60</f>
        <v/>
      </c>
      <c r="AQ74" s="133" t="str">
        <f>[1]I_Accounting!AQ60</f>
        <v/>
      </c>
      <c r="AR74" s="131" t="str">
        <f>[1]I_Accounting!AR60</f>
        <v/>
      </c>
      <c r="AT74" s="134" t="str">
        <f>[1]I_Accounting!AT60</f>
        <v/>
      </c>
      <c r="AU74" s="134" t="str">
        <f>[1]I_Accounting!AU60</f>
        <v/>
      </c>
      <c r="AV74" s="134" t="str">
        <f>[1]I_Accounting!AV60</f>
        <v/>
      </c>
    </row>
    <row r="75" spans="1:48" x14ac:dyDescent="0.2">
      <c r="C75" s="125">
        <f t="shared" si="1"/>
        <v>49</v>
      </c>
      <c r="D75" s="125" t="str">
        <f>[1]I_Accounting!D61</f>
        <v/>
      </c>
      <c r="E75" s="128" t="str">
        <f>[1]I_Accounting!E61</f>
        <v/>
      </c>
      <c r="F75" s="129" t="str">
        <f>[1]I_Accounting!F61</f>
        <v/>
      </c>
      <c r="G75" s="129" t="str">
        <f>[1]I_Accounting!G61</f>
        <v/>
      </c>
      <c r="H75" s="129" t="str">
        <f>[1]I_Accounting!H61</f>
        <v/>
      </c>
      <c r="I75" s="130" t="str">
        <f>[1]I_Accounting!I61</f>
        <v/>
      </c>
      <c r="J75" s="131" t="str">
        <f>[1]I_Accounting!J61</f>
        <v/>
      </c>
      <c r="K75" s="131" t="str">
        <f>[1]I_Accounting!K61</f>
        <v/>
      </c>
      <c r="L75" s="130" t="str">
        <f>[1]I_Accounting!L61</f>
        <v/>
      </c>
      <c r="M75" s="130" t="str">
        <f>[1]I_Accounting!M61</f>
        <v/>
      </c>
      <c r="N75" s="128" t="str">
        <f>[1]I_Accounting!N61</f>
        <v/>
      </c>
      <c r="O75" s="6" t="str">
        <f>[1]I_Accounting!O61</f>
        <v/>
      </c>
      <c r="P75" s="130" t="str">
        <f>[1]I_Accounting!P61</f>
        <v/>
      </c>
      <c r="Q75" s="132" t="str">
        <f>[1]I_Accounting!Q61</f>
        <v/>
      </c>
      <c r="R75" s="130" t="str">
        <f>[1]I_Accounting!R61</f>
        <v/>
      </c>
      <c r="S75" s="130" t="str">
        <f>[1]I_Accounting!S61</f>
        <v/>
      </c>
      <c r="T75" s="132" t="str">
        <f>[1]I_Accounting!T61</f>
        <v/>
      </c>
      <c r="U75" s="130" t="str">
        <f>[1]I_Accounting!U61</f>
        <v/>
      </c>
      <c r="V75" s="130" t="str">
        <f>[1]I_Accounting!V61</f>
        <v/>
      </c>
      <c r="W75" s="5" t="str">
        <f>[1]I_Accounting!W61</f>
        <v/>
      </c>
      <c r="X75" s="130" t="str">
        <f>[1]I_Accounting!X61</f>
        <v/>
      </c>
      <c r="Y75" s="5" t="str">
        <f>[1]I_Accounting!Y61</f>
        <v/>
      </c>
      <c r="Z75" s="5" t="str">
        <f>[1]I_Accounting!Z61</f>
        <v/>
      </c>
      <c r="AA75" s="5" t="str">
        <f>[1]I_Accounting!AA61</f>
        <v/>
      </c>
      <c r="AB75" s="5" t="str">
        <f>[1]I_Accounting!AB61</f>
        <v/>
      </c>
      <c r="AC75" s="5" t="str">
        <f>[1]I_Accounting!AC61</f>
        <v/>
      </c>
      <c r="AD75" s="131" t="str">
        <f>[1]I_Accounting!AD61</f>
        <v/>
      </c>
      <c r="AE75" s="131" t="str">
        <f>[1]I_Accounting!AE61</f>
        <v/>
      </c>
      <c r="AF75" s="131" t="str">
        <f>[1]I_Accounting!AF61</f>
        <v/>
      </c>
      <c r="AG75" s="131" t="str">
        <f>[1]I_Accounting!AG61</f>
        <v/>
      </c>
      <c r="AH75" s="131" t="str">
        <f>[1]I_Accounting!AH61</f>
        <v/>
      </c>
      <c r="AI75" s="131" t="str">
        <f>[1]I_Accounting!AI61</f>
        <v/>
      </c>
      <c r="AJ75" s="131" t="str">
        <f>[1]I_Accounting!AJ61</f>
        <v/>
      </c>
      <c r="AK75" s="131" t="str">
        <f>[1]I_Accounting!AK61</f>
        <v/>
      </c>
      <c r="AL75" s="131" t="str">
        <f>[1]I_Accounting!AL61</f>
        <v/>
      </c>
      <c r="AM75" s="131" t="str">
        <f>[1]I_Accounting!AM61</f>
        <v/>
      </c>
      <c r="AN75" s="131" t="str">
        <f>[1]I_Accounting!AN61</f>
        <v/>
      </c>
      <c r="AO75" s="133" t="str">
        <f>[1]I_Accounting!AO61</f>
        <v/>
      </c>
      <c r="AP75" s="133" t="str">
        <f>[1]I_Accounting!AP61</f>
        <v/>
      </c>
      <c r="AQ75" s="133" t="str">
        <f>[1]I_Accounting!AQ61</f>
        <v/>
      </c>
      <c r="AR75" s="131" t="str">
        <f>[1]I_Accounting!AR61</f>
        <v/>
      </c>
      <c r="AT75" s="134" t="str">
        <f>[1]I_Accounting!AT61</f>
        <v/>
      </c>
      <c r="AU75" s="134" t="str">
        <f>[1]I_Accounting!AU61</f>
        <v/>
      </c>
      <c r="AV75" s="134" t="str">
        <f>[1]I_Accounting!AV61</f>
        <v/>
      </c>
    </row>
    <row r="76" spans="1:48" x14ac:dyDescent="0.2">
      <c r="C76" s="125">
        <f t="shared" si="1"/>
        <v>50</v>
      </c>
      <c r="D76" s="125" t="str">
        <f>[1]I_Accounting!D62</f>
        <v/>
      </c>
      <c r="E76" s="128" t="str">
        <f>[1]I_Accounting!E62</f>
        <v/>
      </c>
      <c r="F76" s="129" t="str">
        <f>[1]I_Accounting!F62</f>
        <v/>
      </c>
      <c r="G76" s="129" t="str">
        <f>[1]I_Accounting!G62</f>
        <v/>
      </c>
      <c r="H76" s="129" t="str">
        <f>[1]I_Accounting!H62</f>
        <v/>
      </c>
      <c r="I76" s="130" t="str">
        <f>[1]I_Accounting!I62</f>
        <v/>
      </c>
      <c r="J76" s="131" t="str">
        <f>[1]I_Accounting!J62</f>
        <v/>
      </c>
      <c r="K76" s="131" t="str">
        <f>[1]I_Accounting!K62</f>
        <v/>
      </c>
      <c r="L76" s="130" t="str">
        <f>[1]I_Accounting!L62</f>
        <v/>
      </c>
      <c r="M76" s="130" t="str">
        <f>[1]I_Accounting!M62</f>
        <v/>
      </c>
      <c r="N76" s="128" t="str">
        <f>[1]I_Accounting!N62</f>
        <v/>
      </c>
      <c r="O76" s="6" t="str">
        <f>[1]I_Accounting!O62</f>
        <v/>
      </c>
      <c r="P76" s="130" t="str">
        <f>[1]I_Accounting!P62</f>
        <v/>
      </c>
      <c r="Q76" s="132" t="str">
        <f>[1]I_Accounting!Q62</f>
        <v/>
      </c>
      <c r="R76" s="130" t="str">
        <f>[1]I_Accounting!R62</f>
        <v/>
      </c>
      <c r="S76" s="130" t="str">
        <f>[1]I_Accounting!S62</f>
        <v/>
      </c>
      <c r="T76" s="132" t="str">
        <f>[1]I_Accounting!T62</f>
        <v/>
      </c>
      <c r="U76" s="130" t="str">
        <f>[1]I_Accounting!U62</f>
        <v/>
      </c>
      <c r="V76" s="130" t="str">
        <f>[1]I_Accounting!V62</f>
        <v/>
      </c>
      <c r="W76" s="5" t="str">
        <f>[1]I_Accounting!W62</f>
        <v/>
      </c>
      <c r="X76" s="130" t="str">
        <f>[1]I_Accounting!X62</f>
        <v/>
      </c>
      <c r="Y76" s="5" t="str">
        <f>[1]I_Accounting!Y62</f>
        <v/>
      </c>
      <c r="Z76" s="5" t="str">
        <f>[1]I_Accounting!Z62</f>
        <v/>
      </c>
      <c r="AA76" s="5" t="str">
        <f>[1]I_Accounting!AA62</f>
        <v/>
      </c>
      <c r="AB76" s="5" t="str">
        <f>[1]I_Accounting!AB62</f>
        <v/>
      </c>
      <c r="AC76" s="5" t="str">
        <f>[1]I_Accounting!AC62</f>
        <v/>
      </c>
      <c r="AD76" s="131" t="str">
        <f>[1]I_Accounting!Z62</f>
        <v/>
      </c>
      <c r="AE76" s="131" t="str">
        <f>[1]I_Accounting!AA62</f>
        <v/>
      </c>
      <c r="AF76" s="131" t="str">
        <f>[1]I_Accounting!AB62</f>
        <v/>
      </c>
      <c r="AG76" s="131" t="str">
        <f>[1]I_Accounting!AG62</f>
        <v/>
      </c>
      <c r="AH76" s="131" t="str">
        <f>[1]I_Accounting!AH62</f>
        <v/>
      </c>
      <c r="AI76" s="131" t="str">
        <f>[1]I_Accounting!AI62</f>
        <v/>
      </c>
      <c r="AJ76" s="131" t="str">
        <f>[1]I_Accounting!AJ62</f>
        <v/>
      </c>
      <c r="AK76" s="131" t="str">
        <f>[1]I_Accounting!AC62</f>
        <v/>
      </c>
      <c r="AL76" s="131" t="str">
        <f>[1]I_Accounting!AD62</f>
        <v/>
      </c>
      <c r="AM76" s="131" t="str">
        <f>[1]I_Accounting!AE62</f>
        <v/>
      </c>
      <c r="AN76" s="131" t="str">
        <f>[1]I_Accounting!AF62</f>
        <v/>
      </c>
      <c r="AO76" s="133" t="str">
        <f>[1]I_Accounting!AE62</f>
        <v/>
      </c>
      <c r="AP76" s="133" t="str">
        <f>[1]I_Accounting!AF62</f>
        <v/>
      </c>
      <c r="AQ76" s="133" t="str">
        <f>[1]I_Accounting!AK62</f>
        <v/>
      </c>
      <c r="AR76" s="131" t="str">
        <f>[1]I_Accounting!AL62</f>
        <v/>
      </c>
      <c r="AT76" s="134" t="str">
        <f>[1]I_Accounting!AP62</f>
        <v/>
      </c>
      <c r="AU76" s="134" t="str">
        <f>[1]I_Accounting!AQ62</f>
        <v/>
      </c>
      <c r="AV76" s="134" t="str">
        <f>[1]I_Accounting!AR62</f>
        <v/>
      </c>
    </row>
    <row r="79" spans="1:48" s="73" customFormat="1" hidden="1" x14ac:dyDescent="0.2">
      <c r="A79" s="70" t="s">
        <v>133</v>
      </c>
    </row>
    <row r="80" spans="1:48" ht="13.5" hidden="1" thickBot="1" x14ac:dyDescent="0.25">
      <c r="A80" s="70" t="s">
        <v>133</v>
      </c>
    </row>
    <row r="81" spans="1:11" ht="13.5" hidden="1" thickBot="1" x14ac:dyDescent="0.25">
      <c r="A81" s="70" t="s">
        <v>133</v>
      </c>
      <c r="C81" s="135"/>
      <c r="D81" s="136"/>
      <c r="E81" s="137"/>
      <c r="F81" s="137"/>
      <c r="G81" s="137" t="str">
        <f>Translations!$B$121</f>
        <v>Fuel Stream</v>
      </c>
      <c r="H81" s="137"/>
      <c r="I81" s="137"/>
      <c r="J81" s="137"/>
      <c r="K81" s="138" t="str">
        <f>Translations!$B$174</f>
        <v>Range</v>
      </c>
    </row>
    <row r="82" spans="1:11" hidden="1" x14ac:dyDescent="0.2">
      <c r="A82" s="70" t="s">
        <v>133</v>
      </c>
      <c r="C82" s="139">
        <v>1</v>
      </c>
      <c r="D82" s="140" t="str">
        <f>"F"&amp;C82</f>
        <v>F1</v>
      </c>
      <c r="E82" s="141" t="str">
        <f t="shared" ref="E82:E113" si="2">IF(AND(ISTEXT(F27),LEN(TRIM(F27))&gt;0),F27,"n.a.")</f>
        <v>n.a.</v>
      </c>
      <c r="F82" s="141" t="str">
        <f>IF(E82=EUconst_NA,"",MAX($F81:F$81)+1)</f>
        <v/>
      </c>
      <c r="G82" s="142" t="str">
        <f>IF(COUNTIF($F$82:$F$131,C82)=0,"",INDEX($E$82:$E$131,MATCH(C82,$F$82:$F$131,0)))</f>
        <v/>
      </c>
      <c r="H82" s="141"/>
      <c r="I82" s="141"/>
      <c r="J82" s="141"/>
      <c r="K82" s="143" t="str">
        <f ca="1">ADDRESS(ROW(G82),COLUMN(G82),,,AU2)&amp;":"&amp;ADDRESS(ROW(G82)+COUNTIF(E82:E131,"&lt;&gt;"&amp;EUconst_NA)-1,COLUMN(G82))</f>
        <v>c_AERDataTransfer!$G$82:$G$81</v>
      </c>
    </row>
    <row r="83" spans="1:11" hidden="1" x14ac:dyDescent="0.2">
      <c r="A83" s="70" t="s">
        <v>133</v>
      </c>
      <c r="C83" s="144">
        <v>2</v>
      </c>
      <c r="D83" s="145" t="str">
        <f t="shared" ref="D83:D131" si="3">"F"&amp;C83</f>
        <v>F2</v>
      </c>
      <c r="E83" s="146" t="str">
        <f t="shared" si="2"/>
        <v>n.a.</v>
      </c>
      <c r="F83" s="146" t="str">
        <f>IF(E83=EUconst_NA,"",MAX($F$81:F82)+1)</f>
        <v/>
      </c>
      <c r="G83" s="147" t="str">
        <f t="shared" ref="G83:G131" si="4">IF(COUNTIF($F$82:$F$131,C83)=0,"",INDEX($E$82:$E$131,MATCH(C83,$F$82:$F$131,0)))</f>
        <v/>
      </c>
      <c r="H83" s="146"/>
      <c r="I83" s="146"/>
      <c r="J83" s="146"/>
      <c r="K83" s="148"/>
    </row>
    <row r="84" spans="1:11" hidden="1" x14ac:dyDescent="0.2">
      <c r="A84" s="70" t="s">
        <v>133</v>
      </c>
      <c r="C84" s="144">
        <v>3</v>
      </c>
      <c r="D84" s="145" t="str">
        <f t="shared" si="3"/>
        <v>F3</v>
      </c>
      <c r="E84" s="146" t="str">
        <f t="shared" si="2"/>
        <v>n.a.</v>
      </c>
      <c r="F84" s="146" t="str">
        <f>IF(E84=EUconst_NA,"",MAX($F$81:F83)+1)</f>
        <v/>
      </c>
      <c r="G84" s="147" t="str">
        <f t="shared" si="4"/>
        <v/>
      </c>
      <c r="H84" s="146"/>
      <c r="I84" s="146"/>
      <c r="J84" s="146"/>
      <c r="K84" s="148"/>
    </row>
    <row r="85" spans="1:11" hidden="1" x14ac:dyDescent="0.2">
      <c r="A85" s="70" t="s">
        <v>133</v>
      </c>
      <c r="C85" s="144">
        <v>4</v>
      </c>
      <c r="D85" s="145" t="str">
        <f t="shared" si="3"/>
        <v>F4</v>
      </c>
      <c r="E85" s="146" t="str">
        <f t="shared" si="2"/>
        <v>n.a.</v>
      </c>
      <c r="F85" s="146" t="str">
        <f>IF(E85=EUconst_NA,"",MAX($F$81:F84)+1)</f>
        <v/>
      </c>
      <c r="G85" s="147" t="str">
        <f t="shared" si="4"/>
        <v/>
      </c>
      <c r="H85" s="146"/>
      <c r="I85" s="146"/>
      <c r="J85" s="146"/>
      <c r="K85" s="148"/>
    </row>
    <row r="86" spans="1:11" hidden="1" x14ac:dyDescent="0.2">
      <c r="A86" s="70" t="s">
        <v>133</v>
      </c>
      <c r="C86" s="144">
        <v>5</v>
      </c>
      <c r="D86" s="145" t="str">
        <f t="shared" si="3"/>
        <v>F5</v>
      </c>
      <c r="E86" s="146" t="str">
        <f t="shared" si="2"/>
        <v>n.a.</v>
      </c>
      <c r="F86" s="146" t="str">
        <f>IF(E86=EUconst_NA,"",MAX($F$81:F85)+1)</f>
        <v/>
      </c>
      <c r="G86" s="147" t="str">
        <f t="shared" si="4"/>
        <v/>
      </c>
      <c r="H86" s="146"/>
      <c r="I86" s="146"/>
      <c r="J86" s="146"/>
      <c r="K86" s="148"/>
    </row>
    <row r="87" spans="1:11" hidden="1" x14ac:dyDescent="0.2">
      <c r="A87" s="70" t="s">
        <v>133</v>
      </c>
      <c r="C87" s="144">
        <v>6</v>
      </c>
      <c r="D87" s="145" t="str">
        <f t="shared" si="3"/>
        <v>F6</v>
      </c>
      <c r="E87" s="146" t="str">
        <f t="shared" si="2"/>
        <v>n.a.</v>
      </c>
      <c r="F87" s="146" t="str">
        <f>IF(E87=EUconst_NA,"",MAX($F$81:F86)+1)</f>
        <v/>
      </c>
      <c r="G87" s="147" t="str">
        <f t="shared" si="4"/>
        <v/>
      </c>
      <c r="H87" s="146"/>
      <c r="I87" s="146"/>
      <c r="J87" s="146"/>
      <c r="K87" s="148"/>
    </row>
    <row r="88" spans="1:11" hidden="1" x14ac:dyDescent="0.2">
      <c r="A88" s="70" t="s">
        <v>133</v>
      </c>
      <c r="C88" s="144">
        <v>7</v>
      </c>
      <c r="D88" s="145" t="str">
        <f t="shared" si="3"/>
        <v>F7</v>
      </c>
      <c r="E88" s="146" t="str">
        <f t="shared" si="2"/>
        <v>n.a.</v>
      </c>
      <c r="F88" s="146" t="str">
        <f>IF(E88=EUconst_NA,"",MAX($F$81:F87)+1)</f>
        <v/>
      </c>
      <c r="G88" s="147" t="str">
        <f t="shared" si="4"/>
        <v/>
      </c>
      <c r="H88" s="146"/>
      <c r="I88" s="146"/>
      <c r="J88" s="146"/>
      <c r="K88" s="148"/>
    </row>
    <row r="89" spans="1:11" hidden="1" x14ac:dyDescent="0.2">
      <c r="A89" s="70" t="s">
        <v>133</v>
      </c>
      <c r="C89" s="144">
        <v>8</v>
      </c>
      <c r="D89" s="145" t="str">
        <f t="shared" si="3"/>
        <v>F8</v>
      </c>
      <c r="E89" s="146" t="str">
        <f t="shared" si="2"/>
        <v>n.a.</v>
      </c>
      <c r="F89" s="146" t="str">
        <f>IF(E89=EUconst_NA,"",MAX($F$81:F88)+1)</f>
        <v/>
      </c>
      <c r="G89" s="147" t="str">
        <f t="shared" si="4"/>
        <v/>
      </c>
      <c r="H89" s="146"/>
      <c r="I89" s="146"/>
      <c r="J89" s="146"/>
      <c r="K89" s="148"/>
    </row>
    <row r="90" spans="1:11" hidden="1" x14ac:dyDescent="0.2">
      <c r="A90" s="70" t="s">
        <v>133</v>
      </c>
      <c r="C90" s="144">
        <v>9</v>
      </c>
      <c r="D90" s="145" t="str">
        <f t="shared" si="3"/>
        <v>F9</v>
      </c>
      <c r="E90" s="146" t="str">
        <f t="shared" si="2"/>
        <v>n.a.</v>
      </c>
      <c r="F90" s="146" t="str">
        <f>IF(E90=EUconst_NA,"",MAX($F$81:F89)+1)</f>
        <v/>
      </c>
      <c r="G90" s="147" t="str">
        <f t="shared" si="4"/>
        <v/>
      </c>
      <c r="H90" s="146"/>
      <c r="I90" s="146"/>
      <c r="J90" s="146"/>
      <c r="K90" s="148"/>
    </row>
    <row r="91" spans="1:11" hidden="1" x14ac:dyDescent="0.2">
      <c r="A91" s="70" t="s">
        <v>133</v>
      </c>
      <c r="C91" s="144">
        <v>10</v>
      </c>
      <c r="D91" s="145" t="str">
        <f t="shared" si="3"/>
        <v>F10</v>
      </c>
      <c r="E91" s="146" t="str">
        <f t="shared" si="2"/>
        <v>n.a.</v>
      </c>
      <c r="F91" s="146" t="str">
        <f>IF(E91=EUconst_NA,"",MAX($F$81:F90)+1)</f>
        <v/>
      </c>
      <c r="G91" s="147" t="str">
        <f t="shared" si="4"/>
        <v/>
      </c>
      <c r="H91" s="146"/>
      <c r="I91" s="146"/>
      <c r="J91" s="146"/>
      <c r="K91" s="148"/>
    </row>
    <row r="92" spans="1:11" hidden="1" x14ac:dyDescent="0.2">
      <c r="A92" s="70" t="s">
        <v>133</v>
      </c>
      <c r="C92" s="144">
        <v>11</v>
      </c>
      <c r="D92" s="145" t="str">
        <f t="shared" si="3"/>
        <v>F11</v>
      </c>
      <c r="E92" s="146" t="str">
        <f t="shared" si="2"/>
        <v>n.a.</v>
      </c>
      <c r="F92" s="146" t="str">
        <f>IF(E92=EUconst_NA,"",MAX($F$81:F91)+1)</f>
        <v/>
      </c>
      <c r="G92" s="147" t="str">
        <f t="shared" si="4"/>
        <v/>
      </c>
      <c r="H92" s="146"/>
      <c r="I92" s="146"/>
      <c r="J92" s="146"/>
      <c r="K92" s="148"/>
    </row>
    <row r="93" spans="1:11" hidden="1" x14ac:dyDescent="0.2">
      <c r="A93" s="70" t="s">
        <v>133</v>
      </c>
      <c r="C93" s="144">
        <v>12</v>
      </c>
      <c r="D93" s="145" t="str">
        <f t="shared" si="3"/>
        <v>F12</v>
      </c>
      <c r="E93" s="146" t="str">
        <f t="shared" si="2"/>
        <v>n.a.</v>
      </c>
      <c r="F93" s="146" t="str">
        <f>IF(E93=EUconst_NA,"",MAX($F$81:F92)+1)</f>
        <v/>
      </c>
      <c r="G93" s="147" t="str">
        <f t="shared" si="4"/>
        <v/>
      </c>
      <c r="H93" s="146"/>
      <c r="I93" s="146"/>
      <c r="J93" s="146"/>
      <c r="K93" s="148"/>
    </row>
    <row r="94" spans="1:11" hidden="1" x14ac:dyDescent="0.2">
      <c r="A94" s="70" t="s">
        <v>133</v>
      </c>
      <c r="C94" s="144">
        <v>13</v>
      </c>
      <c r="D94" s="145" t="str">
        <f t="shared" si="3"/>
        <v>F13</v>
      </c>
      <c r="E94" s="146" t="str">
        <f t="shared" si="2"/>
        <v>n.a.</v>
      </c>
      <c r="F94" s="146" t="str">
        <f>IF(E94=EUconst_NA,"",MAX($F$81:F93)+1)</f>
        <v/>
      </c>
      <c r="G94" s="147" t="str">
        <f t="shared" si="4"/>
        <v/>
      </c>
      <c r="H94" s="146"/>
      <c r="I94" s="146"/>
      <c r="J94" s="146"/>
      <c r="K94" s="148"/>
    </row>
    <row r="95" spans="1:11" hidden="1" x14ac:dyDescent="0.2">
      <c r="A95" s="70" t="s">
        <v>133</v>
      </c>
      <c r="C95" s="144">
        <v>14</v>
      </c>
      <c r="D95" s="145" t="str">
        <f t="shared" si="3"/>
        <v>F14</v>
      </c>
      <c r="E95" s="146" t="str">
        <f t="shared" si="2"/>
        <v>n.a.</v>
      </c>
      <c r="F95" s="146" t="str">
        <f>IF(E95=EUconst_NA,"",MAX($F$81:F94)+1)</f>
        <v/>
      </c>
      <c r="G95" s="147" t="str">
        <f t="shared" si="4"/>
        <v/>
      </c>
      <c r="H95" s="146"/>
      <c r="I95" s="146"/>
      <c r="J95" s="146"/>
      <c r="K95" s="148"/>
    </row>
    <row r="96" spans="1:11" hidden="1" x14ac:dyDescent="0.2">
      <c r="A96" s="70" t="s">
        <v>133</v>
      </c>
      <c r="C96" s="144">
        <v>15</v>
      </c>
      <c r="D96" s="145" t="str">
        <f t="shared" si="3"/>
        <v>F15</v>
      </c>
      <c r="E96" s="146" t="str">
        <f t="shared" si="2"/>
        <v>n.a.</v>
      </c>
      <c r="F96" s="146" t="str">
        <f>IF(E96=EUconst_NA,"",MAX($F$81:F95)+1)</f>
        <v/>
      </c>
      <c r="G96" s="147" t="str">
        <f t="shared" si="4"/>
        <v/>
      </c>
      <c r="H96" s="146"/>
      <c r="I96" s="146"/>
      <c r="J96" s="146"/>
      <c r="K96" s="148"/>
    </row>
    <row r="97" spans="1:11" hidden="1" x14ac:dyDescent="0.2">
      <c r="A97" s="70" t="s">
        <v>133</v>
      </c>
      <c r="C97" s="144">
        <v>16</v>
      </c>
      <c r="D97" s="145" t="str">
        <f t="shared" si="3"/>
        <v>F16</v>
      </c>
      <c r="E97" s="146" t="str">
        <f t="shared" si="2"/>
        <v>n.a.</v>
      </c>
      <c r="F97" s="146" t="str">
        <f>IF(E97=EUconst_NA,"",MAX($F$81:F96)+1)</f>
        <v/>
      </c>
      <c r="G97" s="147" t="str">
        <f t="shared" si="4"/>
        <v/>
      </c>
      <c r="H97" s="146"/>
      <c r="I97" s="146"/>
      <c r="J97" s="146"/>
      <c r="K97" s="148"/>
    </row>
    <row r="98" spans="1:11" hidden="1" x14ac:dyDescent="0.2">
      <c r="A98" s="70" t="s">
        <v>133</v>
      </c>
      <c r="C98" s="144">
        <v>17</v>
      </c>
      <c r="D98" s="145" t="str">
        <f t="shared" si="3"/>
        <v>F17</v>
      </c>
      <c r="E98" s="146" t="str">
        <f t="shared" si="2"/>
        <v>n.a.</v>
      </c>
      <c r="F98" s="146" t="str">
        <f>IF(E98=EUconst_NA,"",MAX($F$81:F97)+1)</f>
        <v/>
      </c>
      <c r="G98" s="147" t="str">
        <f t="shared" si="4"/>
        <v/>
      </c>
      <c r="H98" s="146"/>
      <c r="I98" s="146"/>
      <c r="J98" s="146"/>
      <c r="K98" s="148"/>
    </row>
    <row r="99" spans="1:11" hidden="1" x14ac:dyDescent="0.2">
      <c r="A99" s="70" t="s">
        <v>133</v>
      </c>
      <c r="C99" s="144">
        <v>18</v>
      </c>
      <c r="D99" s="145" t="str">
        <f t="shared" si="3"/>
        <v>F18</v>
      </c>
      <c r="E99" s="146" t="str">
        <f t="shared" si="2"/>
        <v>n.a.</v>
      </c>
      <c r="F99" s="146" t="str">
        <f>IF(E99=EUconst_NA,"",MAX($F$81:F98)+1)</f>
        <v/>
      </c>
      <c r="G99" s="147" t="str">
        <f t="shared" si="4"/>
        <v/>
      </c>
      <c r="H99" s="146"/>
      <c r="I99" s="146"/>
      <c r="J99" s="146"/>
      <c r="K99" s="148"/>
    </row>
    <row r="100" spans="1:11" hidden="1" x14ac:dyDescent="0.2">
      <c r="A100" s="70" t="s">
        <v>133</v>
      </c>
      <c r="C100" s="144">
        <v>19</v>
      </c>
      <c r="D100" s="145" t="str">
        <f t="shared" si="3"/>
        <v>F19</v>
      </c>
      <c r="E100" s="146" t="str">
        <f t="shared" si="2"/>
        <v>n.a.</v>
      </c>
      <c r="F100" s="146" t="str">
        <f>IF(E100=EUconst_NA,"",MAX($F$81:F99)+1)</f>
        <v/>
      </c>
      <c r="G100" s="147" t="str">
        <f t="shared" si="4"/>
        <v/>
      </c>
      <c r="H100" s="146"/>
      <c r="I100" s="146"/>
      <c r="J100" s="146"/>
      <c r="K100" s="148"/>
    </row>
    <row r="101" spans="1:11" hidden="1" x14ac:dyDescent="0.2">
      <c r="A101" s="70" t="s">
        <v>133</v>
      </c>
      <c r="C101" s="144">
        <v>20</v>
      </c>
      <c r="D101" s="145" t="str">
        <f t="shared" si="3"/>
        <v>F20</v>
      </c>
      <c r="E101" s="146" t="str">
        <f t="shared" si="2"/>
        <v>n.a.</v>
      </c>
      <c r="F101" s="146" t="str">
        <f>IF(E101=EUconst_NA,"",MAX($F$81:F100)+1)</f>
        <v/>
      </c>
      <c r="G101" s="147" t="str">
        <f t="shared" si="4"/>
        <v/>
      </c>
      <c r="H101" s="146"/>
      <c r="I101" s="146"/>
      <c r="J101" s="146"/>
      <c r="K101" s="148"/>
    </row>
    <row r="102" spans="1:11" hidden="1" x14ac:dyDescent="0.2">
      <c r="A102" s="70" t="s">
        <v>133</v>
      </c>
      <c r="C102" s="144">
        <v>21</v>
      </c>
      <c r="D102" s="145" t="str">
        <f t="shared" si="3"/>
        <v>F21</v>
      </c>
      <c r="E102" s="146" t="str">
        <f t="shared" si="2"/>
        <v>n.a.</v>
      </c>
      <c r="F102" s="146" t="str">
        <f>IF(E102=EUconst_NA,"",MAX($F$81:F101)+1)</f>
        <v/>
      </c>
      <c r="G102" s="147" t="str">
        <f t="shared" si="4"/>
        <v/>
      </c>
      <c r="H102" s="146"/>
      <c r="I102" s="146"/>
      <c r="J102" s="146"/>
      <c r="K102" s="148"/>
    </row>
    <row r="103" spans="1:11" hidden="1" x14ac:dyDescent="0.2">
      <c r="A103" s="70" t="s">
        <v>133</v>
      </c>
      <c r="C103" s="144">
        <v>22</v>
      </c>
      <c r="D103" s="145" t="str">
        <f t="shared" si="3"/>
        <v>F22</v>
      </c>
      <c r="E103" s="146" t="str">
        <f t="shared" si="2"/>
        <v>n.a.</v>
      </c>
      <c r="F103" s="146" t="str">
        <f>IF(E103=EUconst_NA,"",MAX($F$81:F102)+1)</f>
        <v/>
      </c>
      <c r="G103" s="147" t="str">
        <f t="shared" si="4"/>
        <v/>
      </c>
      <c r="H103" s="146"/>
      <c r="I103" s="146"/>
      <c r="J103" s="146"/>
      <c r="K103" s="148"/>
    </row>
    <row r="104" spans="1:11" hidden="1" x14ac:dyDescent="0.2">
      <c r="A104" s="70" t="s">
        <v>133</v>
      </c>
      <c r="C104" s="144">
        <v>23</v>
      </c>
      <c r="D104" s="145" t="str">
        <f t="shared" si="3"/>
        <v>F23</v>
      </c>
      <c r="E104" s="146" t="str">
        <f t="shared" si="2"/>
        <v>n.a.</v>
      </c>
      <c r="F104" s="146" t="str">
        <f>IF(E104=EUconst_NA,"",MAX($F$81:F103)+1)</f>
        <v/>
      </c>
      <c r="G104" s="147" t="str">
        <f t="shared" si="4"/>
        <v/>
      </c>
      <c r="H104" s="146"/>
      <c r="I104" s="146"/>
      <c r="J104" s="146"/>
      <c r="K104" s="148"/>
    </row>
    <row r="105" spans="1:11" hidden="1" x14ac:dyDescent="0.2">
      <c r="A105" s="70" t="s">
        <v>133</v>
      </c>
      <c r="C105" s="144">
        <v>24</v>
      </c>
      <c r="D105" s="145" t="str">
        <f t="shared" si="3"/>
        <v>F24</v>
      </c>
      <c r="E105" s="146" t="str">
        <f t="shared" si="2"/>
        <v>n.a.</v>
      </c>
      <c r="F105" s="146" t="str">
        <f>IF(E105=EUconst_NA,"",MAX($F$81:F104)+1)</f>
        <v/>
      </c>
      <c r="G105" s="147" t="str">
        <f t="shared" si="4"/>
        <v/>
      </c>
      <c r="H105" s="146"/>
      <c r="I105" s="146"/>
      <c r="J105" s="146"/>
      <c r="K105" s="148"/>
    </row>
    <row r="106" spans="1:11" hidden="1" x14ac:dyDescent="0.2">
      <c r="A106" s="70" t="s">
        <v>133</v>
      </c>
      <c r="C106" s="144">
        <v>25</v>
      </c>
      <c r="D106" s="145" t="str">
        <f t="shared" si="3"/>
        <v>F25</v>
      </c>
      <c r="E106" s="146" t="str">
        <f t="shared" si="2"/>
        <v>n.a.</v>
      </c>
      <c r="F106" s="146" t="str">
        <f>IF(E106=EUconst_NA,"",MAX($F$81:F105)+1)</f>
        <v/>
      </c>
      <c r="G106" s="147" t="str">
        <f t="shared" si="4"/>
        <v/>
      </c>
      <c r="H106" s="146"/>
      <c r="I106" s="146"/>
      <c r="J106" s="146"/>
      <c r="K106" s="148"/>
    </row>
    <row r="107" spans="1:11" hidden="1" x14ac:dyDescent="0.2">
      <c r="A107" s="70" t="s">
        <v>133</v>
      </c>
      <c r="C107" s="144">
        <v>26</v>
      </c>
      <c r="D107" s="145" t="str">
        <f t="shared" si="3"/>
        <v>F26</v>
      </c>
      <c r="E107" s="146" t="str">
        <f t="shared" si="2"/>
        <v>n.a.</v>
      </c>
      <c r="F107" s="146" t="str">
        <f>IF(E107=EUconst_NA,"",MAX($F$81:F106)+1)</f>
        <v/>
      </c>
      <c r="G107" s="147" t="str">
        <f t="shared" si="4"/>
        <v/>
      </c>
      <c r="H107" s="146"/>
      <c r="I107" s="146"/>
      <c r="J107" s="146"/>
      <c r="K107" s="148"/>
    </row>
    <row r="108" spans="1:11" hidden="1" x14ac:dyDescent="0.2">
      <c r="A108" s="70" t="s">
        <v>133</v>
      </c>
      <c r="C108" s="144">
        <v>27</v>
      </c>
      <c r="D108" s="145" t="str">
        <f t="shared" si="3"/>
        <v>F27</v>
      </c>
      <c r="E108" s="146" t="str">
        <f t="shared" si="2"/>
        <v>n.a.</v>
      </c>
      <c r="F108" s="146" t="str">
        <f>IF(E108=EUconst_NA,"",MAX($F$81:F107)+1)</f>
        <v/>
      </c>
      <c r="G108" s="147" t="str">
        <f t="shared" si="4"/>
        <v/>
      </c>
      <c r="H108" s="146"/>
      <c r="I108" s="146"/>
      <c r="J108" s="146"/>
      <c r="K108" s="148"/>
    </row>
    <row r="109" spans="1:11" hidden="1" x14ac:dyDescent="0.2">
      <c r="A109" s="70" t="s">
        <v>133</v>
      </c>
      <c r="C109" s="144">
        <v>28</v>
      </c>
      <c r="D109" s="145" t="str">
        <f t="shared" si="3"/>
        <v>F28</v>
      </c>
      <c r="E109" s="146" t="str">
        <f t="shared" si="2"/>
        <v>n.a.</v>
      </c>
      <c r="F109" s="146" t="str">
        <f>IF(E109=EUconst_NA,"",MAX($F$81:F108)+1)</f>
        <v/>
      </c>
      <c r="G109" s="147" t="str">
        <f t="shared" si="4"/>
        <v/>
      </c>
      <c r="H109" s="146"/>
      <c r="I109" s="146"/>
      <c r="J109" s="146"/>
      <c r="K109" s="148"/>
    </row>
    <row r="110" spans="1:11" hidden="1" x14ac:dyDescent="0.2">
      <c r="A110" s="70" t="s">
        <v>133</v>
      </c>
      <c r="C110" s="144">
        <v>29</v>
      </c>
      <c r="D110" s="145" t="str">
        <f t="shared" si="3"/>
        <v>F29</v>
      </c>
      <c r="E110" s="146" t="str">
        <f t="shared" si="2"/>
        <v>n.a.</v>
      </c>
      <c r="F110" s="146" t="str">
        <f>IF(E110=EUconst_NA,"",MAX($F$81:F109)+1)</f>
        <v/>
      </c>
      <c r="G110" s="147" t="str">
        <f t="shared" si="4"/>
        <v/>
      </c>
      <c r="H110" s="146"/>
      <c r="I110" s="146"/>
      <c r="J110" s="146"/>
      <c r="K110" s="148"/>
    </row>
    <row r="111" spans="1:11" hidden="1" x14ac:dyDescent="0.2">
      <c r="A111" s="70" t="s">
        <v>133</v>
      </c>
      <c r="C111" s="144">
        <v>30</v>
      </c>
      <c r="D111" s="145" t="str">
        <f t="shared" si="3"/>
        <v>F30</v>
      </c>
      <c r="E111" s="146" t="str">
        <f t="shared" si="2"/>
        <v>n.a.</v>
      </c>
      <c r="F111" s="146" t="str">
        <f>IF(E111=EUconst_NA,"",MAX($F$81:F110)+1)</f>
        <v/>
      </c>
      <c r="G111" s="147" t="str">
        <f t="shared" si="4"/>
        <v/>
      </c>
      <c r="H111" s="146"/>
      <c r="I111" s="146"/>
      <c r="J111" s="146"/>
      <c r="K111" s="148"/>
    </row>
    <row r="112" spans="1:11" hidden="1" x14ac:dyDescent="0.2">
      <c r="A112" s="70" t="s">
        <v>133</v>
      </c>
      <c r="C112" s="144">
        <v>31</v>
      </c>
      <c r="D112" s="145" t="str">
        <f t="shared" si="3"/>
        <v>F31</v>
      </c>
      <c r="E112" s="146" t="str">
        <f t="shared" si="2"/>
        <v>n.a.</v>
      </c>
      <c r="F112" s="146" t="str">
        <f>IF(E112=EUconst_NA,"",MAX($F$81:F111)+1)</f>
        <v/>
      </c>
      <c r="G112" s="147" t="str">
        <f t="shared" si="4"/>
        <v/>
      </c>
      <c r="H112" s="146"/>
      <c r="I112" s="146"/>
      <c r="J112" s="146"/>
      <c r="K112" s="148"/>
    </row>
    <row r="113" spans="1:11" hidden="1" x14ac:dyDescent="0.2">
      <c r="A113" s="70" t="s">
        <v>133</v>
      </c>
      <c r="C113" s="144">
        <v>32</v>
      </c>
      <c r="D113" s="145" t="str">
        <f t="shared" si="3"/>
        <v>F32</v>
      </c>
      <c r="E113" s="146" t="str">
        <f t="shared" si="2"/>
        <v>n.a.</v>
      </c>
      <c r="F113" s="146" t="str">
        <f>IF(E113=EUconst_NA,"",MAX($F$81:F112)+1)</f>
        <v/>
      </c>
      <c r="G113" s="147" t="str">
        <f t="shared" si="4"/>
        <v/>
      </c>
      <c r="H113" s="146"/>
      <c r="I113" s="146"/>
      <c r="J113" s="146"/>
      <c r="K113" s="148"/>
    </row>
    <row r="114" spans="1:11" hidden="1" x14ac:dyDescent="0.2">
      <c r="A114" s="70" t="s">
        <v>133</v>
      </c>
      <c r="C114" s="144">
        <v>33</v>
      </c>
      <c r="D114" s="145" t="str">
        <f t="shared" si="3"/>
        <v>F33</v>
      </c>
      <c r="E114" s="146" t="str">
        <f t="shared" ref="E114:E131" si="5">IF(AND(ISTEXT(F59),LEN(TRIM(F59))&gt;0),F59,"n.a.")</f>
        <v>n.a.</v>
      </c>
      <c r="F114" s="146" t="str">
        <f>IF(E114=EUconst_NA,"",MAX($F$81:F113)+1)</f>
        <v/>
      </c>
      <c r="G114" s="147" t="str">
        <f t="shared" si="4"/>
        <v/>
      </c>
      <c r="H114" s="146"/>
      <c r="I114" s="146"/>
      <c r="J114" s="146"/>
      <c r="K114" s="148"/>
    </row>
    <row r="115" spans="1:11" hidden="1" x14ac:dyDescent="0.2">
      <c r="A115" s="70" t="s">
        <v>133</v>
      </c>
      <c r="C115" s="144">
        <v>34</v>
      </c>
      <c r="D115" s="145" t="str">
        <f t="shared" si="3"/>
        <v>F34</v>
      </c>
      <c r="E115" s="146" t="str">
        <f t="shared" si="5"/>
        <v>n.a.</v>
      </c>
      <c r="F115" s="146" t="str">
        <f>IF(E115=EUconst_NA,"",MAX($F$81:F114)+1)</f>
        <v/>
      </c>
      <c r="G115" s="147" t="str">
        <f t="shared" si="4"/>
        <v/>
      </c>
      <c r="H115" s="146"/>
      <c r="I115" s="146"/>
      <c r="J115" s="146"/>
      <c r="K115" s="148"/>
    </row>
    <row r="116" spans="1:11" hidden="1" x14ac:dyDescent="0.2">
      <c r="A116" s="70" t="s">
        <v>133</v>
      </c>
      <c r="C116" s="144">
        <v>35</v>
      </c>
      <c r="D116" s="145" t="str">
        <f t="shared" si="3"/>
        <v>F35</v>
      </c>
      <c r="E116" s="146" t="str">
        <f t="shared" si="5"/>
        <v>n.a.</v>
      </c>
      <c r="F116" s="146" t="str">
        <f>IF(E116=EUconst_NA,"",MAX($F$81:F115)+1)</f>
        <v/>
      </c>
      <c r="G116" s="147" t="str">
        <f t="shared" si="4"/>
        <v/>
      </c>
      <c r="H116" s="146"/>
      <c r="I116" s="146"/>
      <c r="J116" s="146"/>
      <c r="K116" s="148"/>
    </row>
    <row r="117" spans="1:11" hidden="1" x14ac:dyDescent="0.2">
      <c r="A117" s="70" t="s">
        <v>133</v>
      </c>
      <c r="C117" s="144">
        <v>36</v>
      </c>
      <c r="D117" s="145" t="str">
        <f t="shared" si="3"/>
        <v>F36</v>
      </c>
      <c r="E117" s="146" t="str">
        <f t="shared" si="5"/>
        <v>n.a.</v>
      </c>
      <c r="F117" s="146" t="str">
        <f>IF(E117=EUconst_NA,"",MAX($F$81:F116)+1)</f>
        <v/>
      </c>
      <c r="G117" s="147" t="str">
        <f t="shared" si="4"/>
        <v/>
      </c>
      <c r="H117" s="146"/>
      <c r="I117" s="146"/>
      <c r="J117" s="146"/>
      <c r="K117" s="148"/>
    </row>
    <row r="118" spans="1:11" hidden="1" x14ac:dyDescent="0.2">
      <c r="A118" s="70" t="s">
        <v>133</v>
      </c>
      <c r="C118" s="144">
        <v>37</v>
      </c>
      <c r="D118" s="145" t="str">
        <f t="shared" si="3"/>
        <v>F37</v>
      </c>
      <c r="E118" s="146" t="str">
        <f t="shared" si="5"/>
        <v>n.a.</v>
      </c>
      <c r="F118" s="146" t="str">
        <f>IF(E118=EUconst_NA,"",MAX($F$81:F117)+1)</f>
        <v/>
      </c>
      <c r="G118" s="147" t="str">
        <f t="shared" si="4"/>
        <v/>
      </c>
      <c r="H118" s="146"/>
      <c r="I118" s="146"/>
      <c r="J118" s="146"/>
      <c r="K118" s="148"/>
    </row>
    <row r="119" spans="1:11" hidden="1" x14ac:dyDescent="0.2">
      <c r="A119" s="70" t="s">
        <v>133</v>
      </c>
      <c r="C119" s="144">
        <v>38</v>
      </c>
      <c r="D119" s="145" t="str">
        <f t="shared" si="3"/>
        <v>F38</v>
      </c>
      <c r="E119" s="146" t="str">
        <f t="shared" si="5"/>
        <v>n.a.</v>
      </c>
      <c r="F119" s="146" t="str">
        <f>IF(E119=EUconst_NA,"",MAX($F$81:F118)+1)</f>
        <v/>
      </c>
      <c r="G119" s="147" t="str">
        <f t="shared" si="4"/>
        <v/>
      </c>
      <c r="H119" s="146"/>
      <c r="I119" s="146"/>
      <c r="J119" s="146"/>
      <c r="K119" s="148"/>
    </row>
    <row r="120" spans="1:11" hidden="1" x14ac:dyDescent="0.2">
      <c r="A120" s="70" t="s">
        <v>133</v>
      </c>
      <c r="C120" s="144">
        <v>39</v>
      </c>
      <c r="D120" s="145" t="str">
        <f t="shared" si="3"/>
        <v>F39</v>
      </c>
      <c r="E120" s="146" t="str">
        <f t="shared" si="5"/>
        <v>n.a.</v>
      </c>
      <c r="F120" s="146" t="str">
        <f>IF(E120=EUconst_NA,"",MAX($F$81:F119)+1)</f>
        <v/>
      </c>
      <c r="G120" s="147" t="str">
        <f t="shared" si="4"/>
        <v/>
      </c>
      <c r="H120" s="146"/>
      <c r="I120" s="146"/>
      <c r="J120" s="146"/>
      <c r="K120" s="148"/>
    </row>
    <row r="121" spans="1:11" hidden="1" x14ac:dyDescent="0.2">
      <c r="A121" s="70" t="s">
        <v>133</v>
      </c>
      <c r="C121" s="144">
        <v>40</v>
      </c>
      <c r="D121" s="145" t="str">
        <f t="shared" si="3"/>
        <v>F40</v>
      </c>
      <c r="E121" s="146" t="str">
        <f t="shared" si="5"/>
        <v>n.a.</v>
      </c>
      <c r="F121" s="146" t="str">
        <f>IF(E121=EUconst_NA,"",MAX($F$81:F120)+1)</f>
        <v/>
      </c>
      <c r="G121" s="147" t="str">
        <f t="shared" si="4"/>
        <v/>
      </c>
      <c r="H121" s="146"/>
      <c r="I121" s="146"/>
      <c r="J121" s="146"/>
      <c r="K121" s="148"/>
    </row>
    <row r="122" spans="1:11" hidden="1" x14ac:dyDescent="0.2">
      <c r="A122" s="70" t="s">
        <v>133</v>
      </c>
      <c r="C122" s="144">
        <v>41</v>
      </c>
      <c r="D122" s="145" t="str">
        <f t="shared" si="3"/>
        <v>F41</v>
      </c>
      <c r="E122" s="146" t="str">
        <f t="shared" si="5"/>
        <v>n.a.</v>
      </c>
      <c r="F122" s="146" t="str">
        <f>IF(E122=EUconst_NA,"",MAX($F$81:F121)+1)</f>
        <v/>
      </c>
      <c r="G122" s="147" t="str">
        <f t="shared" si="4"/>
        <v/>
      </c>
      <c r="H122" s="146"/>
      <c r="I122" s="146"/>
      <c r="J122" s="146"/>
      <c r="K122" s="148"/>
    </row>
    <row r="123" spans="1:11" hidden="1" x14ac:dyDescent="0.2">
      <c r="A123" s="70" t="s">
        <v>133</v>
      </c>
      <c r="C123" s="144">
        <v>42</v>
      </c>
      <c r="D123" s="145" t="str">
        <f t="shared" si="3"/>
        <v>F42</v>
      </c>
      <c r="E123" s="146" t="str">
        <f t="shared" si="5"/>
        <v>n.a.</v>
      </c>
      <c r="F123" s="146" t="str">
        <f>IF(E123=EUconst_NA,"",MAX($F$81:F122)+1)</f>
        <v/>
      </c>
      <c r="G123" s="147" t="str">
        <f t="shared" si="4"/>
        <v/>
      </c>
      <c r="H123" s="146"/>
      <c r="I123" s="146"/>
      <c r="J123" s="146"/>
      <c r="K123" s="148"/>
    </row>
    <row r="124" spans="1:11" hidden="1" x14ac:dyDescent="0.2">
      <c r="A124" s="70" t="s">
        <v>133</v>
      </c>
      <c r="C124" s="144">
        <v>43</v>
      </c>
      <c r="D124" s="145" t="str">
        <f t="shared" si="3"/>
        <v>F43</v>
      </c>
      <c r="E124" s="146" t="str">
        <f t="shared" si="5"/>
        <v>n.a.</v>
      </c>
      <c r="F124" s="146" t="str">
        <f>IF(E124=EUconst_NA,"",MAX($F$81:F123)+1)</f>
        <v/>
      </c>
      <c r="G124" s="147" t="str">
        <f t="shared" si="4"/>
        <v/>
      </c>
      <c r="H124" s="146"/>
      <c r="I124" s="146"/>
      <c r="J124" s="146"/>
      <c r="K124" s="148"/>
    </row>
    <row r="125" spans="1:11" hidden="1" x14ac:dyDescent="0.2">
      <c r="A125" s="70" t="s">
        <v>133</v>
      </c>
      <c r="C125" s="144">
        <v>44</v>
      </c>
      <c r="D125" s="145" t="str">
        <f t="shared" si="3"/>
        <v>F44</v>
      </c>
      <c r="E125" s="146" t="str">
        <f t="shared" si="5"/>
        <v>n.a.</v>
      </c>
      <c r="F125" s="146" t="str">
        <f>IF(E125=EUconst_NA,"",MAX($F$81:F124)+1)</f>
        <v/>
      </c>
      <c r="G125" s="147" t="str">
        <f t="shared" si="4"/>
        <v/>
      </c>
      <c r="H125" s="146"/>
      <c r="I125" s="146"/>
      <c r="J125" s="146"/>
      <c r="K125" s="148"/>
    </row>
    <row r="126" spans="1:11" hidden="1" x14ac:dyDescent="0.2">
      <c r="A126" s="70" t="s">
        <v>133</v>
      </c>
      <c r="C126" s="144">
        <v>45</v>
      </c>
      <c r="D126" s="145" t="str">
        <f t="shared" si="3"/>
        <v>F45</v>
      </c>
      <c r="E126" s="146" t="str">
        <f t="shared" si="5"/>
        <v>n.a.</v>
      </c>
      <c r="F126" s="146" t="str">
        <f>IF(E126=EUconst_NA,"",MAX($F$81:F125)+1)</f>
        <v/>
      </c>
      <c r="G126" s="147" t="str">
        <f t="shared" si="4"/>
        <v/>
      </c>
      <c r="H126" s="146"/>
      <c r="I126" s="146"/>
      <c r="J126" s="146"/>
      <c r="K126" s="148"/>
    </row>
    <row r="127" spans="1:11" hidden="1" x14ac:dyDescent="0.2">
      <c r="A127" s="70" t="s">
        <v>133</v>
      </c>
      <c r="C127" s="144">
        <v>46</v>
      </c>
      <c r="D127" s="145" t="str">
        <f t="shared" si="3"/>
        <v>F46</v>
      </c>
      <c r="E127" s="146" t="str">
        <f t="shared" si="5"/>
        <v>n.a.</v>
      </c>
      <c r="F127" s="146" t="str">
        <f>IF(E127=EUconst_NA,"",MAX($F$81:F126)+1)</f>
        <v/>
      </c>
      <c r="G127" s="147" t="str">
        <f t="shared" si="4"/>
        <v/>
      </c>
      <c r="H127" s="146"/>
      <c r="I127" s="146"/>
      <c r="J127" s="146"/>
      <c r="K127" s="148"/>
    </row>
    <row r="128" spans="1:11" hidden="1" x14ac:dyDescent="0.2">
      <c r="A128" s="70" t="s">
        <v>133</v>
      </c>
      <c r="C128" s="144">
        <v>47</v>
      </c>
      <c r="D128" s="145" t="str">
        <f t="shared" si="3"/>
        <v>F47</v>
      </c>
      <c r="E128" s="146" t="str">
        <f t="shared" si="5"/>
        <v>n.a.</v>
      </c>
      <c r="F128" s="146" t="str">
        <f>IF(E128=EUconst_NA,"",MAX($F$81:F127)+1)</f>
        <v/>
      </c>
      <c r="G128" s="147" t="str">
        <f t="shared" si="4"/>
        <v/>
      </c>
      <c r="H128" s="146"/>
      <c r="I128" s="146"/>
      <c r="J128" s="146"/>
      <c r="K128" s="148"/>
    </row>
    <row r="129" spans="1:11" hidden="1" x14ac:dyDescent="0.2">
      <c r="A129" s="70" t="s">
        <v>133</v>
      </c>
      <c r="C129" s="144">
        <v>48</v>
      </c>
      <c r="D129" s="145" t="str">
        <f t="shared" si="3"/>
        <v>F48</v>
      </c>
      <c r="E129" s="146" t="str">
        <f t="shared" si="5"/>
        <v>n.a.</v>
      </c>
      <c r="F129" s="146" t="str">
        <f>IF(E129=EUconst_NA,"",MAX($F$81:F128)+1)</f>
        <v/>
      </c>
      <c r="G129" s="147" t="str">
        <f t="shared" si="4"/>
        <v/>
      </c>
      <c r="H129" s="146"/>
      <c r="I129" s="146"/>
      <c r="J129" s="146"/>
      <c r="K129" s="148"/>
    </row>
    <row r="130" spans="1:11" hidden="1" x14ac:dyDescent="0.2">
      <c r="A130" s="70" t="s">
        <v>133</v>
      </c>
      <c r="C130" s="144">
        <v>49</v>
      </c>
      <c r="D130" s="145" t="str">
        <f t="shared" si="3"/>
        <v>F49</v>
      </c>
      <c r="E130" s="146" t="str">
        <f t="shared" si="5"/>
        <v>n.a.</v>
      </c>
      <c r="F130" s="146" t="str">
        <f>IF(E130=EUconst_NA,"",MAX($F$81:F129)+1)</f>
        <v/>
      </c>
      <c r="G130" s="147" t="str">
        <f t="shared" si="4"/>
        <v/>
      </c>
      <c r="H130" s="146"/>
      <c r="I130" s="146"/>
      <c r="J130" s="146"/>
      <c r="K130" s="148"/>
    </row>
    <row r="131" spans="1:11" ht="13.5" hidden="1" thickBot="1" x14ac:dyDescent="0.25">
      <c r="A131" s="70" t="s">
        <v>133</v>
      </c>
      <c r="C131" s="149">
        <v>50</v>
      </c>
      <c r="D131" s="150" t="str">
        <f t="shared" si="3"/>
        <v>F50</v>
      </c>
      <c r="E131" s="151" t="str">
        <f t="shared" si="5"/>
        <v>n.a.</v>
      </c>
      <c r="F131" s="151" t="str">
        <f>IF(E131=EUconst_NA,"",MAX($F$81:F130)+1)</f>
        <v/>
      </c>
      <c r="G131" s="152" t="str">
        <f t="shared" si="4"/>
        <v/>
      </c>
      <c r="H131" s="151"/>
      <c r="I131" s="151"/>
      <c r="J131" s="151"/>
      <c r="K131" s="153"/>
    </row>
    <row r="132" spans="1:11" hidden="1" x14ac:dyDescent="0.2">
      <c r="A132" s="70" t="s">
        <v>133</v>
      </c>
    </row>
  </sheetData>
  <sheetProtection sheet="1" objects="1" scenarios="1" formatCells="0" formatColumns="0" formatRows="0"/>
  <mergeCells count="22">
    <mergeCell ref="V25:W25"/>
    <mergeCell ref="E20:O20"/>
    <mergeCell ref="I25:L25"/>
    <mergeCell ref="M25:O25"/>
    <mergeCell ref="P25:R25"/>
    <mergeCell ref="S25:U25"/>
    <mergeCell ref="C17:M17"/>
    <mergeCell ref="Z25:AA25"/>
    <mergeCell ref="AB25:AC25"/>
    <mergeCell ref="T20:Z20"/>
    <mergeCell ref="D4:M4"/>
    <mergeCell ref="G5:J5"/>
    <mergeCell ref="E6:M6"/>
    <mergeCell ref="E7:M7"/>
    <mergeCell ref="E8:M8"/>
    <mergeCell ref="E9:M9"/>
    <mergeCell ref="E10:M10"/>
    <mergeCell ref="E11:M11"/>
    <mergeCell ref="E12:M12"/>
    <mergeCell ref="E13:M13"/>
    <mergeCell ref="E14:L14"/>
    <mergeCell ref="X25:Y25"/>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indexed="43"/>
    <pageSetUpPr fitToPage="1"/>
  </sheetPr>
  <dimension ref="A1:W141"/>
  <sheetViews>
    <sheetView topLeftCell="B1" zoomScaleNormal="100" workbookViewId="0">
      <pane ySplit="4" topLeftCell="A5" activePane="bottomLeft" state="frozen"/>
      <selection pane="bottomLeft" activeCell="B2" sqref="B2:D4"/>
    </sheetView>
  </sheetViews>
  <sheetFormatPr baseColWidth="10" defaultColWidth="9.140625" defaultRowHeight="12.75" x14ac:dyDescent="0.2"/>
  <cols>
    <col min="1" max="1" width="2.7109375" style="219" hidden="1" customWidth="1"/>
    <col min="2" max="2" width="2.7109375" style="169" customWidth="1"/>
    <col min="3" max="4" width="4.7109375" style="160" customWidth="1"/>
    <col min="5" max="14" width="12.7109375" style="160" customWidth="1"/>
    <col min="15" max="15" width="2.7109375" style="231" customWidth="1"/>
    <col min="16" max="16" width="11.42578125" style="160" customWidth="1"/>
    <col min="17" max="23" width="11.42578125" style="161" hidden="1" customWidth="1"/>
    <col min="24" max="16384" width="9.140625" style="160"/>
  </cols>
  <sheetData>
    <row r="1" spans="1:23" ht="13.5" hidden="1" thickBot="1" x14ac:dyDescent="0.25">
      <c r="A1" s="154" t="s">
        <v>133</v>
      </c>
      <c r="B1" s="155"/>
      <c r="C1" s="156"/>
      <c r="D1" s="157"/>
      <c r="E1" s="155"/>
      <c r="F1" s="155"/>
      <c r="G1" s="158"/>
      <c r="H1" s="158"/>
      <c r="I1" s="155"/>
      <c r="J1" s="155"/>
      <c r="K1" s="155"/>
      <c r="L1" s="155"/>
      <c r="M1" s="155"/>
      <c r="N1" s="155"/>
      <c r="O1" s="159"/>
      <c r="P1" s="75"/>
      <c r="Q1" s="73" t="s">
        <v>133</v>
      </c>
      <c r="R1" s="73" t="s">
        <v>133</v>
      </c>
      <c r="S1" s="73" t="s">
        <v>133</v>
      </c>
      <c r="T1" s="73" t="s">
        <v>133</v>
      </c>
      <c r="U1" s="73" t="s">
        <v>133</v>
      </c>
      <c r="V1" s="73" t="s">
        <v>133</v>
      </c>
      <c r="W1" s="73" t="s">
        <v>133</v>
      </c>
    </row>
    <row r="2" spans="1:23" ht="13.5" customHeight="1" thickBot="1" x14ac:dyDescent="0.25">
      <c r="A2" s="154"/>
      <c r="B2" s="541" t="str">
        <f>Translations!$B$259</f>
        <v>A. Entity ID</v>
      </c>
      <c r="C2" s="542"/>
      <c r="D2" s="543"/>
      <c r="E2" s="620" t="str">
        <f>Translations!$B$12</f>
        <v>Navigation area:</v>
      </c>
      <c r="F2" s="558"/>
      <c r="G2" s="559" t="str">
        <f>Translations!$B$13</f>
        <v>Table of contents</v>
      </c>
      <c r="H2" s="560"/>
      <c r="I2" s="559" t="str">
        <f ca="1">HYPERLINK("#"&amp;INDEX(a_Contents!$R$4:$R$37,MATCH(INDEX(a_Contents!$T$4:$T$37,MATCH($T$2,a_Contents!$S$4:$S$37,0))-1,a_Contents!$T$4:$T$37,0)),EUconst_PreviousSheet)</f>
        <v>Previous sheet</v>
      </c>
      <c r="J2" s="560"/>
      <c r="K2" s="559" t="str">
        <f ca="1">HYPERLINK("#"&amp;INDEX(a_Contents!$R$4:$R$37,MATCH(INDEX(a_Contents!$T$4:$T$37,MATCH($T$2,a_Contents!$S$4:$S$37,0))+1,a_Contents!$T$4:$T$37,0)),EUconst_NextSheet)</f>
        <v>Next sheet</v>
      </c>
      <c r="L2" s="560"/>
      <c r="M2" s="552" t="str">
        <f ca="1">HYPERLINK("#"&amp;a_Contents!$R$34,INDIRECT(a_Contents!$R$34))</f>
        <v>E_Accounting</v>
      </c>
      <c r="N2" s="553"/>
      <c r="O2" s="159"/>
      <c r="P2" s="75"/>
      <c r="Q2" s="24" t="s">
        <v>296</v>
      </c>
      <c r="R2" s="29" t="str">
        <f>ADDRESS(ROW($B$6),COLUMN($B$6)) &amp; ":" &amp; ADDRESS(MATCH("PRINT",$P:$P,0),COLUMN($P$8))</f>
        <v>$B$6:$P$141</v>
      </c>
      <c r="S2" s="24" t="s">
        <v>297</v>
      </c>
      <c r="T2" s="30" t="str">
        <f ca="1">IF(ISERROR(CELL("filename",U2)),"B_EntityID",MID(CELL("filename",U2),FIND("]",CELL("filename",U2))+1,1024))</f>
        <v>A_EntityID</v>
      </c>
      <c r="U2" s="73"/>
    </row>
    <row r="3" spans="1:23" ht="12.75" customHeight="1" x14ac:dyDescent="0.2">
      <c r="A3" s="154"/>
      <c r="B3" s="544"/>
      <c r="C3" s="545"/>
      <c r="D3" s="546"/>
      <c r="E3" s="697"/>
      <c r="F3" s="676"/>
      <c r="G3" s="670" t="str">
        <f>IFERROR(HYPERLINK("#"&amp;ADDRESS(ROW($A$1)+MATCH(Q3,$A:$A,0)-1,3),INDEX($Q:$Q,MATCH(Q3,$A:$A,0))),"")</f>
        <v>General information</v>
      </c>
      <c r="H3" s="676"/>
      <c r="I3" s="670" t="str">
        <f>IFERROR(HYPERLINK("#"&amp;ADDRESS(ROW($A$1)+MATCH(S3,$A:$A,0)-1,3),INDEX($Q:$Q,MATCH(S3,$A:$A,0))),"")</f>
        <v>Improvement types</v>
      </c>
      <c r="J3" s="676"/>
      <c r="K3" s="670" t="str">
        <f>IFERROR(HYPERLINK("#"&amp;ADDRESS(ROW($A$1)+MATCH(U3,$A:$A,0)-1,3),INDEX($Q:$Q,MATCH(U3,$A:$A,0))),"")</f>
        <v>About the regulated entity</v>
      </c>
      <c r="L3" s="671"/>
      <c r="M3" s="537" t="str">
        <f>IFERROR(HYPERLINK("#"&amp;ADDRESS(ROW($A$1)+MATCH(W3,$A:$A,0)-1,3),INDEX($Q:$Q,MATCH(W3,$A:$A,0))),"")</f>
        <v xml:space="preserve">Contact details </v>
      </c>
      <c r="N3" s="537"/>
      <c r="O3" s="159"/>
      <c r="P3" s="75"/>
      <c r="Q3" s="162">
        <v>1</v>
      </c>
      <c r="R3" s="163"/>
      <c r="S3" s="163">
        <v>2</v>
      </c>
      <c r="T3" s="163"/>
      <c r="U3" s="163">
        <v>3</v>
      </c>
      <c r="V3" s="163"/>
      <c r="W3" s="164">
        <v>4</v>
      </c>
    </row>
    <row r="4" spans="1:23" ht="13.5" thickBot="1" x14ac:dyDescent="0.25">
      <c r="A4" s="154"/>
      <c r="B4" s="547"/>
      <c r="C4" s="548"/>
      <c r="D4" s="549"/>
      <c r="E4" s="695"/>
      <c r="F4" s="675"/>
      <c r="G4" s="674" t="str">
        <f>IFERROR(HYPERLINK("#"&amp;ADDRESS(ROW($A$1)+MATCH(Q4,$A:$A,0)-1,3),INDEX($Q:$Q,MATCH(Q4,$A:$A,0))),"")</f>
        <v>Verifier contact</v>
      </c>
      <c r="H4" s="675"/>
      <c r="I4" s="674" t="str">
        <f>IFERROR(HYPERLINK("#"&amp;ADDRESS(ROW($A$1)+MATCH(S4,$A:$A,0)-1,3),INDEX($Q:$Q,MATCH(S4,$A:$A,0))),"")</f>
        <v/>
      </c>
      <c r="J4" s="675"/>
      <c r="K4" s="674" t="str">
        <f>IFERROR(HYPERLINK("#"&amp;ADDRESS(ROW($A$1)+MATCH(U4,$A:$A,0)-1,3),INDEX($Q:$Q,MATCH(U4,$A:$A,0))),"")</f>
        <v/>
      </c>
      <c r="L4" s="677"/>
      <c r="M4" s="537" t="str">
        <f>IFERROR(HYPERLINK("#"&amp;ADDRESS(ROW($A$1)+MATCH(W4,$A:$A,0)-1,3),INDEX($Q:$Q,MATCH(W4,$A:$A,0))),"")</f>
        <v/>
      </c>
      <c r="N4" s="537"/>
      <c r="O4" s="159"/>
      <c r="P4" s="75"/>
      <c r="Q4" s="165">
        <v>5</v>
      </c>
      <c r="R4" s="166"/>
      <c r="S4" s="166">
        <v>6</v>
      </c>
      <c r="T4" s="166"/>
      <c r="U4" s="166">
        <v>7</v>
      </c>
      <c r="V4" s="166"/>
      <c r="W4" s="167">
        <v>8</v>
      </c>
    </row>
    <row r="5" spans="1:23" x14ac:dyDescent="0.2">
      <c r="A5" s="168"/>
      <c r="O5" s="159"/>
      <c r="P5" s="75"/>
      <c r="Q5" s="73"/>
      <c r="R5" s="73"/>
      <c r="S5" s="73"/>
      <c r="T5" s="73"/>
      <c r="U5" s="73"/>
    </row>
    <row r="6" spans="1:23" ht="25.5" customHeight="1" x14ac:dyDescent="0.2">
      <c r="A6" s="170"/>
      <c r="C6" s="616" t="str">
        <f>Translations!$B$155</f>
        <v>A. Regulated entity identification</v>
      </c>
      <c r="D6" s="616"/>
      <c r="E6" s="616"/>
      <c r="F6" s="616"/>
      <c r="G6" s="616"/>
      <c r="H6" s="616"/>
      <c r="I6" s="616"/>
      <c r="J6" s="616"/>
      <c r="K6" s="616"/>
      <c r="L6" s="616"/>
      <c r="M6" s="616"/>
      <c r="N6" s="616"/>
      <c r="O6" s="27"/>
      <c r="P6" s="31"/>
      <c r="Q6" s="73"/>
      <c r="R6" s="25"/>
      <c r="S6" s="25"/>
      <c r="T6" s="25"/>
      <c r="U6" s="25"/>
      <c r="V6" s="25"/>
      <c r="W6" s="25"/>
    </row>
    <row r="7" spans="1:23" s="31" customFormat="1" ht="18" customHeight="1" x14ac:dyDescent="0.2">
      <c r="A7" s="171">
        <f>MAX($A$6:A6)+1</f>
        <v>1</v>
      </c>
      <c r="B7" s="254"/>
      <c r="C7" s="182">
        <f>A7</f>
        <v>1</v>
      </c>
      <c r="D7" s="631" t="str">
        <f>Translations!$B$260</f>
        <v>Information about the improvement report</v>
      </c>
      <c r="E7" s="631"/>
      <c r="F7" s="631"/>
      <c r="G7" s="631"/>
      <c r="H7" s="631"/>
      <c r="I7" s="631"/>
      <c r="J7" s="631"/>
      <c r="K7" s="631"/>
      <c r="L7" s="631"/>
      <c r="M7" s="631"/>
      <c r="N7" s="631"/>
      <c r="O7" s="172"/>
      <c r="Q7" s="173" t="str">
        <f>Translations!$B$92</f>
        <v>General information</v>
      </c>
      <c r="R7" s="25"/>
      <c r="S7" s="25"/>
      <c r="T7" s="25"/>
      <c r="U7" s="25"/>
      <c r="V7" s="25"/>
      <c r="W7" s="25"/>
    </row>
    <row r="8" spans="1:23" s="76" customFormat="1" ht="12.75" customHeight="1" x14ac:dyDescent="0.2">
      <c r="A8" s="170"/>
      <c r="B8" s="105"/>
      <c r="C8" s="174"/>
      <c r="D8" s="39"/>
      <c r="O8" s="77"/>
      <c r="Q8" s="71"/>
      <c r="R8" s="25"/>
      <c r="S8" s="25"/>
      <c r="T8" s="25"/>
      <c r="U8" s="25"/>
      <c r="V8" s="25"/>
      <c r="W8" s="25"/>
    </row>
    <row r="9" spans="1:23" s="76" customFormat="1" ht="38.85" customHeight="1" x14ac:dyDescent="0.2">
      <c r="A9" s="170"/>
      <c r="B9" s="105"/>
      <c r="C9" s="174"/>
      <c r="D9" s="681" t="str">
        <f>Translations!$B$261</f>
        <v xml:space="preserve">IMPORTANT! Improvements reported here do not automatically update the monitoring plan. Whenever improvements require modifications of the monitoring plan (see Article 75b of the MRR), a revised monitoring plan must be submitted to the CA via the normal route according to administrative practice, subject to the CA's approval. </v>
      </c>
      <c r="E9" s="681"/>
      <c r="F9" s="681"/>
      <c r="G9" s="681"/>
      <c r="H9" s="681"/>
      <c r="I9" s="681"/>
      <c r="J9" s="681"/>
      <c r="K9" s="681"/>
      <c r="L9" s="681"/>
      <c r="M9" s="681"/>
      <c r="N9" s="681"/>
      <c r="O9" s="77"/>
      <c r="Q9" s="71"/>
      <c r="R9" s="25"/>
      <c r="S9" s="25"/>
      <c r="T9" s="25"/>
      <c r="U9" s="25"/>
      <c r="V9" s="25"/>
      <c r="W9" s="25"/>
    </row>
    <row r="10" spans="1:23" s="76" customFormat="1" ht="12.75" customHeight="1" x14ac:dyDescent="0.2">
      <c r="A10" s="170"/>
      <c r="B10" s="105"/>
      <c r="C10" s="174"/>
      <c r="D10" s="39"/>
      <c r="O10" s="77"/>
      <c r="Q10" s="71"/>
      <c r="R10" s="25"/>
      <c r="S10" s="25"/>
      <c r="T10" s="25"/>
      <c r="U10" s="25"/>
      <c r="V10" s="25"/>
      <c r="W10" s="25"/>
    </row>
    <row r="11" spans="1:23" s="76" customFormat="1" ht="12.75" customHeight="1" x14ac:dyDescent="0.2">
      <c r="A11" s="170"/>
      <c r="B11" s="105"/>
      <c r="C11" s="174"/>
      <c r="D11" s="175">
        <v>1</v>
      </c>
      <c r="E11" s="655" t="str">
        <f>Translations!$B$262</f>
        <v>Information about the regulated entity:</v>
      </c>
      <c r="F11" s="655"/>
      <c r="G11" s="655"/>
      <c r="H11" s="655"/>
      <c r="I11" s="655"/>
      <c r="J11" s="655"/>
      <c r="K11" s="655"/>
      <c r="L11" s="655"/>
      <c r="M11" s="655"/>
      <c r="N11" s="655"/>
      <c r="O11" s="77"/>
      <c r="Q11" s="71"/>
      <c r="R11" s="25"/>
      <c r="S11" s="25"/>
      <c r="T11" s="25"/>
      <c r="U11" s="25"/>
      <c r="V11" s="25"/>
      <c r="W11" s="25"/>
    </row>
    <row r="12" spans="1:23" s="76" customFormat="1" ht="12.75" customHeight="1" x14ac:dyDescent="0.2">
      <c r="A12" s="170"/>
      <c r="B12" s="105"/>
      <c r="C12" s="174"/>
      <c r="D12" s="176" t="s">
        <v>128</v>
      </c>
      <c r="E12" s="651" t="s">
        <v>535</v>
      </c>
      <c r="F12" s="651"/>
      <c r="G12" s="651"/>
      <c r="H12" s="651"/>
      <c r="I12" s="652"/>
      <c r="J12" s="177" t="str">
        <f>IF(SUM(c_AERDataTransfer!AR27:AR76)&gt;50000,"B","A")</f>
        <v>A</v>
      </c>
      <c r="O12" s="77"/>
      <c r="Q12" s="178" t="b">
        <f>INDEX(EUconst_RECategoryList,1)=CNTR_RECategory</f>
        <v>1</v>
      </c>
      <c r="R12" s="69" t="s">
        <v>487</v>
      </c>
      <c r="S12" s="25"/>
      <c r="T12" s="25"/>
      <c r="U12" s="25"/>
      <c r="V12" s="25"/>
      <c r="W12" s="25"/>
    </row>
    <row r="13" spans="1:23" s="76" customFormat="1" ht="12.75" customHeight="1" x14ac:dyDescent="0.2">
      <c r="A13" s="170"/>
      <c r="B13" s="105"/>
      <c r="C13" s="174"/>
      <c r="D13" s="39"/>
      <c r="E13" s="653" t="str">
        <f>Translations!$B$264</f>
        <v xml:space="preserve">This information here impacts on the tiers required to achieve and to the frequency that regulated entities need to submit improvement reports in accordance with Article 75q(1). </v>
      </c>
      <c r="F13" s="653"/>
      <c r="G13" s="653"/>
      <c r="H13" s="653"/>
      <c r="I13" s="653"/>
      <c r="J13" s="653"/>
      <c r="K13" s="653"/>
      <c r="L13" s="653"/>
      <c r="M13" s="653"/>
      <c r="N13" s="653"/>
      <c r="O13" s="77"/>
      <c r="Q13" s="71"/>
      <c r="R13" s="25"/>
      <c r="S13" s="25"/>
      <c r="T13" s="25"/>
      <c r="U13" s="25"/>
      <c r="V13" s="25"/>
      <c r="W13" s="25"/>
    </row>
    <row r="14" spans="1:23" s="76" customFormat="1" ht="5.0999999999999996" customHeight="1" x14ac:dyDescent="0.2">
      <c r="A14" s="170"/>
      <c r="B14" s="105"/>
      <c r="C14" s="174"/>
      <c r="D14" s="176"/>
      <c r="O14" s="77"/>
      <c r="Q14" s="71"/>
      <c r="R14" s="25"/>
      <c r="S14" s="25"/>
      <c r="T14" s="25"/>
      <c r="U14" s="25"/>
      <c r="V14" s="25"/>
      <c r="W14" s="25"/>
    </row>
    <row r="15" spans="1:23" s="76" customFormat="1" ht="12.75" customHeight="1" x14ac:dyDescent="0.2">
      <c r="A15" s="170"/>
      <c r="B15" s="105"/>
      <c r="C15" s="174"/>
      <c r="D15" s="176" t="s">
        <v>129</v>
      </c>
      <c r="E15" s="651" t="str">
        <f>Translations!$B$265</f>
        <v>Regulated entity with low emissions?</v>
      </c>
      <c r="F15" s="651"/>
      <c r="G15" s="651"/>
      <c r="H15" s="651"/>
      <c r="I15" s="652"/>
      <c r="J15" s="232"/>
      <c r="O15" s="77"/>
      <c r="Q15" s="178" t="b">
        <f>J15=TRUE</f>
        <v>0</v>
      </c>
      <c r="R15" s="69" t="s">
        <v>948</v>
      </c>
      <c r="S15" s="25"/>
      <c r="T15" s="25"/>
      <c r="U15" s="25"/>
      <c r="V15" s="25"/>
      <c r="W15" s="25"/>
    </row>
    <row r="16" spans="1:23" s="76" customFormat="1" ht="25.5" customHeight="1" x14ac:dyDescent="0.2">
      <c r="A16" s="170"/>
      <c r="B16" s="105"/>
      <c r="C16" s="174"/>
      <c r="D16" s="176"/>
      <c r="E16" s="653" t="str">
        <f>Translations!$B$266</f>
        <v>A regulated entity with low emissions pursuant to Article 75n may always use Tier 1. This would mean section 2 below and sheet D of this template would hardly applicable for released fuel amounts (use of purchase records / invoices), calculation factors (use of default values), or the scope factor (simplification provided for by Article 75i(2)).</v>
      </c>
      <c r="F16" s="653"/>
      <c r="G16" s="653"/>
      <c r="H16" s="653"/>
      <c r="I16" s="653"/>
      <c r="J16" s="653"/>
      <c r="K16" s="653"/>
      <c r="L16" s="653"/>
      <c r="M16" s="653"/>
      <c r="N16" s="653"/>
      <c r="O16" s="77"/>
      <c r="Q16" s="71"/>
      <c r="R16" s="25"/>
      <c r="S16" s="25"/>
      <c r="T16" s="25"/>
      <c r="U16" s="25"/>
      <c r="V16" s="25"/>
      <c r="W16" s="25"/>
    </row>
    <row r="17" spans="1:23" s="76" customFormat="1" ht="25.5" customHeight="1" x14ac:dyDescent="0.2">
      <c r="A17" s="170"/>
      <c r="B17" s="105"/>
      <c r="C17" s="174"/>
      <c r="D17" s="176"/>
      <c r="E17" s="653" t="str">
        <f>Translations!$B$267</f>
        <v>However, you still have to report on improvements following any non-conformities or recommendations for improvement stated in the verification report. If any of those refer to fuel stream specific parameters, entries in sheet D may nevertheless become relevant.</v>
      </c>
      <c r="F17" s="653"/>
      <c r="G17" s="653"/>
      <c r="H17" s="653"/>
      <c r="I17" s="653"/>
      <c r="J17" s="653"/>
      <c r="K17" s="653"/>
      <c r="L17" s="653"/>
      <c r="M17" s="653"/>
      <c r="N17" s="653"/>
      <c r="O17" s="77"/>
      <c r="Q17" s="71"/>
      <c r="R17" s="25"/>
      <c r="S17" s="25"/>
      <c r="T17" s="25"/>
      <c r="U17" s="25"/>
      <c r="V17" s="25"/>
      <c r="W17" s="25"/>
    </row>
    <row r="18" spans="1:23" s="76" customFormat="1" ht="5.0999999999999996" customHeight="1" x14ac:dyDescent="0.2">
      <c r="A18" s="170"/>
      <c r="B18" s="105"/>
      <c r="C18" s="174"/>
      <c r="D18" s="39"/>
      <c r="O18" s="77"/>
      <c r="Q18" s="71"/>
      <c r="R18" s="25"/>
      <c r="S18" s="25"/>
      <c r="T18" s="25"/>
      <c r="U18" s="25"/>
      <c r="V18" s="25"/>
      <c r="W18" s="25"/>
    </row>
    <row r="19" spans="1:23" s="76" customFormat="1" ht="12.75" customHeight="1" x14ac:dyDescent="0.2">
      <c r="A19" s="170"/>
      <c r="B19" s="105"/>
      <c r="C19" s="174"/>
      <c r="D19" s="175">
        <v>2</v>
      </c>
      <c r="E19" s="655" t="str">
        <f>Translations!$B$268</f>
        <v>Information about the improvement report in accordance with Article 75q of the MRR:</v>
      </c>
      <c r="F19" s="655"/>
      <c r="G19" s="655"/>
      <c r="H19" s="655"/>
      <c r="I19" s="655"/>
      <c r="J19" s="655"/>
      <c r="K19" s="655"/>
      <c r="L19" s="655"/>
      <c r="M19" s="655"/>
      <c r="N19" s="655"/>
      <c r="O19" s="77"/>
      <c r="Q19" s="71"/>
      <c r="R19" s="25"/>
      <c r="S19" s="25"/>
      <c r="T19" s="25"/>
      <c r="U19" s="25"/>
      <c r="V19" s="25"/>
      <c r="W19" s="25"/>
    </row>
    <row r="20" spans="1:23" s="76" customFormat="1" ht="5.0999999999999996" customHeight="1" x14ac:dyDescent="0.2">
      <c r="A20" s="170"/>
      <c r="B20" s="105"/>
      <c r="C20" s="174"/>
      <c r="D20" s="39"/>
      <c r="E20" s="594"/>
      <c r="F20" s="594"/>
      <c r="G20" s="594"/>
      <c r="H20" s="594"/>
      <c r="I20" s="594"/>
      <c r="J20" s="594"/>
      <c r="K20" s="594"/>
      <c r="L20" s="594"/>
      <c r="M20" s="594"/>
      <c r="N20" s="594"/>
      <c r="O20" s="77"/>
      <c r="Q20" s="71"/>
      <c r="R20" s="25"/>
      <c r="S20" s="25"/>
      <c r="T20" s="25"/>
      <c r="U20" s="25"/>
      <c r="V20" s="25"/>
      <c r="W20" s="25"/>
    </row>
    <row r="21" spans="1:23" s="76" customFormat="1" ht="25.5" customHeight="1" x14ac:dyDescent="0.2">
      <c r="A21" s="170"/>
      <c r="B21" s="105"/>
      <c r="C21" s="174"/>
      <c r="D21" s="39"/>
      <c r="E21" s="669" t="str">
        <f>Translations!$B$269</f>
        <v>Depending on your regulated entity category and the year you have submitted the last improvement report, a new improvement report pursuant to Article 75q(1) MRR might not be due this year. In such a case it is not necessary to enter further data in this improvement report template.</v>
      </c>
      <c r="F21" s="669"/>
      <c r="G21" s="669"/>
      <c r="H21" s="669"/>
      <c r="I21" s="669"/>
      <c r="J21" s="669"/>
      <c r="K21" s="669"/>
      <c r="L21" s="669"/>
      <c r="M21" s="669"/>
      <c r="N21" s="669"/>
      <c r="O21" s="77"/>
      <c r="Q21" s="71"/>
      <c r="R21" s="25"/>
      <c r="S21" s="25"/>
      <c r="T21" s="25"/>
      <c r="U21" s="25"/>
      <c r="V21" s="25"/>
      <c r="W21" s="25"/>
    </row>
    <row r="22" spans="1:23" s="76" customFormat="1" ht="5.0999999999999996" customHeight="1" x14ac:dyDescent="0.2">
      <c r="A22" s="170"/>
      <c r="B22" s="105"/>
      <c r="C22" s="174"/>
      <c r="D22" s="39"/>
      <c r="O22" s="77"/>
      <c r="Q22" s="71"/>
      <c r="R22" s="25"/>
      <c r="S22" s="25"/>
      <c r="T22" s="25"/>
      <c r="U22" s="25"/>
      <c r="V22" s="25"/>
      <c r="W22" s="25"/>
    </row>
    <row r="23" spans="1:23" s="76" customFormat="1" ht="12.75" customHeight="1" x14ac:dyDescent="0.2">
      <c r="A23" s="170"/>
      <c r="B23" s="105"/>
      <c r="C23" s="174"/>
      <c r="D23" s="176" t="s">
        <v>128</v>
      </c>
      <c r="E23" s="651" t="str">
        <f>Translations!$B$270</f>
        <v>When has the last improvement report been submitted?</v>
      </c>
      <c r="F23" s="651"/>
      <c r="G23" s="651"/>
      <c r="H23" s="651"/>
      <c r="I23" s="652"/>
      <c r="J23" s="232"/>
      <c r="O23" s="77"/>
      <c r="Q23" s="180" t="str">
        <f>IF(COUNTA(CNTR_RECategory,J23)=2,INDEX(EUconst_RECategoryYears,MATCH(CNTR_RECategory,EUconst_RECategoryList,0)),"")</f>
        <v/>
      </c>
      <c r="R23" s="25"/>
      <c r="S23" s="25"/>
      <c r="T23" s="25"/>
      <c r="U23" s="25"/>
      <c r="V23" s="25"/>
      <c r="W23" s="178" t="b">
        <f>CNTR_SmallEmitter</f>
        <v>0</v>
      </c>
    </row>
    <row r="24" spans="1:23" s="76" customFormat="1" ht="12.75" customHeight="1" x14ac:dyDescent="0.2">
      <c r="A24" s="170"/>
      <c r="B24" s="105"/>
      <c r="C24" s="174"/>
      <c r="D24" s="176"/>
      <c r="E24" s="653" t="str">
        <f>Translations!$B$271</f>
        <v>Please enter here the date when the first monitoring plan was approved, or the last improvement report in accordance with Article 75q(1) has been submitted, whichever the latest.</v>
      </c>
      <c r="F24" s="653"/>
      <c r="G24" s="653"/>
      <c r="H24" s="653"/>
      <c r="I24" s="653"/>
      <c r="J24" s="653"/>
      <c r="K24" s="653"/>
      <c r="L24" s="653"/>
      <c r="M24" s="653"/>
      <c r="N24" s="653"/>
      <c r="O24" s="77"/>
      <c r="Q24" s="71"/>
      <c r="R24" s="25"/>
      <c r="S24" s="25"/>
      <c r="T24" s="25"/>
      <c r="U24" s="25"/>
      <c r="V24" s="25"/>
      <c r="W24" s="25"/>
    </row>
    <row r="25" spans="1:23" s="76" customFormat="1" ht="5.0999999999999996" customHeight="1" x14ac:dyDescent="0.2">
      <c r="A25" s="170"/>
      <c r="B25" s="105"/>
      <c r="C25" s="174"/>
      <c r="D25" s="176"/>
      <c r="O25" s="77"/>
      <c r="Q25" s="71"/>
      <c r="R25" s="25"/>
      <c r="S25" s="25"/>
      <c r="T25" s="25"/>
      <c r="U25" s="25"/>
      <c r="V25" s="25"/>
      <c r="W25" s="25"/>
    </row>
    <row r="26" spans="1:23" s="76" customFormat="1" ht="12.75" customHeight="1" x14ac:dyDescent="0.2">
      <c r="A26" s="170"/>
      <c r="B26" s="105"/>
      <c r="C26" s="174"/>
      <c r="D26" s="176" t="s">
        <v>129</v>
      </c>
      <c r="E26" s="651" t="str">
        <f>Translations!$B$272</f>
        <v>The next Article 75q(1) improvement report is due:</v>
      </c>
      <c r="F26" s="651"/>
      <c r="G26" s="651"/>
      <c r="H26" s="651"/>
      <c r="I26" s="652"/>
      <c r="J26" s="181" t="str">
        <f>IF(Q23="","",DATE(YEAR(J23)+Q23,7,31))</f>
        <v/>
      </c>
      <c r="O26" s="77"/>
      <c r="Q26" s="71"/>
      <c r="R26" s="25"/>
      <c r="S26" s="25"/>
      <c r="T26" s="25"/>
      <c r="U26" s="25"/>
      <c r="V26" s="25"/>
      <c r="W26" s="25"/>
    </row>
    <row r="27" spans="1:23" s="76" customFormat="1" ht="25.5" customHeight="1" x14ac:dyDescent="0.2">
      <c r="A27" s="170"/>
      <c r="B27" s="105"/>
      <c r="C27" s="174"/>
      <c r="D27" s="39"/>
      <c r="E27" s="653" t="str">
        <f>Translations!$B$273</f>
        <v>Based on your entries above, the date until your next improvement report in accordance with Article 75q(1) is due will be displayed. This date is included to assist the regulated entity and CA to identify the next potential date for submission. However, in special cases, the CA may have allowed for longer intervals between reports.</v>
      </c>
      <c r="F27" s="653"/>
      <c r="G27" s="653"/>
      <c r="H27" s="653"/>
      <c r="I27" s="653"/>
      <c r="J27" s="653"/>
      <c r="K27" s="653"/>
      <c r="L27" s="653"/>
      <c r="M27" s="653"/>
      <c r="N27" s="653"/>
      <c r="O27" s="77"/>
      <c r="Q27" s="71"/>
      <c r="R27" s="25"/>
      <c r="S27" s="25"/>
      <c r="T27" s="25"/>
      <c r="U27" s="25"/>
      <c r="V27" s="25"/>
      <c r="W27" s="25"/>
    </row>
    <row r="28" spans="1:23" s="76" customFormat="1" ht="5.0999999999999996" customHeight="1" x14ac:dyDescent="0.2">
      <c r="A28" s="170"/>
      <c r="B28" s="105"/>
      <c r="C28" s="174"/>
      <c r="D28" s="176"/>
      <c r="O28" s="77"/>
      <c r="Q28" s="71"/>
      <c r="R28" s="25"/>
      <c r="S28" s="25"/>
      <c r="T28" s="25"/>
      <c r="U28" s="25"/>
      <c r="V28" s="25"/>
      <c r="W28" s="25"/>
    </row>
    <row r="29" spans="1:23" s="76" customFormat="1" ht="12.75" customHeight="1" x14ac:dyDescent="0.2">
      <c r="A29" s="170"/>
      <c r="B29" s="105"/>
      <c r="C29" s="174"/>
      <c r="D29" s="176" t="s">
        <v>236</v>
      </c>
      <c r="E29" s="651" t="str">
        <f>Translations!$B$274</f>
        <v>Is a default scope factor applied?</v>
      </c>
      <c r="F29" s="651"/>
      <c r="G29" s="651"/>
      <c r="H29" s="651"/>
      <c r="I29" s="652"/>
      <c r="J29" s="232"/>
      <c r="O29" s="77"/>
      <c r="Q29" s="173" t="s">
        <v>581</v>
      </c>
      <c r="R29" s="69"/>
      <c r="S29" s="25"/>
      <c r="T29" s="25"/>
      <c r="U29" s="25"/>
      <c r="V29" s="25"/>
      <c r="W29" s="178" t="b">
        <f>W23</f>
        <v>0</v>
      </c>
    </row>
    <row r="30" spans="1:23" s="76" customFormat="1" ht="12.75" customHeight="1" x14ac:dyDescent="0.2">
      <c r="A30" s="170"/>
      <c r="B30" s="105"/>
      <c r="C30" s="174"/>
      <c r="D30" s="176"/>
      <c r="E30" s="653" t="str">
        <f>Translations!$B$275</f>
        <v>Please enter "TRUE" here if a default scope factor pursuant to Article 75l(3) or (4) is applied for any of the fuel streams.</v>
      </c>
      <c r="F30" s="653"/>
      <c r="G30" s="653"/>
      <c r="H30" s="653"/>
      <c r="I30" s="653"/>
      <c r="J30" s="653"/>
      <c r="K30" s="653"/>
      <c r="L30" s="653"/>
      <c r="M30" s="653"/>
      <c r="N30" s="653"/>
      <c r="O30" s="77"/>
      <c r="Q30" s="71"/>
      <c r="R30" s="25"/>
      <c r="S30" s="25"/>
      <c r="T30" s="25"/>
      <c r="U30" s="25"/>
      <c r="V30" s="25"/>
      <c r="W30" s="25"/>
    </row>
    <row r="31" spans="1:23" s="76" customFormat="1" ht="12.75" customHeight="1" x14ac:dyDescent="0.2">
      <c r="A31" s="170"/>
      <c r="B31" s="105"/>
      <c r="C31" s="174"/>
      <c r="D31" s="176"/>
      <c r="E31" s="696" t="str">
        <f>IF(CNTR_DefaultScopeFactor=TRUE,EUconst_DefaultSFMessage,"")</f>
        <v/>
      </c>
      <c r="F31" s="696"/>
      <c r="G31" s="696"/>
      <c r="H31" s="696"/>
      <c r="I31" s="696"/>
      <c r="J31" s="696"/>
      <c r="K31" s="696"/>
      <c r="L31" s="696"/>
      <c r="M31" s="696"/>
      <c r="N31" s="696"/>
      <c r="O31" s="77"/>
      <c r="Q31" s="71"/>
      <c r="R31" s="25"/>
      <c r="S31" s="25"/>
      <c r="T31" s="25"/>
      <c r="U31" s="25"/>
      <c r="V31" s="25"/>
      <c r="W31" s="25"/>
    </row>
    <row r="32" spans="1:23" s="76" customFormat="1" ht="5.0999999999999996" customHeight="1" x14ac:dyDescent="0.2">
      <c r="A32" s="170"/>
      <c r="B32" s="105"/>
      <c r="C32" s="174"/>
      <c r="D32" s="176"/>
      <c r="O32" s="77"/>
      <c r="Q32" s="71"/>
      <c r="R32" s="25"/>
      <c r="S32" s="25"/>
      <c r="T32" s="25"/>
      <c r="U32" s="25"/>
      <c r="V32" s="25"/>
      <c r="W32" s="25"/>
    </row>
    <row r="33" spans="1:23" s="76" customFormat="1" ht="38.25" customHeight="1" x14ac:dyDescent="0.2">
      <c r="A33" s="170"/>
      <c r="B33" s="105"/>
      <c r="C33" s="174"/>
      <c r="D33" s="667" t="str">
        <f>Translations!$B$404</f>
        <v>Note: in any case you have to report on any non-conformities or recommendations for improvements stated in the verification report in each year the verifier stated such (see section 2 below). Such improvement reporting may also concern specific fuel streams, including the scope factor. The indicative deadlines displayed under points ii. and iii. are therefore to be seen in isolation without prejudice to the verification report.</v>
      </c>
      <c r="E33" s="667"/>
      <c r="F33" s="667"/>
      <c r="G33" s="667"/>
      <c r="H33" s="667"/>
      <c r="I33" s="667"/>
      <c r="J33" s="667"/>
      <c r="K33" s="667"/>
      <c r="L33" s="667"/>
      <c r="M33" s="667"/>
      <c r="N33" s="667"/>
      <c r="O33" s="77"/>
      <c r="Q33" s="71"/>
      <c r="R33" s="25"/>
      <c r="S33" s="25"/>
      <c r="T33" s="25"/>
      <c r="U33" s="25"/>
      <c r="V33" s="25"/>
      <c r="W33" s="25"/>
    </row>
    <row r="34" spans="1:23" x14ac:dyDescent="0.2">
      <c r="A34" s="168"/>
      <c r="O34" s="159"/>
      <c r="P34" s="75"/>
      <c r="Q34" s="73"/>
      <c r="R34" s="73"/>
      <c r="S34" s="73"/>
      <c r="T34" s="73"/>
      <c r="U34" s="73"/>
    </row>
    <row r="35" spans="1:23" s="31" customFormat="1" ht="18" customHeight="1" x14ac:dyDescent="0.2">
      <c r="A35" s="171">
        <f>MAX($A$6:A34)+1</f>
        <v>2</v>
      </c>
      <c r="B35" s="254"/>
      <c r="C35" s="182">
        <f>A35</f>
        <v>2</v>
      </c>
      <c r="D35" s="631" t="str">
        <f>Translations!$B$276</f>
        <v>Types of Improvements</v>
      </c>
      <c r="E35" s="631"/>
      <c r="F35" s="631"/>
      <c r="G35" s="631"/>
      <c r="H35" s="631"/>
      <c r="I35" s="631"/>
      <c r="J35" s="631"/>
      <c r="K35" s="631"/>
      <c r="L35" s="631"/>
      <c r="M35" s="631"/>
      <c r="N35" s="631"/>
      <c r="O35" s="27"/>
      <c r="Q35" s="173" t="str">
        <f>Translations!$B$277</f>
        <v>Improvement types</v>
      </c>
      <c r="R35" s="25"/>
      <c r="S35" s="25"/>
      <c r="T35" s="25"/>
      <c r="U35" s="25"/>
      <c r="V35" s="25"/>
      <c r="W35" s="25"/>
    </row>
    <row r="36" spans="1:23" s="31" customFormat="1" ht="12.75" customHeight="1" x14ac:dyDescent="0.2">
      <c r="A36" s="170"/>
      <c r="B36" s="104"/>
      <c r="C36" s="183"/>
      <c r="D36" s="39"/>
      <c r="E36" s="93"/>
      <c r="F36" s="184"/>
      <c r="G36" s="93"/>
      <c r="H36" s="93"/>
      <c r="I36" s="93"/>
      <c r="J36" s="93"/>
      <c r="K36" s="93"/>
      <c r="L36" s="93"/>
      <c r="M36" s="93"/>
      <c r="N36" s="93"/>
      <c r="O36" s="27"/>
      <c r="Q36" s="73"/>
      <c r="R36" s="73"/>
      <c r="S36" s="73"/>
      <c r="T36" s="73"/>
      <c r="U36" s="73"/>
      <c r="V36" s="73"/>
      <c r="W36" s="73"/>
    </row>
    <row r="37" spans="1:23" s="31" customFormat="1" ht="38.25" customHeight="1" x14ac:dyDescent="0.2">
      <c r="A37" s="170"/>
      <c r="B37" s="104"/>
      <c r="C37" s="183"/>
      <c r="D37" s="48"/>
      <c r="E37" s="654" t="str">
        <f>Translations!$B$278</f>
        <v>Important! The entries that you make in this section will help you to identify sections of the report that are relevant to you and will trigger conditional formatting, which guides you through the document. Please make sure that you don't leave these fields empty. You must complete all the subsections that are deemed 'relevant' before continuing to the next sections of this template.</v>
      </c>
      <c r="F37" s="654"/>
      <c r="G37" s="654"/>
      <c r="H37" s="654"/>
      <c r="I37" s="654"/>
      <c r="J37" s="654"/>
      <c r="K37" s="654"/>
      <c r="L37" s="654"/>
      <c r="M37" s="654"/>
      <c r="N37" s="654"/>
      <c r="O37" s="27"/>
      <c r="Q37" s="73"/>
      <c r="R37" s="73"/>
      <c r="S37" s="73"/>
      <c r="T37" s="73"/>
      <c r="U37" s="73"/>
      <c r="V37" s="73"/>
      <c r="W37" s="73"/>
    </row>
    <row r="38" spans="1:23" s="31" customFormat="1" ht="25.5" customHeight="1" x14ac:dyDescent="0.2">
      <c r="A38" s="170"/>
      <c r="B38" s="104"/>
      <c r="C38" s="183"/>
      <c r="D38" s="48"/>
      <c r="E38" s="654" t="str">
        <f>Translations!$B$279</f>
        <v>If at any point in those next sections you are unable to complete a section that you believe is required for your activity, please re-check your entries in sections 6 and 7 for completeness.</v>
      </c>
      <c r="F38" s="654"/>
      <c r="G38" s="654"/>
      <c r="H38" s="654"/>
      <c r="I38" s="654"/>
      <c r="J38" s="654"/>
      <c r="K38" s="654"/>
      <c r="L38" s="654"/>
      <c r="M38" s="654"/>
      <c r="N38" s="654"/>
      <c r="O38" s="27"/>
      <c r="Q38" s="73"/>
      <c r="R38" s="73"/>
      <c r="S38" s="73"/>
      <c r="T38" s="73"/>
      <c r="U38" s="73"/>
      <c r="V38" s="73"/>
      <c r="W38" s="73"/>
    </row>
    <row r="39" spans="1:23" s="31" customFormat="1" ht="38.85" customHeight="1" x14ac:dyDescent="0.2">
      <c r="A39" s="170"/>
      <c r="B39" s="104"/>
      <c r="C39" s="183"/>
      <c r="D39" s="48"/>
      <c r="E39" s="654" t="str">
        <f>Translations!$B$280</f>
        <v>Please note that if you have reporting requirements related to Article 75q(1) AND improvements related to Article 75q(4) MRR, you may report both types of improvements within one template. However, if you are reporting improvements related to Article 75q(1) OR Article 75q(4), you only need to complete the relevant sections.</v>
      </c>
      <c r="F39" s="654"/>
      <c r="G39" s="654"/>
      <c r="H39" s="654"/>
      <c r="I39" s="654"/>
      <c r="J39" s="654"/>
      <c r="K39" s="654"/>
      <c r="L39" s="654"/>
      <c r="M39" s="654"/>
      <c r="N39" s="654"/>
      <c r="O39" s="27"/>
      <c r="Q39" s="73"/>
      <c r="R39" s="73"/>
      <c r="S39" s="73"/>
      <c r="T39" s="73"/>
      <c r="U39" s="73"/>
      <c r="V39" s="73"/>
      <c r="W39" s="73"/>
    </row>
    <row r="40" spans="1:23" s="31" customFormat="1" ht="5.0999999999999996" customHeight="1" x14ac:dyDescent="0.2">
      <c r="A40" s="170"/>
      <c r="B40" s="104"/>
      <c r="D40" s="75"/>
      <c r="E40" s="185"/>
      <c r="F40" s="186"/>
      <c r="G40" s="186"/>
      <c r="H40" s="186"/>
      <c r="I40" s="186"/>
      <c r="J40" s="186"/>
      <c r="K40" s="186"/>
      <c r="L40" s="186"/>
      <c r="M40" s="186"/>
      <c r="N40" s="186"/>
      <c r="O40" s="27"/>
      <c r="Q40" s="73"/>
      <c r="R40" s="73"/>
      <c r="S40" s="73"/>
      <c r="T40" s="73"/>
      <c r="U40" s="73"/>
      <c r="V40" s="73"/>
      <c r="W40" s="73"/>
    </row>
    <row r="41" spans="1:23" s="31" customFormat="1" ht="25.5" customHeight="1" x14ac:dyDescent="0.2">
      <c r="A41" s="170"/>
      <c r="B41" s="104"/>
      <c r="C41" s="183"/>
      <c r="D41" s="175">
        <v>1</v>
      </c>
      <c r="E41" s="655" t="str">
        <f>Translations!$B$281</f>
        <v>Reporting of improvements related to non-conformities and recommendations in accordance with Article 75q(4) MRR</v>
      </c>
      <c r="F41" s="655"/>
      <c r="G41" s="655"/>
      <c r="H41" s="655"/>
      <c r="I41" s="655"/>
      <c r="J41" s="655"/>
      <c r="K41" s="655"/>
      <c r="L41" s="655"/>
      <c r="M41" s="655"/>
      <c r="N41" s="655"/>
      <c r="O41" s="27"/>
      <c r="Q41" s="73"/>
      <c r="R41" s="73"/>
      <c r="S41" s="73"/>
      <c r="T41" s="73"/>
      <c r="U41" s="73"/>
      <c r="V41" s="73"/>
      <c r="W41" s="73"/>
    </row>
    <row r="42" spans="1:23" s="31" customFormat="1" ht="5.0999999999999996" customHeight="1" x14ac:dyDescent="0.2">
      <c r="A42" s="170"/>
      <c r="B42" s="104"/>
      <c r="D42" s="75"/>
      <c r="E42" s="185"/>
      <c r="F42" s="186"/>
      <c r="G42" s="186"/>
      <c r="H42" s="186"/>
      <c r="I42" s="186"/>
      <c r="J42" s="186"/>
      <c r="K42" s="186"/>
      <c r="L42" s="186"/>
      <c r="M42" s="186"/>
      <c r="N42" s="186"/>
      <c r="O42" s="27"/>
      <c r="Q42" s="73"/>
      <c r="R42" s="73"/>
      <c r="S42" s="73"/>
      <c r="T42" s="73"/>
      <c r="U42" s="73"/>
      <c r="V42" s="73"/>
      <c r="W42" s="73"/>
    </row>
    <row r="43" spans="1:23" s="31" customFormat="1" ht="12.75" customHeight="1" x14ac:dyDescent="0.2">
      <c r="A43" s="170"/>
      <c r="B43" s="187"/>
      <c r="C43" s="183"/>
      <c r="D43" s="176" t="s">
        <v>128</v>
      </c>
      <c r="E43" s="643" t="str">
        <f>Translations!$B$282</f>
        <v>Does the verification report state non-conformities?</v>
      </c>
      <c r="F43" s="643"/>
      <c r="G43" s="643"/>
      <c r="H43" s="643"/>
      <c r="I43" s="643"/>
      <c r="J43" s="9"/>
      <c r="K43" s="644" t="str">
        <f>IF(CNTR_REHasImprovNonConf=TRUE,EUConst_RelSectionNonConf,"")</f>
        <v/>
      </c>
      <c r="L43" s="645"/>
      <c r="M43" s="645"/>
      <c r="N43" s="646"/>
      <c r="O43" s="27"/>
      <c r="Q43" s="73"/>
      <c r="R43" s="73"/>
      <c r="S43" s="73"/>
      <c r="T43" s="73"/>
      <c r="U43" s="73"/>
      <c r="V43" s="73"/>
      <c r="W43" s="73"/>
    </row>
    <row r="44" spans="1:23" s="31" customFormat="1" ht="38.25" customHeight="1" x14ac:dyDescent="0.2">
      <c r="A44" s="170"/>
      <c r="B44" s="104"/>
      <c r="D44" s="75"/>
      <c r="E44" s="679" t="str">
        <f>Translations!$B$283</f>
        <v>Non-conformities  (verification report)</v>
      </c>
      <c r="F44" s="666" t="str">
        <f>Translations!$B$284</f>
        <v>Where the verification report established in accordance with Regulation (EU) 2018/2067 states any non-conformities, the regulated entity shall submit to the competent authority an improvement report for approval. This report has to be submitted by 31 July of the year in which that verification report is issued by the verifier.</v>
      </c>
      <c r="G44" s="666"/>
      <c r="H44" s="666"/>
      <c r="I44" s="666"/>
      <c r="J44" s="666"/>
      <c r="K44" s="666"/>
      <c r="L44" s="666"/>
      <c r="M44" s="666"/>
      <c r="N44" s="666"/>
      <c r="O44" s="27"/>
      <c r="Q44" s="73"/>
      <c r="R44" s="73"/>
      <c r="S44" s="73"/>
      <c r="T44" s="73"/>
      <c r="U44" s="73"/>
      <c r="V44" s="73"/>
      <c r="W44" s="73"/>
    </row>
    <row r="45" spans="1:23" s="31" customFormat="1" ht="25.5" customHeight="1" x14ac:dyDescent="0.2">
      <c r="A45" s="170"/>
      <c r="B45" s="104"/>
      <c r="D45" s="75"/>
      <c r="E45" s="745"/>
      <c r="F45" s="666" t="str">
        <f>Translations!$B$285</f>
        <v>Note that, pursuant to Article 75q(5), submission of an improvement report is not necessary if all non-conformities and recommendations for improvement have already been resolved in an updated monitoring plan.</v>
      </c>
      <c r="G45" s="666"/>
      <c r="H45" s="666"/>
      <c r="I45" s="666"/>
      <c r="J45" s="666"/>
      <c r="K45" s="666"/>
      <c r="L45" s="666"/>
      <c r="M45" s="666"/>
      <c r="N45" s="666"/>
      <c r="O45" s="27"/>
      <c r="Q45" s="73"/>
      <c r="R45" s="73"/>
      <c r="S45" s="73"/>
      <c r="T45" s="73"/>
      <c r="U45" s="73"/>
      <c r="V45" s="73"/>
      <c r="W45" s="73"/>
    </row>
    <row r="46" spans="1:23" s="31" customFormat="1" ht="5.0999999999999996" customHeight="1" x14ac:dyDescent="0.2">
      <c r="A46" s="170"/>
      <c r="B46" s="104"/>
      <c r="D46" s="75"/>
      <c r="E46" s="185"/>
      <c r="F46" s="186"/>
      <c r="G46" s="186"/>
      <c r="H46" s="186"/>
      <c r="I46" s="186"/>
      <c r="J46" s="186"/>
      <c r="K46" s="186"/>
      <c r="L46" s="186"/>
      <c r="M46" s="186"/>
      <c r="N46" s="186"/>
      <c r="O46" s="27"/>
      <c r="Q46" s="73"/>
      <c r="R46" s="73"/>
      <c r="S46" s="73"/>
      <c r="T46" s="73"/>
      <c r="U46" s="73"/>
      <c r="V46" s="73"/>
      <c r="W46" s="73"/>
    </row>
    <row r="47" spans="1:23" s="31" customFormat="1" ht="12.75" customHeight="1" x14ac:dyDescent="0.2">
      <c r="A47" s="170"/>
      <c r="B47" s="187"/>
      <c r="C47" s="183"/>
      <c r="D47" s="176" t="s">
        <v>128</v>
      </c>
      <c r="E47" s="643" t="str">
        <f>Translations!$B$286</f>
        <v>Does the verification report contain recommendations for improvements?</v>
      </c>
      <c r="F47" s="643"/>
      <c r="G47" s="643"/>
      <c r="H47" s="643"/>
      <c r="I47" s="643"/>
      <c r="J47" s="9"/>
      <c r="K47" s="644" t="str">
        <f>IF(CNTR_REHasImprov=TRUE,EUConst_RelSectionImprov,"")</f>
        <v/>
      </c>
      <c r="L47" s="645"/>
      <c r="M47" s="645"/>
      <c r="N47" s="646"/>
      <c r="O47" s="27"/>
      <c r="Q47" s="73"/>
      <c r="R47" s="73"/>
      <c r="S47" s="73"/>
      <c r="T47" s="73"/>
      <c r="U47" s="73"/>
      <c r="V47" s="73"/>
      <c r="W47" s="73"/>
    </row>
    <row r="48" spans="1:23" s="31" customFormat="1" ht="38.25" customHeight="1" x14ac:dyDescent="0.2">
      <c r="A48" s="170"/>
      <c r="B48" s="104"/>
      <c r="D48" s="75"/>
      <c r="E48" s="679" t="str">
        <f>Translations!$B$287</f>
        <v>Recommendations (verification report)</v>
      </c>
      <c r="F48" s="678" t="str">
        <f>Translations!$B$288</f>
        <v>Where the verification report established in accordance with Regulation (EU) 2018/2067 states recommendations for improvements (pursuant to Article 30(1) of that Regulation), the regulated entity shall submit to the competent authority an improvement report for approval. This report has to be submitted by 31 July of the year in which that verification report is issued by the verifier.</v>
      </c>
      <c r="G48" s="678"/>
      <c r="H48" s="678"/>
      <c r="I48" s="678"/>
      <c r="J48" s="678"/>
      <c r="K48" s="678"/>
      <c r="L48" s="678"/>
      <c r="M48" s="678"/>
      <c r="N48" s="678"/>
      <c r="O48" s="27"/>
      <c r="Q48" s="73"/>
      <c r="R48" s="73"/>
      <c r="S48" s="73"/>
      <c r="T48" s="73"/>
      <c r="U48" s="73"/>
      <c r="V48" s="73"/>
      <c r="W48" s="73"/>
    </row>
    <row r="49" spans="1:23" s="31" customFormat="1" ht="25.5" customHeight="1" x14ac:dyDescent="0.2">
      <c r="A49" s="170"/>
      <c r="B49" s="104"/>
      <c r="D49" s="75"/>
      <c r="E49" s="744"/>
      <c r="F49" s="666" t="str">
        <f>Translations!$B$285</f>
        <v>Note that, pursuant to Article 75q(5), submission of an improvement report is not necessary if all non-conformities and recommendations for improvement have already been resolved in an updated monitoring plan.</v>
      </c>
      <c r="G49" s="666"/>
      <c r="H49" s="666"/>
      <c r="I49" s="666"/>
      <c r="J49" s="666"/>
      <c r="K49" s="666"/>
      <c r="L49" s="666"/>
      <c r="M49" s="666"/>
      <c r="N49" s="666"/>
      <c r="O49" s="27"/>
      <c r="Q49" s="73"/>
      <c r="R49" s="73"/>
      <c r="S49" s="73"/>
      <c r="T49" s="73"/>
      <c r="U49" s="73"/>
      <c r="V49" s="73"/>
      <c r="W49" s="73"/>
    </row>
    <row r="50" spans="1:23" s="31" customFormat="1" ht="5.0999999999999996" customHeight="1" x14ac:dyDescent="0.2">
      <c r="A50" s="170"/>
      <c r="B50" s="104"/>
      <c r="D50" s="75"/>
      <c r="E50" s="185"/>
      <c r="F50" s="186"/>
      <c r="G50" s="186"/>
      <c r="H50" s="186"/>
      <c r="I50" s="186"/>
      <c r="J50" s="186"/>
      <c r="K50" s="186"/>
      <c r="L50" s="186"/>
      <c r="M50" s="186"/>
      <c r="N50" s="186"/>
      <c r="O50" s="27"/>
      <c r="Q50" s="73"/>
      <c r="R50" s="73"/>
      <c r="S50" s="73"/>
      <c r="T50" s="73"/>
      <c r="U50" s="73"/>
      <c r="V50" s="73"/>
      <c r="W50" s="73"/>
    </row>
    <row r="51" spans="1:23" s="31" customFormat="1" ht="25.5" customHeight="1" x14ac:dyDescent="0.2">
      <c r="A51" s="170"/>
      <c r="B51" s="104"/>
      <c r="C51" s="183"/>
      <c r="D51" s="175">
        <v>2</v>
      </c>
      <c r="E51" s="655" t="str">
        <f>Translations!$B$289</f>
        <v>Reporting of improvements in accordance with Article 75q(1) MRR</v>
      </c>
      <c r="F51" s="655"/>
      <c r="G51" s="655"/>
      <c r="H51" s="655"/>
      <c r="I51" s="655"/>
      <c r="J51" s="655"/>
      <c r="K51" s="655"/>
      <c r="L51" s="655"/>
      <c r="M51" s="655"/>
      <c r="N51" s="655"/>
      <c r="O51" s="27"/>
      <c r="Q51" s="73"/>
      <c r="R51" s="73"/>
      <c r="S51" s="73"/>
      <c r="T51" s="73"/>
      <c r="U51" s="73"/>
      <c r="V51" s="73"/>
      <c r="W51" s="73"/>
    </row>
    <row r="52" spans="1:23" s="31" customFormat="1" ht="5.0999999999999996" customHeight="1" x14ac:dyDescent="0.2">
      <c r="A52" s="170"/>
      <c r="B52" s="104"/>
      <c r="D52" s="75"/>
      <c r="E52" s="185"/>
      <c r="F52" s="186"/>
      <c r="G52" s="186"/>
      <c r="H52" s="186"/>
      <c r="I52" s="186"/>
      <c r="J52" s="99"/>
      <c r="K52" s="99"/>
      <c r="L52" s="186"/>
      <c r="M52" s="186"/>
      <c r="N52" s="186"/>
      <c r="O52" s="27"/>
      <c r="Q52" s="73"/>
      <c r="R52" s="73"/>
      <c r="S52" s="73"/>
      <c r="T52" s="73"/>
      <c r="U52" s="73"/>
      <c r="V52" s="73"/>
      <c r="W52" s="73"/>
    </row>
    <row r="53" spans="1:23" s="31" customFormat="1" ht="12.75" customHeight="1" x14ac:dyDescent="0.2">
      <c r="A53" s="170"/>
      <c r="B53" s="187"/>
      <c r="C53" s="183"/>
      <c r="D53" s="176" t="s">
        <v>128</v>
      </c>
      <c r="E53" s="643" t="s">
        <v>496</v>
      </c>
      <c r="F53" s="643"/>
      <c r="G53" s="643"/>
      <c r="H53" s="643"/>
      <c r="I53" s="643"/>
      <c r="J53" s="9"/>
      <c r="K53" s="644" t="str">
        <f>IF(CNTR_REHasImproveFuelStream=TRUE,EUConst_RelSectionFuelStreams,"")</f>
        <v/>
      </c>
      <c r="L53" s="645"/>
      <c r="M53" s="645"/>
      <c r="N53" s="646"/>
      <c r="O53" s="27"/>
      <c r="Q53" s="73"/>
      <c r="R53" s="73"/>
      <c r="S53" s="73"/>
      <c r="T53" s="73"/>
      <c r="U53" s="73"/>
      <c r="V53" s="73"/>
      <c r="W53" s="73"/>
    </row>
    <row r="54" spans="1:23" s="31" customFormat="1" ht="25.5" customHeight="1" x14ac:dyDescent="0.2">
      <c r="A54" s="170"/>
      <c r="B54" s="104"/>
      <c r="D54" s="75"/>
      <c r="E54" s="188" t="str">
        <f>Translations!$B$291</f>
        <v>Improvements (fuel streams)</v>
      </c>
      <c r="F54" s="678" t="str">
        <f>Translations!$B$292</f>
        <v>Improvements related to fuel streams. Reporting here is mandatory, if for any major fuel stream you do not at least apply the tiers required pursuant to Articles 75h and 75i.</v>
      </c>
      <c r="G54" s="678"/>
      <c r="H54" s="678"/>
      <c r="I54" s="678"/>
      <c r="J54" s="678"/>
      <c r="K54" s="678"/>
      <c r="L54" s="678"/>
      <c r="M54" s="678"/>
      <c r="N54" s="678"/>
      <c r="O54" s="27"/>
      <c r="Q54" s="73"/>
      <c r="R54" s="73"/>
      <c r="S54" s="73"/>
      <c r="T54" s="73"/>
      <c r="U54" s="73"/>
      <c r="V54" s="73"/>
      <c r="W54" s="73"/>
    </row>
    <row r="55" spans="1:23" s="31" customFormat="1" ht="5.0999999999999996" customHeight="1" x14ac:dyDescent="0.2">
      <c r="A55" s="170"/>
      <c r="B55" s="104"/>
      <c r="D55" s="75"/>
      <c r="E55" s="185"/>
      <c r="F55" s="186"/>
      <c r="G55" s="186"/>
      <c r="H55" s="186"/>
      <c r="I55" s="186"/>
      <c r="J55" s="186"/>
      <c r="K55" s="186"/>
      <c r="L55" s="186"/>
      <c r="M55" s="186"/>
      <c r="N55" s="186"/>
      <c r="O55" s="27"/>
      <c r="Q55" s="73"/>
      <c r="R55" s="73"/>
      <c r="S55" s="73"/>
      <c r="T55" s="73"/>
      <c r="U55" s="73"/>
      <c r="V55" s="73"/>
      <c r="W55" s="73"/>
    </row>
    <row r="56" spans="1:23" x14ac:dyDescent="0.2">
      <c r="A56" s="168"/>
      <c r="D56" s="176" t="s">
        <v>129</v>
      </c>
      <c r="E56" s="643" t="str">
        <f>Translations!$B$293</f>
        <v>Do you have to report improvements related to the scope factor?</v>
      </c>
      <c r="F56" s="643"/>
      <c r="G56" s="643"/>
      <c r="H56" s="643"/>
      <c r="I56" s="643"/>
      <c r="J56" s="9"/>
      <c r="K56" s="644" t="str">
        <f>IF(CNTR_REHasImproveScopeFactor=TRUE,EUConst_RelSectionScopeFactor,"")</f>
        <v/>
      </c>
      <c r="L56" s="645"/>
      <c r="M56" s="645"/>
      <c r="N56" s="646"/>
      <c r="O56" s="159"/>
      <c r="P56" s="31"/>
      <c r="Q56" s="73"/>
      <c r="R56" s="73"/>
      <c r="S56" s="73"/>
      <c r="T56" s="73"/>
      <c r="U56" s="73"/>
    </row>
    <row r="57" spans="1:23" x14ac:dyDescent="0.2">
      <c r="A57" s="168"/>
      <c r="D57" s="75"/>
      <c r="E57" s="679" t="str">
        <f>Translations!$B$294</f>
        <v>Improvements (scope factor)</v>
      </c>
      <c r="F57" s="678" t="str">
        <f>Translations!$B$295</f>
        <v>Improvements related to the scope factor. Reporting here is:</v>
      </c>
      <c r="G57" s="678"/>
      <c r="H57" s="678"/>
      <c r="I57" s="678"/>
      <c r="J57" s="678"/>
      <c r="K57" s="678"/>
      <c r="L57" s="678"/>
      <c r="M57" s="678"/>
      <c r="N57" s="678"/>
      <c r="O57" s="159"/>
      <c r="P57" s="31"/>
      <c r="Q57" s="73"/>
      <c r="R57" s="73"/>
      <c r="S57" s="73"/>
      <c r="T57" s="73"/>
      <c r="U57" s="73"/>
    </row>
    <row r="58" spans="1:23" x14ac:dyDescent="0.2">
      <c r="A58" s="168"/>
      <c r="D58" s="75"/>
      <c r="E58" s="669"/>
      <c r="F58" s="189" t="s">
        <v>164</v>
      </c>
      <c r="G58" s="680" t="str">
        <f>Translations!$B$296</f>
        <v>mandatory if a default scope factor pursuant to Article 75l(3) or (4)  is applied. An improvement report has to be submitted until by 31 July 2026</v>
      </c>
      <c r="H58" s="746"/>
      <c r="I58" s="746"/>
      <c r="J58" s="746"/>
      <c r="K58" s="746"/>
      <c r="L58" s="746"/>
      <c r="M58" s="746"/>
      <c r="N58" s="746"/>
      <c r="O58" s="159"/>
      <c r="P58" s="31"/>
      <c r="Q58" s="73"/>
      <c r="R58" s="73"/>
      <c r="S58" s="73"/>
      <c r="T58" s="73"/>
      <c r="U58" s="73"/>
    </row>
    <row r="59" spans="1:23" ht="12.75" customHeight="1" x14ac:dyDescent="0.2">
      <c r="A59" s="168"/>
      <c r="D59" s="75"/>
      <c r="E59" s="669"/>
      <c r="F59" s="189" t="s">
        <v>164</v>
      </c>
      <c r="G59" s="680" t="str">
        <f>Translations!$B$297</f>
        <v>mandatory, if not at least the tiers required pursuant to the first sub-paragraph of Article 75i of the MRR are applied.</v>
      </c>
      <c r="H59" s="680"/>
      <c r="I59" s="680"/>
      <c r="J59" s="680"/>
      <c r="K59" s="680"/>
      <c r="L59" s="680"/>
      <c r="M59" s="680"/>
      <c r="N59" s="680"/>
      <c r="O59" s="159"/>
      <c r="P59" s="31"/>
      <c r="Q59" s="73"/>
      <c r="R59" s="73"/>
      <c r="S59" s="73"/>
      <c r="T59" s="73"/>
      <c r="U59" s="73"/>
    </row>
    <row r="60" spans="1:23" x14ac:dyDescent="0.2">
      <c r="A60" s="168"/>
      <c r="D60" s="75"/>
      <c r="E60" s="669"/>
      <c r="F60" s="189" t="s">
        <v>164</v>
      </c>
      <c r="G60" s="680" t="str">
        <f>Translations!$B$298</f>
        <v>optional, if the improvements are related to the quality of data with no direct impact on tiers, e.g. increased frequency of analyses.</v>
      </c>
      <c r="H60" s="680"/>
      <c r="I60" s="680"/>
      <c r="J60" s="680"/>
      <c r="K60" s="680"/>
      <c r="L60" s="680"/>
      <c r="M60" s="680"/>
      <c r="N60" s="680"/>
      <c r="O60" s="159"/>
      <c r="P60" s="31"/>
      <c r="Q60" s="73"/>
      <c r="R60" s="73"/>
      <c r="S60" s="73"/>
      <c r="T60" s="73"/>
      <c r="U60" s="73"/>
    </row>
    <row r="61" spans="1:23" x14ac:dyDescent="0.2">
      <c r="A61" s="168"/>
      <c r="O61" s="159"/>
      <c r="P61" s="31"/>
      <c r="Q61" s="73"/>
      <c r="R61" s="73"/>
      <c r="S61" s="73"/>
      <c r="T61" s="73"/>
      <c r="U61" s="73"/>
    </row>
    <row r="62" spans="1:23" ht="25.5" customHeight="1" x14ac:dyDescent="0.2">
      <c r="A62" s="168"/>
      <c r="D62" s="668" t="str">
        <f>IF(OR(K43&lt;&gt;"",K47&lt;&gt;"",K53&lt;&gt;"",K56&lt;&gt;""),EUconst_FurtherSectionsRelevant,"")</f>
        <v/>
      </c>
      <c r="E62" s="668"/>
      <c r="F62" s="668"/>
      <c r="G62" s="668"/>
      <c r="H62" s="668"/>
      <c r="I62" s="668"/>
      <c r="J62" s="668"/>
      <c r="K62" s="668"/>
      <c r="L62" s="668"/>
      <c r="M62" s="668"/>
      <c r="N62" s="668"/>
      <c r="O62" s="159"/>
      <c r="P62" s="31"/>
      <c r="Q62" s="73"/>
      <c r="R62" s="73"/>
      <c r="S62" s="73"/>
      <c r="T62" s="73"/>
      <c r="U62" s="73"/>
    </row>
    <row r="63" spans="1:23" x14ac:dyDescent="0.2">
      <c r="A63" s="168"/>
      <c r="O63" s="159"/>
      <c r="P63" s="31"/>
      <c r="Q63" s="73"/>
      <c r="R63" s="73"/>
      <c r="S63" s="73"/>
      <c r="T63" s="73"/>
      <c r="U63" s="73"/>
    </row>
    <row r="64" spans="1:23" s="497" customFormat="1" ht="18" customHeight="1" x14ac:dyDescent="0.2">
      <c r="A64" s="171">
        <f>MAX($A$6:A61)+1</f>
        <v>3</v>
      </c>
      <c r="B64" s="254"/>
      <c r="C64" s="182">
        <f>A64</f>
        <v>3</v>
      </c>
      <c r="D64" s="631" t="str">
        <f>Translations!$B$105</f>
        <v>About the regulated entity</v>
      </c>
      <c r="E64" s="631"/>
      <c r="F64" s="631"/>
      <c r="G64" s="631"/>
      <c r="H64" s="631"/>
      <c r="I64" s="631"/>
      <c r="J64" s="631"/>
      <c r="K64" s="631"/>
      <c r="L64" s="631"/>
      <c r="M64" s="631"/>
      <c r="N64" s="631"/>
      <c r="O64" s="27"/>
      <c r="P64" s="31"/>
      <c r="Q64" s="190" t="str">
        <f>D64</f>
        <v>About the regulated entity</v>
      </c>
      <c r="R64" s="25"/>
      <c r="S64" s="25"/>
      <c r="T64" s="25"/>
      <c r="U64" s="25"/>
      <c r="V64" s="496"/>
      <c r="W64" s="496"/>
    </row>
    <row r="65" spans="1:23" ht="5.0999999999999996" customHeight="1" x14ac:dyDescent="0.2">
      <c r="A65" s="168"/>
      <c r="B65" s="105"/>
      <c r="C65" s="191"/>
      <c r="D65" s="191"/>
      <c r="E65" s="75"/>
      <c r="F65" s="75"/>
      <c r="G65" s="75"/>
      <c r="H65" s="75"/>
      <c r="I65" s="75"/>
      <c r="J65" s="75"/>
      <c r="K65" s="75"/>
      <c r="L65" s="75"/>
      <c r="M65" s="75"/>
      <c r="N65" s="75"/>
      <c r="O65" s="159"/>
      <c r="P65" s="31"/>
      <c r="Q65" s="73"/>
      <c r="R65" s="73"/>
      <c r="S65" s="73"/>
      <c r="T65" s="73"/>
      <c r="U65" s="73"/>
    </row>
    <row r="66" spans="1:23" s="76" customFormat="1" ht="25.5" customHeight="1" x14ac:dyDescent="0.2">
      <c r="A66" s="170"/>
      <c r="B66" s="169"/>
      <c r="C66" s="183"/>
      <c r="D66" s="688" t="str">
        <f>Translations!$B$156</f>
        <v>Please note that - subject to the administrative practice in the Member State - changes regarding the name or identity of the regulated entity, or other information relevant for the permit will require a formal notification to the competent authority pursuant to Article 30b of the EU ETS Directive.</v>
      </c>
      <c r="E66" s="688"/>
      <c r="F66" s="688"/>
      <c r="G66" s="688"/>
      <c r="H66" s="688"/>
      <c r="I66" s="688"/>
      <c r="J66" s="688"/>
      <c r="K66" s="688"/>
      <c r="L66" s="688"/>
      <c r="M66" s="688"/>
      <c r="N66" s="689"/>
      <c r="O66" s="193"/>
      <c r="P66" s="31"/>
      <c r="Q66" s="71"/>
      <c r="R66" s="25"/>
      <c r="S66" s="25"/>
      <c r="T66" s="25"/>
      <c r="U66" s="25"/>
      <c r="V66" s="25"/>
      <c r="W66" s="25"/>
    </row>
    <row r="67" spans="1:23" s="76" customFormat="1" ht="12.75" customHeight="1" x14ac:dyDescent="0.2">
      <c r="A67" s="170"/>
      <c r="B67" s="169"/>
      <c r="C67" s="183"/>
      <c r="D67" s="690" t="str">
        <f>Translations!$B$157</f>
        <v>Reporting of such changes in this sheet will usually not be sufficient. However, the most recent data has to be filled in here.</v>
      </c>
      <c r="E67" s="690"/>
      <c r="F67" s="690"/>
      <c r="G67" s="690"/>
      <c r="H67" s="690"/>
      <c r="I67" s="690"/>
      <c r="J67" s="690"/>
      <c r="K67" s="690"/>
      <c r="L67" s="690"/>
      <c r="M67" s="690"/>
      <c r="N67" s="691"/>
      <c r="O67" s="77"/>
      <c r="P67" s="31"/>
      <c r="Q67" s="71"/>
      <c r="R67" s="25"/>
      <c r="S67" s="25"/>
      <c r="T67" s="25"/>
      <c r="U67" s="25"/>
      <c r="V67" s="25"/>
      <c r="W67" s="25"/>
    </row>
    <row r="68" spans="1:23" s="76" customFormat="1" ht="25.5" customHeight="1" x14ac:dyDescent="0.2">
      <c r="A68" s="170"/>
      <c r="B68" s="169"/>
      <c r="C68" s="183"/>
      <c r="D68" s="692" t="str">
        <f>Translations!$B$158</f>
        <v>Include any Member State specific guidance</v>
      </c>
      <c r="E68" s="693"/>
      <c r="F68" s="693"/>
      <c r="G68" s="693"/>
      <c r="H68" s="693"/>
      <c r="I68" s="693"/>
      <c r="J68" s="693"/>
      <c r="K68" s="693"/>
      <c r="L68" s="693"/>
      <c r="M68" s="693"/>
      <c r="N68" s="694"/>
      <c r="O68" s="77"/>
      <c r="P68" s="31"/>
      <c r="Q68" s="71"/>
      <c r="R68" s="25"/>
      <c r="S68" s="25"/>
      <c r="T68" s="25"/>
      <c r="U68" s="25"/>
      <c r="V68" s="25"/>
      <c r="W68" s="25"/>
    </row>
    <row r="69" spans="1:23" ht="5.0999999999999996" customHeight="1" x14ac:dyDescent="0.2">
      <c r="A69" s="168"/>
      <c r="B69" s="105"/>
      <c r="C69" s="191"/>
      <c r="D69" s="191"/>
      <c r="E69" s="75"/>
      <c r="F69" s="75"/>
      <c r="G69" s="75"/>
      <c r="H69" s="75"/>
      <c r="I69" s="75"/>
      <c r="J69" s="75"/>
      <c r="K69" s="75"/>
      <c r="L69" s="75"/>
      <c r="M69" s="75"/>
      <c r="N69" s="75"/>
      <c r="O69" s="159"/>
      <c r="P69" s="31"/>
      <c r="Q69" s="73"/>
      <c r="R69" s="73"/>
      <c r="S69" s="73"/>
      <c r="T69" s="73"/>
      <c r="U69" s="73"/>
    </row>
    <row r="70" spans="1:23" x14ac:dyDescent="0.2">
      <c r="A70" s="168"/>
      <c r="B70" s="105"/>
      <c r="C70" s="191"/>
      <c r="D70" s="195" t="s">
        <v>124</v>
      </c>
      <c r="E70" s="682" t="str">
        <f>Translations!$B$46</f>
        <v>Competent Authority</v>
      </c>
      <c r="F70" s="683"/>
      <c r="G70" s="683"/>
      <c r="H70" s="196"/>
      <c r="I70" s="656"/>
      <c r="J70" s="657"/>
      <c r="K70" s="657"/>
      <c r="L70" s="657"/>
      <c r="M70" s="657"/>
      <c r="N70" s="658"/>
      <c r="O70" s="159"/>
      <c r="P70" s="31"/>
      <c r="Q70" s="73"/>
      <c r="R70" s="73"/>
      <c r="S70" s="73"/>
      <c r="T70" s="73"/>
      <c r="U70" s="73"/>
    </row>
    <row r="71" spans="1:23" ht="4.9000000000000004" customHeight="1" x14ac:dyDescent="0.2">
      <c r="A71" s="168"/>
      <c r="B71" s="105"/>
      <c r="C71" s="191"/>
      <c r="D71" s="195"/>
      <c r="E71" s="195"/>
      <c r="F71" s="195"/>
      <c r="G71" s="195"/>
      <c r="H71" s="75"/>
      <c r="I71" s="75"/>
      <c r="J71" s="75"/>
      <c r="K71" s="75"/>
      <c r="L71" s="75"/>
      <c r="M71" s="197"/>
      <c r="N71" s="198"/>
      <c r="O71" s="159"/>
      <c r="P71" s="31"/>
      <c r="Q71" s="73"/>
      <c r="R71" s="73"/>
      <c r="S71" s="73"/>
      <c r="T71" s="73"/>
      <c r="U71" s="73"/>
    </row>
    <row r="72" spans="1:23" x14ac:dyDescent="0.2">
      <c r="A72" s="168"/>
      <c r="B72" s="105"/>
      <c r="C72" s="191"/>
      <c r="D72" s="195" t="s">
        <v>125</v>
      </c>
      <c r="E72" s="682" t="str">
        <f>Translations!$B$47</f>
        <v>Member State</v>
      </c>
      <c r="F72" s="683"/>
      <c r="G72" s="683"/>
      <c r="H72" s="196"/>
      <c r="I72" s="659" t="str">
        <f>IF([1]A_EntityID!I20="","",[1]A_EntityID!I20)</f>
        <v/>
      </c>
      <c r="J72" s="660"/>
      <c r="K72" s="660"/>
      <c r="L72" s="660"/>
      <c r="M72" s="660"/>
      <c r="N72" s="661"/>
      <c r="O72" s="159"/>
      <c r="P72" s="75"/>
      <c r="Q72" s="73"/>
      <c r="R72" s="73"/>
      <c r="S72" s="73"/>
      <c r="T72" s="73"/>
      <c r="U72" s="73"/>
    </row>
    <row r="73" spans="1:23" ht="4.9000000000000004" customHeight="1" x14ac:dyDescent="0.2">
      <c r="A73" s="168"/>
      <c r="B73" s="105"/>
      <c r="C73" s="191"/>
      <c r="D73" s="195"/>
      <c r="E73" s="195"/>
      <c r="F73" s="195"/>
      <c r="G73" s="195"/>
      <c r="H73" s="75"/>
      <c r="I73" s="75"/>
      <c r="J73" s="75"/>
      <c r="K73" s="75"/>
      <c r="L73" s="75"/>
      <c r="M73" s="197"/>
      <c r="N73" s="198"/>
      <c r="O73" s="159"/>
      <c r="P73" s="75"/>
      <c r="Q73" s="73"/>
      <c r="R73" s="73"/>
      <c r="S73" s="73"/>
      <c r="T73" s="73"/>
      <c r="U73" s="73"/>
    </row>
    <row r="74" spans="1:23" x14ac:dyDescent="0.2">
      <c r="A74" s="168"/>
      <c r="B74" s="105"/>
      <c r="C74" s="191"/>
      <c r="D74" s="195" t="s">
        <v>73</v>
      </c>
      <c r="E74" s="682" t="str">
        <f>Translations!$B$48</f>
        <v>Emissions trading permit number</v>
      </c>
      <c r="F74" s="683"/>
      <c r="G74" s="683"/>
      <c r="H74" s="196"/>
      <c r="I74" s="719" t="str">
        <f>Translations!$B$49</f>
        <v>member state/CA prefix</v>
      </c>
      <c r="J74" s="720"/>
      <c r="K74" s="684" t="str">
        <f>IF([1]A_EntityID!$K$22="","",[1]A_EntityID!$K$22)</f>
        <v/>
      </c>
      <c r="L74" s="685"/>
      <c r="M74" s="75"/>
      <c r="N74" s="75"/>
      <c r="O74" s="199"/>
      <c r="P74" s="200"/>
      <c r="Q74" s="73"/>
      <c r="R74" s="73"/>
      <c r="S74" s="73"/>
      <c r="T74" s="73"/>
      <c r="U74" s="73"/>
    </row>
    <row r="75" spans="1:23" ht="5.0999999999999996" customHeight="1" x14ac:dyDescent="0.2">
      <c r="A75" s="168"/>
      <c r="B75" s="105"/>
      <c r="C75" s="191"/>
      <c r="D75" s="186"/>
      <c r="E75" s="201"/>
      <c r="F75" s="201"/>
      <c r="G75" s="201"/>
      <c r="H75" s="201"/>
      <c r="I75" s="201"/>
      <c r="J75" s="201"/>
      <c r="K75" s="201"/>
      <c r="L75" s="201"/>
      <c r="M75" s="75"/>
      <c r="N75" s="75"/>
      <c r="O75" s="159"/>
      <c r="P75" s="75"/>
      <c r="Q75" s="73"/>
      <c r="R75" s="73"/>
      <c r="S75" s="73"/>
      <c r="T75" s="73"/>
      <c r="U75" s="73"/>
    </row>
    <row r="76" spans="1:23" ht="12.75" customHeight="1" x14ac:dyDescent="0.2">
      <c r="A76" s="202"/>
      <c r="B76" s="105"/>
      <c r="C76" s="203"/>
      <c r="D76" s="204" t="s">
        <v>126</v>
      </c>
      <c r="E76" s="204" t="str">
        <f>Translations!$B$299</f>
        <v>Name of the regulated entity</v>
      </c>
      <c r="F76" s="205"/>
      <c r="G76" s="205"/>
      <c r="H76" s="205"/>
      <c r="I76" s="31"/>
      <c r="J76" s="206"/>
      <c r="K76" s="31"/>
      <c r="L76" s="31"/>
      <c r="M76" s="31"/>
      <c r="N76" s="31"/>
      <c r="O76" s="159"/>
      <c r="P76" s="75"/>
      <c r="Q76" s="73"/>
      <c r="R76" s="73"/>
      <c r="S76" s="73"/>
      <c r="T76" s="73"/>
      <c r="U76" s="73"/>
    </row>
    <row r="77" spans="1:23" ht="4.9000000000000004" customHeight="1" x14ac:dyDescent="0.2">
      <c r="A77" s="168"/>
      <c r="B77" s="105"/>
      <c r="C77" s="191"/>
      <c r="D77" s="191"/>
      <c r="E77" s="207"/>
      <c r="F77" s="207"/>
      <c r="G77" s="207"/>
      <c r="H77" s="207"/>
      <c r="I77" s="75"/>
      <c r="J77" s="75"/>
      <c r="K77" s="75"/>
      <c r="L77" s="75"/>
      <c r="M77" s="208"/>
      <c r="N77" s="75"/>
      <c r="O77" s="159"/>
      <c r="P77" s="75"/>
      <c r="Q77" s="73"/>
      <c r="R77" s="73"/>
      <c r="S77" s="73"/>
      <c r="T77" s="73"/>
      <c r="U77" s="73"/>
    </row>
    <row r="78" spans="1:23" x14ac:dyDescent="0.2">
      <c r="A78" s="168"/>
      <c r="B78" s="105"/>
      <c r="C78" s="191"/>
      <c r="D78" s="209" t="s">
        <v>128</v>
      </c>
      <c r="E78" s="672" t="str">
        <f>Translations!$B$106</f>
        <v>Regulated entity name:</v>
      </c>
      <c r="F78" s="673"/>
      <c r="G78" s="673"/>
      <c r="H78" s="196"/>
      <c r="I78" s="659" t="str">
        <f>IF([1]A_EntityID!I28="","",[1]A_EntityID!I28)</f>
        <v/>
      </c>
      <c r="J78" s="660"/>
      <c r="K78" s="660"/>
      <c r="L78" s="660"/>
      <c r="M78" s="660"/>
      <c r="N78" s="661"/>
      <c r="O78" s="159"/>
      <c r="P78" s="75"/>
      <c r="Q78" s="73"/>
      <c r="R78" s="73"/>
      <c r="S78" s="73"/>
      <c r="T78" s="73"/>
      <c r="U78" s="73"/>
    </row>
    <row r="79" spans="1:23" ht="12.75" customHeight="1" x14ac:dyDescent="0.2">
      <c r="A79" s="168"/>
      <c r="B79" s="105"/>
      <c r="C79" s="191"/>
      <c r="D79" s="209" t="s">
        <v>129</v>
      </c>
      <c r="E79" s="672" t="str">
        <f>Translations!$B$107</f>
        <v>Unique ID of the regulated entity:</v>
      </c>
      <c r="F79" s="673"/>
      <c r="G79" s="673"/>
      <c r="H79" s="196"/>
      <c r="I79" s="659" t="str">
        <f>IF([1]A_EntityID!I29="","",[1]A_EntityID!I29)</f>
        <v/>
      </c>
      <c r="J79" s="660"/>
      <c r="K79" s="660"/>
      <c r="L79" s="660"/>
      <c r="M79" s="660"/>
      <c r="N79" s="661"/>
      <c r="O79" s="159"/>
      <c r="P79" s="75"/>
      <c r="Q79" s="73"/>
      <c r="R79" s="73"/>
      <c r="S79" s="73"/>
      <c r="T79" s="73"/>
      <c r="U79" s="73"/>
    </row>
    <row r="80" spans="1:23" ht="12.75" customHeight="1" x14ac:dyDescent="0.2">
      <c r="A80" s="168"/>
      <c r="B80" s="105"/>
      <c r="C80" s="191"/>
      <c r="D80" s="209"/>
      <c r="E80" s="680" t="str">
        <f>Translations!$B$108</f>
        <v>Please contact the compentent authority for any guidance.</v>
      </c>
      <c r="F80" s="680"/>
      <c r="G80" s="680"/>
      <c r="H80" s="680"/>
      <c r="I80" s="680"/>
      <c r="J80" s="680"/>
      <c r="K80" s="680"/>
      <c r="L80" s="680"/>
      <c r="M80" s="680"/>
      <c r="N80" s="680"/>
      <c r="O80" s="159"/>
      <c r="P80" s="75"/>
      <c r="Q80" s="73"/>
      <c r="R80" s="73"/>
      <c r="S80" s="73"/>
      <c r="T80" s="73"/>
      <c r="U80" s="73"/>
    </row>
    <row r="81" spans="1:23" x14ac:dyDescent="0.2">
      <c r="A81" s="168"/>
      <c r="B81" s="105"/>
      <c r="C81" s="191"/>
      <c r="D81" s="191"/>
      <c r="E81" s="686" t="str">
        <f>Translations!$B$109</f>
        <v>Include any Member State specific guidance on naming of regulated entities.</v>
      </c>
      <c r="F81" s="687"/>
      <c r="G81" s="687"/>
      <c r="H81" s="687"/>
      <c r="I81" s="687"/>
      <c r="J81" s="687"/>
      <c r="K81" s="687"/>
      <c r="L81" s="687"/>
      <c r="M81" s="687"/>
      <c r="N81" s="687"/>
      <c r="O81" s="159"/>
      <c r="P81" s="75"/>
      <c r="Q81" s="73"/>
      <c r="R81" s="73"/>
      <c r="S81" s="73"/>
      <c r="T81" s="73"/>
      <c r="U81" s="73"/>
    </row>
    <row r="82" spans="1:23" ht="5.0999999999999996" customHeight="1" x14ac:dyDescent="0.2">
      <c r="A82" s="168"/>
      <c r="B82" s="105"/>
      <c r="C82" s="191"/>
      <c r="D82" s="191"/>
      <c r="E82" s="207"/>
      <c r="F82" s="207"/>
      <c r="G82" s="207"/>
      <c r="H82" s="207"/>
      <c r="O82" s="159"/>
      <c r="P82" s="75"/>
      <c r="Q82" s="73"/>
      <c r="R82" s="73"/>
      <c r="S82" s="73"/>
      <c r="T82" s="73"/>
      <c r="U82" s="73"/>
    </row>
    <row r="83" spans="1:23" ht="12.75" customHeight="1" x14ac:dyDescent="0.2">
      <c r="A83" s="168"/>
      <c r="B83" s="105"/>
      <c r="C83" s="191"/>
      <c r="D83" s="209" t="s">
        <v>236</v>
      </c>
      <c r="E83" s="672" t="str">
        <f>Translations!$B$110</f>
        <v>Excise number, if applicable:</v>
      </c>
      <c r="F83" s="673"/>
      <c r="G83" s="673"/>
      <c r="H83" s="196"/>
      <c r="I83" s="659" t="str">
        <f>IF([1]A_EntityID!I33="","",[1]A_EntityID!I33)</f>
        <v/>
      </c>
      <c r="J83" s="660"/>
      <c r="K83" s="660"/>
      <c r="L83" s="660"/>
      <c r="M83" s="660"/>
      <c r="N83" s="661"/>
      <c r="O83" s="159"/>
      <c r="P83" s="75"/>
      <c r="Q83" s="73"/>
      <c r="R83" s="73"/>
      <c r="S83" s="73"/>
      <c r="T83" s="73"/>
      <c r="U83" s="73"/>
    </row>
    <row r="84" spans="1:23" ht="25.5" customHeight="1" x14ac:dyDescent="0.2">
      <c r="A84" s="168"/>
      <c r="B84" s="105"/>
      <c r="C84" s="191"/>
      <c r="D84" s="191"/>
      <c r="E84" s="680" t="str">
        <f>Translations!$B$111</f>
        <v>This is the excise number pursuant to Regulation (EU) No 389/2012 or the national excise registration and identification number issued by the relevant authority pursuant to national legislation transposing Directive 2003/96/EC, used for reporting for tax purposes pursuant to national legislation transposing Directives 2003/96/EC and (EU) 2020/262.</v>
      </c>
      <c r="F84" s="680"/>
      <c r="G84" s="680"/>
      <c r="H84" s="680"/>
      <c r="I84" s="680"/>
      <c r="J84" s="680"/>
      <c r="K84" s="680"/>
      <c r="L84" s="680"/>
      <c r="M84" s="680"/>
      <c r="N84" s="680"/>
      <c r="O84" s="159"/>
      <c r="P84" s="75"/>
      <c r="Q84" s="73"/>
      <c r="R84" s="73"/>
      <c r="S84" s="73"/>
      <c r="T84" s="73"/>
      <c r="U84" s="73"/>
    </row>
    <row r="85" spans="1:23" ht="5.0999999999999996" customHeight="1" x14ac:dyDescent="0.2">
      <c r="A85" s="168"/>
      <c r="B85" s="105"/>
      <c r="C85" s="191"/>
      <c r="D85" s="191"/>
      <c r="E85" s="75"/>
      <c r="F85" s="75"/>
      <c r="G85" s="75"/>
      <c r="H85" s="75"/>
      <c r="I85" s="75"/>
      <c r="J85" s="75"/>
      <c r="K85" s="75"/>
      <c r="L85" s="75"/>
      <c r="M85" s="75"/>
      <c r="N85" s="75"/>
      <c r="O85" s="159"/>
      <c r="P85" s="75"/>
      <c r="Q85" s="73"/>
      <c r="R85" s="73"/>
      <c r="S85" s="73"/>
      <c r="T85" s="73"/>
      <c r="U85" s="73"/>
    </row>
    <row r="86" spans="1:23" ht="12.75" customHeight="1" x14ac:dyDescent="0.2">
      <c r="A86" s="168"/>
      <c r="B86" s="105"/>
      <c r="C86" s="191"/>
      <c r="D86" s="210" t="s">
        <v>684</v>
      </c>
      <c r="E86" s="210" t="str">
        <f>Translations!$B$300</f>
        <v>Address / location of the regulated entity (site on which it is physically located (head quarters, storage facilities, etc.)):</v>
      </c>
      <c r="F86" s="500"/>
      <c r="G86" s="500"/>
      <c r="H86" s="500"/>
      <c r="I86" s="500"/>
      <c r="J86" s="500"/>
      <c r="K86" s="191"/>
      <c r="L86" s="191"/>
      <c r="M86" s="191"/>
      <c r="N86" s="191"/>
      <c r="O86" s="159"/>
      <c r="P86" s="75"/>
      <c r="Q86" s="73"/>
      <c r="R86" s="73"/>
      <c r="S86" s="73"/>
      <c r="T86" s="73"/>
      <c r="U86" s="73"/>
    </row>
    <row r="87" spans="1:23" ht="5.0999999999999996" customHeight="1" x14ac:dyDescent="0.2">
      <c r="A87" s="168"/>
      <c r="B87" s="105"/>
      <c r="C87" s="191"/>
      <c r="D87" s="191"/>
      <c r="E87" s="75"/>
      <c r="F87" s="75"/>
      <c r="G87" s="75"/>
      <c r="H87" s="75"/>
      <c r="I87" s="75"/>
      <c r="J87" s="75"/>
      <c r="K87" s="75"/>
      <c r="L87" s="75"/>
      <c r="M87" s="75"/>
      <c r="N87" s="75"/>
      <c r="O87" s="159"/>
      <c r="P87" s="75"/>
      <c r="Q87" s="73"/>
      <c r="R87" s="73"/>
      <c r="S87" s="73"/>
      <c r="T87" s="73"/>
      <c r="U87" s="73"/>
    </row>
    <row r="88" spans="1:23" x14ac:dyDescent="0.2">
      <c r="A88" s="168"/>
      <c r="B88" s="105"/>
      <c r="C88" s="191"/>
      <c r="D88" s="209" t="s">
        <v>128</v>
      </c>
      <c r="E88" s="672" t="str">
        <f>Translations!$B$50</f>
        <v>Address Line 1:</v>
      </c>
      <c r="F88" s="673"/>
      <c r="G88" s="673"/>
      <c r="H88" s="196"/>
      <c r="I88" s="662" t="str">
        <f>IF([1]A_EntityID!I38="","",[1]A_EntityID!I38)</f>
        <v/>
      </c>
      <c r="J88" s="663"/>
      <c r="K88" s="663"/>
      <c r="L88" s="663"/>
      <c r="M88" s="664"/>
      <c r="N88" s="665"/>
      <c r="O88" s="159"/>
      <c r="P88" s="75"/>
      <c r="Q88" s="73"/>
      <c r="R88" s="73"/>
      <c r="S88" s="73"/>
      <c r="T88" s="73"/>
      <c r="U88" s="73"/>
    </row>
    <row r="89" spans="1:23" x14ac:dyDescent="0.2">
      <c r="A89" s="168"/>
      <c r="B89" s="105"/>
      <c r="C89" s="191"/>
      <c r="D89" s="209" t="s">
        <v>129</v>
      </c>
      <c r="E89" s="672" t="str">
        <f>Translations!$B$51</f>
        <v>Address Line 2:</v>
      </c>
      <c r="F89" s="673"/>
      <c r="G89" s="673"/>
      <c r="H89" s="196"/>
      <c r="I89" s="647" t="str">
        <f>IF([1]A_EntityID!I39="","",[1]A_EntityID!I39)</f>
        <v/>
      </c>
      <c r="J89" s="648"/>
      <c r="K89" s="648"/>
      <c r="L89" s="648"/>
      <c r="M89" s="649"/>
      <c r="N89" s="650"/>
      <c r="O89" s="159"/>
      <c r="P89" s="75"/>
      <c r="Q89" s="73"/>
      <c r="R89" s="73"/>
      <c r="S89" s="73"/>
      <c r="T89" s="73"/>
      <c r="U89" s="73"/>
    </row>
    <row r="90" spans="1:23" x14ac:dyDescent="0.2">
      <c r="A90" s="168"/>
      <c r="B90" s="105"/>
      <c r="C90" s="191"/>
      <c r="D90" s="209" t="s">
        <v>236</v>
      </c>
      <c r="E90" s="672" t="str">
        <f>Translations!$B$52</f>
        <v>City:</v>
      </c>
      <c r="F90" s="673"/>
      <c r="G90" s="673"/>
      <c r="H90" s="196"/>
      <c r="I90" s="647" t="str">
        <f>IF([1]A_EntityID!I40="","",[1]A_EntityID!I40)</f>
        <v/>
      </c>
      <c r="J90" s="648"/>
      <c r="K90" s="648"/>
      <c r="L90" s="648"/>
      <c r="M90" s="649"/>
      <c r="N90" s="650"/>
      <c r="O90" s="159"/>
      <c r="P90" s="75"/>
      <c r="Q90" s="73"/>
      <c r="R90" s="73"/>
      <c r="S90" s="73"/>
      <c r="T90" s="73"/>
      <c r="U90" s="73"/>
    </row>
    <row r="91" spans="1:23" x14ac:dyDescent="0.2">
      <c r="A91" s="168"/>
      <c r="B91" s="105"/>
      <c r="C91" s="191"/>
      <c r="D91" s="209" t="s">
        <v>237</v>
      </c>
      <c r="E91" s="672" t="str">
        <f>Translations!$B$53</f>
        <v>State/Province/Region:</v>
      </c>
      <c r="F91" s="673"/>
      <c r="G91" s="673"/>
      <c r="H91" s="196"/>
      <c r="I91" s="647" t="str">
        <f>IF([1]A_EntityID!I41="","",[1]A_EntityID!I41)</f>
        <v/>
      </c>
      <c r="J91" s="648"/>
      <c r="K91" s="648"/>
      <c r="L91" s="648"/>
      <c r="M91" s="649"/>
      <c r="N91" s="650"/>
      <c r="O91" s="159"/>
      <c r="P91" s="75"/>
      <c r="Q91" s="73"/>
      <c r="R91" s="73"/>
      <c r="S91" s="73"/>
      <c r="T91" s="73"/>
      <c r="U91" s="73"/>
    </row>
    <row r="92" spans="1:23" x14ac:dyDescent="0.2">
      <c r="A92" s="168"/>
      <c r="B92" s="105"/>
      <c r="C92" s="191"/>
      <c r="D92" s="209" t="s">
        <v>238</v>
      </c>
      <c r="E92" s="672" t="str">
        <f>Translations!$B$54</f>
        <v>Postcode/ZIP:</v>
      </c>
      <c r="F92" s="673"/>
      <c r="G92" s="673"/>
      <c r="H92" s="196"/>
      <c r="I92" s="647" t="str">
        <f>IF([1]A_EntityID!I42="","",[1]A_EntityID!I42)</f>
        <v/>
      </c>
      <c r="J92" s="648"/>
      <c r="K92" s="648"/>
      <c r="L92" s="648"/>
      <c r="M92" s="649"/>
      <c r="N92" s="650"/>
      <c r="O92" s="159"/>
      <c r="P92" s="75"/>
      <c r="Q92" s="73"/>
      <c r="R92" s="73"/>
      <c r="S92" s="73"/>
      <c r="T92" s="73"/>
      <c r="U92" s="73"/>
    </row>
    <row r="93" spans="1:23" x14ac:dyDescent="0.2">
      <c r="A93" s="168"/>
      <c r="B93" s="105"/>
      <c r="C93" s="191"/>
      <c r="D93" s="209" t="s">
        <v>239</v>
      </c>
      <c r="E93" s="672" t="str">
        <f>Translations!$B$55</f>
        <v>Country:</v>
      </c>
      <c r="F93" s="673"/>
      <c r="G93" s="673"/>
      <c r="H93" s="196"/>
      <c r="I93" s="748" t="str">
        <f>IF([1]A_EntityID!I43="","",[1]A_EntityID!I43)</f>
        <v/>
      </c>
      <c r="J93" s="749"/>
      <c r="K93" s="749"/>
      <c r="L93" s="749"/>
      <c r="M93" s="724"/>
      <c r="N93" s="725"/>
      <c r="O93" s="159"/>
      <c r="P93" s="75"/>
      <c r="Q93" s="73"/>
      <c r="R93" s="73"/>
      <c r="S93" s="73"/>
      <c r="T93" s="73"/>
      <c r="U93" s="73"/>
    </row>
    <row r="94" spans="1:23" x14ac:dyDescent="0.2">
      <c r="A94" s="168"/>
      <c r="B94" s="105"/>
      <c r="C94" s="191"/>
      <c r="D94" s="191"/>
      <c r="E94" s="75"/>
      <c r="F94" s="75"/>
      <c r="G94" s="75"/>
      <c r="H94" s="75"/>
      <c r="I94" s="75"/>
      <c r="J94" s="75"/>
      <c r="K94" s="75"/>
      <c r="L94" s="75"/>
      <c r="M94" s="75"/>
      <c r="N94" s="75"/>
      <c r="O94" s="159"/>
      <c r="P94" s="75"/>
      <c r="Q94" s="73"/>
      <c r="R94" s="73"/>
      <c r="S94" s="73"/>
      <c r="T94" s="73"/>
      <c r="U94" s="73"/>
    </row>
    <row r="95" spans="1:23" s="497" customFormat="1" ht="18" customHeight="1" x14ac:dyDescent="0.2">
      <c r="A95" s="171">
        <f>MAX($A$6:A94)+1</f>
        <v>4</v>
      </c>
      <c r="B95" s="254"/>
      <c r="C95" s="182">
        <f>A95</f>
        <v>4</v>
      </c>
      <c r="D95" s="631" t="str">
        <f>Translations!$B$2</f>
        <v xml:space="preserve">Contact details </v>
      </c>
      <c r="E95" s="631"/>
      <c r="F95" s="631"/>
      <c r="G95" s="631"/>
      <c r="H95" s="631"/>
      <c r="I95" s="631"/>
      <c r="J95" s="631"/>
      <c r="K95" s="631"/>
      <c r="L95" s="631"/>
      <c r="M95" s="631"/>
      <c r="N95" s="631"/>
      <c r="O95" s="498"/>
      <c r="P95" s="31"/>
      <c r="Q95" s="190" t="str">
        <f>D95</f>
        <v xml:space="preserve">Contact details </v>
      </c>
      <c r="R95" s="25"/>
      <c r="S95" s="25"/>
      <c r="T95" s="25"/>
      <c r="U95" s="25"/>
      <c r="V95" s="496"/>
      <c r="W95" s="496"/>
    </row>
    <row r="96" spans="1:23" ht="5.0999999999999996" customHeight="1" x14ac:dyDescent="0.2">
      <c r="A96" s="168"/>
      <c r="B96" s="105"/>
      <c r="C96" s="191"/>
      <c r="D96" s="191"/>
      <c r="E96" s="75"/>
      <c r="F96" s="75"/>
      <c r="G96" s="75"/>
      <c r="H96" s="75"/>
      <c r="I96" s="75"/>
      <c r="J96" s="75"/>
      <c r="K96" s="75"/>
      <c r="L96" s="75"/>
      <c r="M96" s="75"/>
      <c r="N96" s="75"/>
      <c r="O96" s="159"/>
      <c r="P96" s="75"/>
      <c r="Q96" s="73"/>
      <c r="R96" s="73"/>
      <c r="S96" s="73"/>
      <c r="T96" s="73"/>
      <c r="U96" s="73"/>
    </row>
    <row r="97" spans="1:21" x14ac:dyDescent="0.2">
      <c r="A97" s="168"/>
      <c r="B97" s="105"/>
      <c r="C97" s="191"/>
      <c r="D97" s="191"/>
      <c r="E97" s="747" t="str">
        <f>Translations!$B$56</f>
        <v>Who can we contact about your monitoring plan?</v>
      </c>
      <c r="F97" s="747"/>
      <c r="G97" s="747"/>
      <c r="H97" s="747"/>
      <c r="I97" s="747"/>
      <c r="J97" s="747"/>
      <c r="K97" s="747"/>
      <c r="L97" s="747"/>
      <c r="M97" s="75"/>
      <c r="N97" s="75"/>
      <c r="O97" s="159"/>
      <c r="P97" s="75"/>
      <c r="Q97" s="73"/>
      <c r="R97" s="73"/>
      <c r="S97" s="73"/>
      <c r="T97" s="73"/>
      <c r="U97" s="73"/>
    </row>
    <row r="98" spans="1:21" ht="24.75" customHeight="1" x14ac:dyDescent="0.2">
      <c r="A98" s="168"/>
      <c r="B98" s="105"/>
      <c r="C98" s="191"/>
      <c r="D98" s="211"/>
      <c r="E98" s="680" t="str">
        <f>Translations!$B$112</f>
        <v xml:space="preserve">It will help us to have someone who we can contact directly with any questions about your monitoring plan. The person you name should have the authority to act on behalf of the regulated entity- </v>
      </c>
      <c r="F98" s="680"/>
      <c r="G98" s="680"/>
      <c r="H98" s="680"/>
      <c r="I98" s="680"/>
      <c r="J98" s="680"/>
      <c r="K98" s="680"/>
      <c r="L98" s="680"/>
      <c r="M98" s="680"/>
      <c r="N98" s="680"/>
      <c r="O98" s="212"/>
      <c r="P98" s="75"/>
      <c r="Q98" s="73"/>
      <c r="R98" s="73"/>
      <c r="S98" s="73"/>
      <c r="T98" s="73"/>
      <c r="U98" s="73"/>
    </row>
    <row r="99" spans="1:21" ht="4.9000000000000004" customHeight="1" x14ac:dyDescent="0.2">
      <c r="A99" s="168"/>
      <c r="B99" s="105"/>
      <c r="C99" s="191"/>
      <c r="D99" s="213"/>
      <c r="E99" s="214"/>
      <c r="F99" s="195"/>
      <c r="G99" s="195"/>
      <c r="H99" s="75"/>
      <c r="I99" s="215"/>
      <c r="J99" s="75"/>
      <c r="K99" s="75"/>
      <c r="L99" s="75"/>
      <c r="M99" s="75"/>
      <c r="N99" s="75"/>
      <c r="O99" s="159"/>
      <c r="P99" s="75"/>
      <c r="Q99" s="73"/>
      <c r="R99" s="73"/>
      <c r="S99" s="73"/>
      <c r="T99" s="73"/>
      <c r="U99" s="73"/>
    </row>
    <row r="100" spans="1:21" x14ac:dyDescent="0.2">
      <c r="A100" s="168"/>
      <c r="B100" s="105"/>
      <c r="C100" s="191"/>
      <c r="D100" s="195" t="s">
        <v>124</v>
      </c>
      <c r="E100" s="216" t="str">
        <f>Translations!$B$57</f>
        <v>Primary contact:</v>
      </c>
      <c r="F100" s="216"/>
      <c r="G100" s="217" t="str">
        <f>Translations!$B$58</f>
        <v>Title:</v>
      </c>
      <c r="H100" s="196"/>
      <c r="I100" s="716" t="str">
        <f>IF([1]A_EntityID!I50="","",[1]A_EntityID!I50)</f>
        <v/>
      </c>
      <c r="J100" s="717"/>
      <c r="K100" s="717"/>
      <c r="L100" s="718"/>
      <c r="M100" s="664"/>
      <c r="N100" s="665"/>
      <c r="O100" s="159"/>
      <c r="P100" s="75"/>
      <c r="Q100" s="73"/>
      <c r="R100" s="73"/>
      <c r="S100" s="73"/>
      <c r="T100" s="73"/>
      <c r="U100" s="73"/>
    </row>
    <row r="101" spans="1:21" x14ac:dyDescent="0.2">
      <c r="A101" s="168"/>
      <c r="B101" s="105"/>
      <c r="C101" s="191"/>
      <c r="D101" s="191"/>
      <c r="E101" s="75"/>
      <c r="F101" s="75"/>
      <c r="G101" s="217" t="str">
        <f>Translations!$B$59</f>
        <v>First Name:</v>
      </c>
      <c r="H101" s="196"/>
      <c r="I101" s="736" t="str">
        <f>IF([1]A_EntityID!I51="","",[1]A_EntityID!I51)</f>
        <v/>
      </c>
      <c r="J101" s="737"/>
      <c r="K101" s="737"/>
      <c r="L101" s="738"/>
      <c r="M101" s="649"/>
      <c r="N101" s="650"/>
      <c r="O101" s="159"/>
      <c r="P101" s="75"/>
      <c r="Q101" s="73"/>
      <c r="R101" s="73"/>
      <c r="S101" s="73"/>
      <c r="T101" s="73"/>
      <c r="U101" s="73"/>
    </row>
    <row r="102" spans="1:21" x14ac:dyDescent="0.2">
      <c r="A102" s="168"/>
      <c r="B102" s="105"/>
      <c r="C102" s="191"/>
      <c r="D102" s="191"/>
      <c r="E102" s="75"/>
      <c r="F102" s="75"/>
      <c r="G102" s="217" t="str">
        <f>Translations!$B$60</f>
        <v>Surname:</v>
      </c>
      <c r="H102" s="196"/>
      <c r="I102" s="736" t="str">
        <f>IF([1]A_EntityID!I52="","",[1]A_EntityID!I52)</f>
        <v/>
      </c>
      <c r="J102" s="737"/>
      <c r="K102" s="737"/>
      <c r="L102" s="738"/>
      <c r="M102" s="649"/>
      <c r="N102" s="650"/>
      <c r="O102" s="27"/>
      <c r="P102" s="31"/>
      <c r="Q102" s="73"/>
      <c r="R102" s="73"/>
      <c r="S102" s="73"/>
      <c r="T102" s="73"/>
      <c r="U102" s="73"/>
    </row>
    <row r="103" spans="1:21" x14ac:dyDescent="0.2">
      <c r="A103" s="168"/>
      <c r="B103" s="105"/>
      <c r="C103" s="191"/>
      <c r="D103" s="191"/>
      <c r="E103" s="75"/>
      <c r="F103" s="75"/>
      <c r="G103" s="217" t="str">
        <f>Translations!$B$61</f>
        <v>Job title:</v>
      </c>
      <c r="H103" s="196"/>
      <c r="I103" s="721" t="str">
        <f>IF([1]A_EntityID!I53="","",[1]A_EntityID!I53)</f>
        <v/>
      </c>
      <c r="J103" s="722"/>
      <c r="K103" s="722"/>
      <c r="L103" s="723"/>
      <c r="M103" s="724"/>
      <c r="N103" s="725"/>
      <c r="O103" s="159"/>
      <c r="P103" s="75"/>
      <c r="Q103" s="73"/>
      <c r="R103" s="73"/>
      <c r="S103" s="73"/>
      <c r="T103" s="73"/>
      <c r="U103" s="73"/>
    </row>
    <row r="104" spans="1:21" x14ac:dyDescent="0.2">
      <c r="A104" s="168"/>
      <c r="B104" s="105"/>
      <c r="C104" s="191"/>
      <c r="D104" s="191"/>
      <c r="E104" s="75"/>
      <c r="F104" s="75"/>
      <c r="G104" s="215" t="str">
        <f>Translations!$B$113</f>
        <v>Organisation name (if different from the regulated entity):</v>
      </c>
      <c r="H104" s="76"/>
      <c r="I104" s="75"/>
      <c r="J104" s="75"/>
      <c r="K104" s="75"/>
      <c r="L104" s="75"/>
      <c r="M104" s="75"/>
      <c r="N104" s="75"/>
      <c r="O104" s="159"/>
      <c r="P104" s="75"/>
      <c r="Q104" s="73"/>
      <c r="R104" s="73"/>
      <c r="S104" s="73"/>
      <c r="T104" s="73"/>
      <c r="U104" s="73"/>
    </row>
    <row r="105" spans="1:21" x14ac:dyDescent="0.2">
      <c r="A105" s="168"/>
      <c r="B105" s="105"/>
      <c r="C105" s="191"/>
      <c r="D105" s="191"/>
      <c r="E105" s="75"/>
      <c r="F105" s="75"/>
      <c r="G105" s="215"/>
      <c r="H105" s="75"/>
      <c r="I105" s="716" t="str">
        <f>IF([1]A_EntityID!I55="","",[1]A_EntityID!I55)</f>
        <v/>
      </c>
      <c r="J105" s="717"/>
      <c r="K105" s="717"/>
      <c r="L105" s="718"/>
      <c r="M105" s="664"/>
      <c r="N105" s="665"/>
      <c r="O105" s="212"/>
      <c r="P105" s="75"/>
      <c r="Q105" s="73"/>
      <c r="R105" s="73"/>
      <c r="S105" s="73"/>
      <c r="T105" s="73"/>
      <c r="U105" s="73"/>
    </row>
    <row r="106" spans="1:21" x14ac:dyDescent="0.2">
      <c r="A106" s="168"/>
      <c r="B106" s="105"/>
      <c r="C106" s="191"/>
      <c r="D106" s="191"/>
      <c r="E106" s="75"/>
      <c r="F106" s="75"/>
      <c r="G106" s="217" t="str">
        <f>Translations!$B$62</f>
        <v>Telephone number:</v>
      </c>
      <c r="H106" s="196"/>
      <c r="I106" s="736" t="str">
        <f>IF([1]A_EntityID!I56="","",[1]A_EntityID!I56)</f>
        <v/>
      </c>
      <c r="J106" s="737"/>
      <c r="K106" s="737"/>
      <c r="L106" s="738"/>
      <c r="M106" s="649"/>
      <c r="N106" s="650"/>
      <c r="O106" s="27"/>
      <c r="P106" s="31"/>
      <c r="Q106" s="73"/>
      <c r="R106" s="73"/>
      <c r="S106" s="73"/>
      <c r="T106" s="73"/>
      <c r="U106" s="73"/>
    </row>
    <row r="107" spans="1:21" x14ac:dyDescent="0.2">
      <c r="A107" s="168"/>
      <c r="B107" s="105"/>
      <c r="C107" s="191"/>
      <c r="D107" s="191"/>
      <c r="E107" s="75"/>
      <c r="F107" s="75"/>
      <c r="G107" s="217" t="str">
        <f>Translations!$B$63</f>
        <v>Email address:</v>
      </c>
      <c r="H107" s="196"/>
      <c r="I107" s="721" t="str">
        <f>IF([1]A_EntityID!I57="","",[1]A_EntityID!I57)</f>
        <v/>
      </c>
      <c r="J107" s="722"/>
      <c r="K107" s="722"/>
      <c r="L107" s="723"/>
      <c r="M107" s="724"/>
      <c r="N107" s="725"/>
      <c r="O107" s="159"/>
      <c r="P107" s="75"/>
      <c r="Q107" s="73"/>
      <c r="R107" s="73"/>
      <c r="S107" s="73"/>
      <c r="T107" s="73"/>
      <c r="U107" s="73"/>
    </row>
    <row r="108" spans="1:21" x14ac:dyDescent="0.2">
      <c r="A108" s="168"/>
      <c r="B108" s="105"/>
      <c r="C108" s="191"/>
      <c r="D108" s="191"/>
      <c r="E108" s="218"/>
      <c r="F108" s="75"/>
      <c r="G108" s="75"/>
      <c r="H108" s="75"/>
      <c r="I108" s="75"/>
      <c r="J108" s="75"/>
      <c r="K108" s="75"/>
      <c r="L108" s="75"/>
      <c r="M108" s="75"/>
      <c r="N108" s="75"/>
      <c r="O108" s="159"/>
      <c r="P108" s="75"/>
      <c r="Q108" s="73"/>
      <c r="R108" s="73"/>
      <c r="S108" s="73"/>
      <c r="T108" s="73"/>
      <c r="U108" s="73"/>
    </row>
    <row r="109" spans="1:21" x14ac:dyDescent="0.2">
      <c r="A109" s="168"/>
      <c r="B109" s="105"/>
      <c r="C109" s="191"/>
      <c r="D109" s="195" t="s">
        <v>125</v>
      </c>
      <c r="E109" s="216" t="str">
        <f>Translations!$B$64</f>
        <v>Alternative contact:</v>
      </c>
      <c r="F109" s="196"/>
      <c r="G109" s="217" t="str">
        <f>Translations!$B$58</f>
        <v>Title:</v>
      </c>
      <c r="H109" s="196"/>
      <c r="I109" s="726"/>
      <c r="J109" s="727"/>
      <c r="K109" s="727"/>
      <c r="L109" s="728"/>
      <c r="M109" s="729"/>
      <c r="N109" s="730"/>
      <c r="O109" s="159"/>
      <c r="P109" s="75"/>
      <c r="Q109" s="73"/>
      <c r="R109" s="73"/>
      <c r="S109" s="73"/>
      <c r="T109" s="73"/>
      <c r="U109" s="73"/>
    </row>
    <row r="110" spans="1:21" x14ac:dyDescent="0.2">
      <c r="A110" s="168"/>
      <c r="B110" s="105"/>
      <c r="C110" s="191"/>
      <c r="D110" s="191"/>
      <c r="E110" s="218"/>
      <c r="F110" s="75"/>
      <c r="G110" s="217" t="str">
        <f>Translations!$B$59</f>
        <v>First Name:</v>
      </c>
      <c r="H110" s="196"/>
      <c r="I110" s="731"/>
      <c r="J110" s="732"/>
      <c r="K110" s="732"/>
      <c r="L110" s="733"/>
      <c r="M110" s="734"/>
      <c r="N110" s="735"/>
      <c r="O110" s="159"/>
      <c r="P110" s="75"/>
      <c r="Q110" s="73"/>
      <c r="R110" s="73"/>
      <c r="S110" s="73"/>
      <c r="T110" s="73"/>
      <c r="U110" s="73"/>
    </row>
    <row r="111" spans="1:21" x14ac:dyDescent="0.2">
      <c r="A111" s="168"/>
      <c r="B111" s="105"/>
      <c r="C111" s="191"/>
      <c r="D111" s="191"/>
      <c r="E111" s="218"/>
      <c r="F111" s="75"/>
      <c r="G111" s="217" t="str">
        <f>Translations!$B$60</f>
        <v>Surname:</v>
      </c>
      <c r="H111" s="196"/>
      <c r="I111" s="731"/>
      <c r="J111" s="732"/>
      <c r="K111" s="732"/>
      <c r="L111" s="733"/>
      <c r="M111" s="734"/>
      <c r="N111" s="735"/>
      <c r="O111" s="159"/>
      <c r="P111" s="75"/>
      <c r="Q111" s="73"/>
      <c r="R111" s="73"/>
      <c r="S111" s="73"/>
      <c r="T111" s="73"/>
      <c r="U111" s="73"/>
    </row>
    <row r="112" spans="1:21" x14ac:dyDescent="0.2">
      <c r="A112" s="168"/>
      <c r="B112" s="105"/>
      <c r="C112" s="191"/>
      <c r="D112" s="191"/>
      <c r="E112" s="218"/>
      <c r="F112" s="75"/>
      <c r="G112" s="217" t="str">
        <f>Translations!$B$61</f>
        <v>Job title:</v>
      </c>
      <c r="H112" s="196"/>
      <c r="I112" s="739"/>
      <c r="J112" s="740"/>
      <c r="K112" s="740"/>
      <c r="L112" s="741"/>
      <c r="M112" s="742"/>
      <c r="N112" s="743"/>
      <c r="O112" s="159"/>
      <c r="P112" s="75"/>
      <c r="Q112" s="73"/>
      <c r="R112" s="73"/>
      <c r="S112" s="73"/>
      <c r="T112" s="73"/>
      <c r="U112" s="73"/>
    </row>
    <row r="113" spans="1:23" x14ac:dyDescent="0.2">
      <c r="A113" s="168"/>
      <c r="B113" s="105"/>
      <c r="C113" s="191"/>
      <c r="D113" s="191"/>
      <c r="E113" s="218"/>
      <c r="F113" s="75"/>
      <c r="G113" s="215" t="str">
        <f>Translations!$B$113</f>
        <v>Organisation name (if different from the regulated entity):</v>
      </c>
      <c r="H113" s="76"/>
      <c r="I113" s="75"/>
      <c r="J113" s="75"/>
      <c r="K113" s="75"/>
      <c r="L113" s="75"/>
      <c r="M113" s="75"/>
      <c r="N113" s="75"/>
      <c r="O113" s="159"/>
      <c r="P113" s="75"/>
      <c r="Q113" s="73"/>
      <c r="R113" s="73"/>
      <c r="S113" s="73"/>
      <c r="T113" s="73"/>
      <c r="U113" s="73"/>
    </row>
    <row r="114" spans="1:23" x14ac:dyDescent="0.2">
      <c r="A114" s="168"/>
      <c r="B114" s="105"/>
      <c r="C114" s="191"/>
      <c r="D114" s="191"/>
      <c r="E114" s="218"/>
      <c r="F114" s="75"/>
      <c r="G114" s="215"/>
      <c r="H114" s="75"/>
      <c r="I114" s="726"/>
      <c r="J114" s="727"/>
      <c r="K114" s="727"/>
      <c r="L114" s="728"/>
      <c r="M114" s="729"/>
      <c r="N114" s="730"/>
      <c r="O114" s="212"/>
      <c r="P114" s="75"/>
      <c r="Q114" s="73"/>
      <c r="R114" s="73"/>
      <c r="S114" s="73"/>
      <c r="T114" s="73"/>
      <c r="U114" s="73"/>
    </row>
    <row r="115" spans="1:23" x14ac:dyDescent="0.2">
      <c r="A115" s="168"/>
      <c r="B115" s="105"/>
      <c r="C115" s="191"/>
      <c r="D115" s="191"/>
      <c r="E115" s="218"/>
      <c r="F115" s="75"/>
      <c r="G115" s="217" t="str">
        <f>Translations!$B$62</f>
        <v>Telephone number:</v>
      </c>
      <c r="H115" s="196"/>
      <c r="I115" s="731"/>
      <c r="J115" s="732"/>
      <c r="K115" s="732"/>
      <c r="L115" s="733"/>
      <c r="M115" s="734"/>
      <c r="N115" s="735"/>
      <c r="O115" s="159"/>
      <c r="P115" s="75"/>
      <c r="Q115" s="73"/>
      <c r="R115" s="73"/>
      <c r="S115" s="73"/>
      <c r="T115" s="73"/>
      <c r="U115" s="73"/>
    </row>
    <row r="116" spans="1:23" x14ac:dyDescent="0.2">
      <c r="A116" s="168"/>
      <c r="B116" s="105"/>
      <c r="C116" s="191"/>
      <c r="D116" s="191"/>
      <c r="E116" s="218"/>
      <c r="F116" s="75"/>
      <c r="G116" s="217" t="str">
        <f>Translations!$B$63</f>
        <v>Email address:</v>
      </c>
      <c r="H116" s="196"/>
      <c r="I116" s="739"/>
      <c r="J116" s="740"/>
      <c r="K116" s="740"/>
      <c r="L116" s="741"/>
      <c r="M116" s="742"/>
      <c r="N116" s="743"/>
      <c r="O116" s="159"/>
      <c r="P116" s="75"/>
      <c r="Q116" s="73"/>
      <c r="R116" s="73"/>
      <c r="S116" s="73"/>
      <c r="T116" s="73"/>
      <c r="U116" s="73"/>
    </row>
    <row r="117" spans="1:23" x14ac:dyDescent="0.2">
      <c r="O117" s="27"/>
      <c r="P117" s="31"/>
    </row>
    <row r="118" spans="1:23" s="497" customFormat="1" ht="18" customHeight="1" x14ac:dyDescent="0.2">
      <c r="A118" s="171">
        <f>MAX($A$6:A117)+1</f>
        <v>5</v>
      </c>
      <c r="B118" s="254"/>
      <c r="C118" s="182">
        <f>A118</f>
        <v>5</v>
      </c>
      <c r="D118" s="631" t="str">
        <f>Translations!$B$159</f>
        <v>Verifier contact</v>
      </c>
      <c r="E118" s="631"/>
      <c r="F118" s="631"/>
      <c r="G118" s="631"/>
      <c r="H118" s="631"/>
      <c r="I118" s="631"/>
      <c r="J118" s="631"/>
      <c r="K118" s="631"/>
      <c r="L118" s="631"/>
      <c r="M118" s="631"/>
      <c r="N118" s="631"/>
      <c r="O118" s="27"/>
      <c r="P118" s="31"/>
      <c r="Q118" s="190" t="str">
        <f>D118</f>
        <v>Verifier contact</v>
      </c>
      <c r="R118" s="496"/>
      <c r="S118" s="496"/>
      <c r="T118" s="496"/>
      <c r="U118" s="496"/>
      <c r="V118" s="496"/>
      <c r="W118" s="496"/>
    </row>
    <row r="119" spans="1:23" x14ac:dyDescent="0.2">
      <c r="C119" s="183"/>
      <c r="D119" s="31"/>
      <c r="E119" s="75"/>
      <c r="F119" s="75"/>
      <c r="G119" s="75"/>
      <c r="H119" s="75"/>
      <c r="I119" s="75"/>
      <c r="J119" s="75"/>
      <c r="K119" s="75"/>
      <c r="L119" s="75"/>
      <c r="M119" s="93"/>
      <c r="N119" s="93"/>
      <c r="O119" s="27"/>
      <c r="P119" s="31"/>
    </row>
    <row r="120" spans="1:23" x14ac:dyDescent="0.2">
      <c r="C120" s="174"/>
      <c r="D120" s="220" t="s">
        <v>124</v>
      </c>
      <c r="E120" s="703" t="str">
        <f>Translations!$B$160</f>
        <v>Name and address of the verifier:</v>
      </c>
      <c r="F120" s="703"/>
      <c r="G120" s="703"/>
      <c r="H120" s="703"/>
      <c r="I120" s="703"/>
      <c r="J120" s="703"/>
      <c r="K120" s="703"/>
      <c r="L120" s="703"/>
      <c r="M120" s="703"/>
      <c r="N120" s="703"/>
      <c r="O120" s="27"/>
      <c r="P120" s="31"/>
    </row>
    <row r="121" spans="1:23" x14ac:dyDescent="0.2">
      <c r="C121" s="174"/>
      <c r="D121" s="176" t="s">
        <v>128</v>
      </c>
      <c r="E121" s="705" t="str">
        <f>Translations!$B$161</f>
        <v>Company Name:</v>
      </c>
      <c r="F121" s="705"/>
      <c r="G121" s="705"/>
      <c r="H121" s="706"/>
      <c r="I121" s="713" t="str">
        <f>IF([1]A_EntityID!I95="","",[1]A_EntityID!I95)</f>
        <v/>
      </c>
      <c r="J121" s="714"/>
      <c r="K121" s="714"/>
      <c r="L121" s="714"/>
      <c r="M121" s="714"/>
      <c r="N121" s="715"/>
      <c r="O121" s="27"/>
      <c r="P121" s="31"/>
    </row>
    <row r="122" spans="1:23" x14ac:dyDescent="0.2">
      <c r="C122" s="174"/>
      <c r="D122" s="176" t="s">
        <v>129</v>
      </c>
      <c r="E122" s="705" t="str">
        <f>Translations!$B$162</f>
        <v>Street, Number:</v>
      </c>
      <c r="F122" s="705"/>
      <c r="G122" s="705"/>
      <c r="H122" s="706"/>
      <c r="I122" s="710" t="str">
        <f>IF([1]A_EntityID!I96="","",[1]A_EntityID!I96)</f>
        <v/>
      </c>
      <c r="J122" s="711"/>
      <c r="K122" s="711"/>
      <c r="L122" s="711"/>
      <c r="M122" s="711"/>
      <c r="N122" s="712"/>
      <c r="O122" s="27"/>
      <c r="P122" s="31"/>
    </row>
    <row r="123" spans="1:23" x14ac:dyDescent="0.2">
      <c r="C123" s="174"/>
      <c r="D123" s="176" t="s">
        <v>236</v>
      </c>
      <c r="E123" s="705" t="str">
        <f>Translations!$B$52</f>
        <v>City:</v>
      </c>
      <c r="F123" s="705"/>
      <c r="G123" s="705"/>
      <c r="H123" s="706"/>
      <c r="I123" s="707" t="str">
        <f>IF([1]A_EntityID!I97="","",[1]A_EntityID!I97)</f>
        <v/>
      </c>
      <c r="J123" s="708"/>
      <c r="K123" s="708"/>
      <c r="L123" s="708"/>
      <c r="M123" s="708"/>
      <c r="N123" s="709"/>
      <c r="O123" s="27"/>
      <c r="P123" s="31"/>
    </row>
    <row r="124" spans="1:23" x14ac:dyDescent="0.2">
      <c r="C124" s="174"/>
      <c r="D124" s="176" t="s">
        <v>237</v>
      </c>
      <c r="E124" s="705" t="str">
        <f>Translations!$B$163</f>
        <v>Post code:</v>
      </c>
      <c r="F124" s="705"/>
      <c r="G124" s="705"/>
      <c r="H124" s="706"/>
      <c r="I124" s="707" t="str">
        <f>IF([1]A_EntityID!I98="","",[1]A_EntityID!I98)</f>
        <v/>
      </c>
      <c r="J124" s="708"/>
      <c r="K124" s="708"/>
      <c r="L124" s="708"/>
      <c r="M124" s="708"/>
      <c r="N124" s="709"/>
      <c r="O124" s="27"/>
      <c r="P124" s="31"/>
    </row>
    <row r="125" spans="1:23" x14ac:dyDescent="0.2">
      <c r="C125" s="174"/>
      <c r="D125" s="176" t="s">
        <v>238</v>
      </c>
      <c r="E125" s="698" t="str">
        <f>Translations!$B$55</f>
        <v>Country:</v>
      </c>
      <c r="F125" s="698"/>
      <c r="G125" s="698"/>
      <c r="H125" s="699"/>
      <c r="I125" s="700" t="str">
        <f>IF([1]A_EntityID!I99="","",[1]A_EntityID!I99)</f>
        <v/>
      </c>
      <c r="J125" s="701"/>
      <c r="K125" s="701"/>
      <c r="L125" s="701"/>
      <c r="M125" s="701"/>
      <c r="N125" s="702"/>
      <c r="O125" s="27"/>
      <c r="P125" s="31"/>
    </row>
    <row r="126" spans="1:23" x14ac:dyDescent="0.2">
      <c r="C126" s="174"/>
      <c r="D126" s="224"/>
      <c r="E126" s="75"/>
      <c r="F126" s="75"/>
      <c r="G126" s="93"/>
      <c r="H126" s="93"/>
      <c r="I126" s="75"/>
      <c r="J126" s="225"/>
      <c r="K126" s="75"/>
      <c r="L126" s="75"/>
      <c r="M126" s="93"/>
      <c r="N126" s="93"/>
      <c r="O126" s="27"/>
      <c r="P126" s="31"/>
    </row>
    <row r="127" spans="1:23" x14ac:dyDescent="0.2">
      <c r="C127" s="174"/>
      <c r="D127" s="220" t="s">
        <v>125</v>
      </c>
      <c r="E127" s="703" t="str">
        <f>Translations!$B$164</f>
        <v>Contact person for the verifier:</v>
      </c>
      <c r="F127" s="703"/>
      <c r="G127" s="703"/>
      <c r="H127" s="703"/>
      <c r="I127" s="703"/>
      <c r="J127" s="703"/>
      <c r="K127" s="703"/>
      <c r="L127" s="703"/>
      <c r="M127" s="703"/>
      <c r="N127" s="703"/>
      <c r="O127" s="27"/>
      <c r="P127" s="31"/>
    </row>
    <row r="128" spans="1:23" x14ac:dyDescent="0.2">
      <c r="C128" s="174"/>
      <c r="D128" s="226"/>
      <c r="E128" s="704" t="str">
        <f>Translations!$B$165</f>
        <v>The nominated person should be familiar with this report. This person must be the lead EU ETS auditor.</v>
      </c>
      <c r="F128" s="704"/>
      <c r="G128" s="704"/>
      <c r="H128" s="704"/>
      <c r="I128" s="704"/>
      <c r="J128" s="704"/>
      <c r="K128" s="704"/>
      <c r="L128" s="704"/>
      <c r="M128" s="704"/>
      <c r="N128" s="704"/>
      <c r="O128" s="27"/>
      <c r="P128" s="31"/>
    </row>
    <row r="129" spans="1:23" x14ac:dyDescent="0.2">
      <c r="C129" s="174"/>
      <c r="D129" s="176" t="s">
        <v>128</v>
      </c>
      <c r="E129" s="705" t="str">
        <f>Translations!$B$166</f>
        <v>Name:</v>
      </c>
      <c r="F129" s="705"/>
      <c r="G129" s="705"/>
      <c r="H129" s="706"/>
      <c r="I129" s="713" t="str">
        <f>IF([1]A_EntityID!I103="","",[1]A_EntityID!I103)</f>
        <v/>
      </c>
      <c r="J129" s="714"/>
      <c r="K129" s="714"/>
      <c r="L129" s="714"/>
      <c r="M129" s="714"/>
      <c r="N129" s="715"/>
      <c r="O129" s="27"/>
      <c r="P129" s="31"/>
    </row>
    <row r="130" spans="1:23" x14ac:dyDescent="0.2">
      <c r="C130" s="174"/>
      <c r="D130" s="176" t="s">
        <v>129</v>
      </c>
      <c r="E130" s="705" t="str">
        <f>Translations!$B$63</f>
        <v>Email address:</v>
      </c>
      <c r="F130" s="705"/>
      <c r="G130" s="705"/>
      <c r="H130" s="706"/>
      <c r="I130" s="710" t="str">
        <f>IF([1]A_EntityID!I104="","",[1]A_EntityID!I104)</f>
        <v/>
      </c>
      <c r="J130" s="711"/>
      <c r="K130" s="711"/>
      <c r="L130" s="711"/>
      <c r="M130" s="711"/>
      <c r="N130" s="712"/>
      <c r="O130" s="27"/>
      <c r="P130" s="31"/>
    </row>
    <row r="131" spans="1:23" x14ac:dyDescent="0.2">
      <c r="C131" s="174"/>
      <c r="D131" s="176" t="s">
        <v>236</v>
      </c>
      <c r="E131" s="698" t="str">
        <f>Translations!$B$62</f>
        <v>Telephone number:</v>
      </c>
      <c r="F131" s="698"/>
      <c r="G131" s="698"/>
      <c r="H131" s="699"/>
      <c r="I131" s="700" t="str">
        <f>IF([1]A_EntityID!I105="","",[1]A_EntityID!I105)</f>
        <v/>
      </c>
      <c r="J131" s="701"/>
      <c r="K131" s="701"/>
      <c r="L131" s="701"/>
      <c r="M131" s="701"/>
      <c r="N131" s="702"/>
      <c r="O131" s="27"/>
      <c r="P131" s="31"/>
    </row>
    <row r="132" spans="1:23" x14ac:dyDescent="0.2">
      <c r="C132" s="174"/>
      <c r="D132" s="224"/>
      <c r="E132" s="75"/>
      <c r="F132" s="75"/>
      <c r="G132" s="75"/>
      <c r="H132" s="75"/>
      <c r="I132" s="75"/>
      <c r="J132" s="75"/>
      <c r="K132" s="75"/>
      <c r="L132" s="75"/>
      <c r="M132" s="75"/>
      <c r="N132" s="75"/>
      <c r="O132" s="27"/>
      <c r="P132" s="31"/>
    </row>
    <row r="133" spans="1:23" x14ac:dyDescent="0.2">
      <c r="C133" s="174"/>
      <c r="D133" s="204" t="s">
        <v>45</v>
      </c>
      <c r="E133" s="703" t="str">
        <f>Translations!$B$167</f>
        <v>Information about the verifier's accreditation or certification:</v>
      </c>
      <c r="F133" s="703"/>
      <c r="G133" s="703"/>
      <c r="H133" s="703"/>
      <c r="I133" s="703"/>
      <c r="J133" s="703"/>
      <c r="K133" s="703"/>
      <c r="L133" s="703"/>
      <c r="M133" s="703"/>
      <c r="N133" s="703"/>
      <c r="O133" s="27"/>
      <c r="P133" s="31"/>
    </row>
    <row r="134" spans="1:23" ht="25.5" customHeight="1" x14ac:dyDescent="0.2">
      <c r="C134" s="174"/>
      <c r="D134" s="176"/>
      <c r="E134" s="704" t="str">
        <f>Translations!$B$168</f>
        <v>Note that pursuant to Article 55(2) of the "AVR" (Accreditation and Verification Regulation; Regulation (EU) 2018/2067), a Member State may choose to entrust certification of natural persons as verifiers to a national authority other than the national accreditation body.</v>
      </c>
      <c r="F134" s="704"/>
      <c r="G134" s="704"/>
      <c r="H134" s="704"/>
      <c r="I134" s="704"/>
      <c r="J134" s="704"/>
      <c r="K134" s="704"/>
      <c r="L134" s="704"/>
      <c r="M134" s="704"/>
      <c r="N134" s="704"/>
      <c r="O134" s="27"/>
      <c r="P134" s="31"/>
    </row>
    <row r="135" spans="1:23" x14ac:dyDescent="0.2">
      <c r="C135" s="174"/>
      <c r="D135" s="176"/>
      <c r="E135" s="704" t="str">
        <f>Translations!$B$169</f>
        <v>In such cases, "accreditation" should be read as "certification", and "accreditation body" as "national authority".</v>
      </c>
      <c r="F135" s="704"/>
      <c r="G135" s="704"/>
      <c r="H135" s="704"/>
      <c r="I135" s="704"/>
      <c r="J135" s="704"/>
      <c r="K135" s="704"/>
      <c r="L135" s="704"/>
      <c r="M135" s="704"/>
      <c r="N135" s="704"/>
      <c r="O135" s="27"/>
      <c r="P135" s="31"/>
    </row>
    <row r="136" spans="1:23" x14ac:dyDescent="0.2">
      <c r="C136" s="174"/>
      <c r="D136" s="226"/>
      <c r="E136" s="704" t="str">
        <f>Translations!$B$170</f>
        <v>The availability of such registration information may depend on the administering Member State's practice of accreditation of verifiers.</v>
      </c>
      <c r="F136" s="704"/>
      <c r="G136" s="704"/>
      <c r="H136" s="704"/>
      <c r="I136" s="704"/>
      <c r="J136" s="704"/>
      <c r="K136" s="704"/>
      <c r="L136" s="704"/>
      <c r="M136" s="704"/>
      <c r="N136" s="704"/>
      <c r="O136" s="27"/>
      <c r="P136" s="31"/>
    </row>
    <row r="137" spans="1:23" x14ac:dyDescent="0.2">
      <c r="C137" s="174"/>
      <c r="D137" s="176" t="s">
        <v>128</v>
      </c>
      <c r="E137" s="705" t="str">
        <f>Translations!$B$171</f>
        <v>Accreditation Member State:</v>
      </c>
      <c r="F137" s="705"/>
      <c r="G137" s="705"/>
      <c r="H137" s="706"/>
      <c r="I137" s="713" t="str">
        <f>IF([1]A_EntityID!I111="","",[1]A_EntityID!I111)</f>
        <v/>
      </c>
      <c r="J137" s="714"/>
      <c r="K137" s="714"/>
      <c r="L137" s="714"/>
      <c r="M137" s="714"/>
      <c r="N137" s="715"/>
      <c r="O137" s="27"/>
      <c r="P137" s="31"/>
    </row>
    <row r="138" spans="1:23" x14ac:dyDescent="0.2">
      <c r="C138" s="174"/>
      <c r="D138" s="176" t="s">
        <v>129</v>
      </c>
      <c r="E138" s="698" t="str">
        <f>Translations!$B$172</f>
        <v>Registration number issued by the Accreditation body:</v>
      </c>
      <c r="F138" s="698"/>
      <c r="G138" s="698"/>
      <c r="H138" s="699"/>
      <c r="I138" s="700" t="str">
        <f>IF([1]A_EntityID!I112="","",[1]A_EntityID!I112)</f>
        <v/>
      </c>
      <c r="J138" s="701"/>
      <c r="K138" s="701"/>
      <c r="L138" s="701"/>
      <c r="M138" s="701"/>
      <c r="N138" s="702"/>
      <c r="O138" s="27"/>
      <c r="P138" s="31"/>
    </row>
    <row r="139" spans="1:23" x14ac:dyDescent="0.2">
      <c r="O139" s="27"/>
      <c r="P139" s="31"/>
    </row>
    <row r="140" spans="1:23" s="161" customFormat="1" hidden="1" x14ac:dyDescent="0.2">
      <c r="A140" s="71" t="s">
        <v>133</v>
      </c>
      <c r="B140" s="228" t="s">
        <v>243</v>
      </c>
      <c r="C140" s="73" t="s">
        <v>243</v>
      </c>
      <c r="D140" s="73" t="s">
        <v>243</v>
      </c>
      <c r="E140" s="73" t="s">
        <v>243</v>
      </c>
      <c r="F140" s="73" t="s">
        <v>243</v>
      </c>
      <c r="G140" s="73" t="s">
        <v>243</v>
      </c>
      <c r="H140" s="73" t="s">
        <v>243</v>
      </c>
      <c r="I140" s="73" t="s">
        <v>243</v>
      </c>
      <c r="J140" s="73" t="s">
        <v>243</v>
      </c>
      <c r="K140" s="73" t="s">
        <v>243</v>
      </c>
      <c r="L140" s="73" t="s">
        <v>243</v>
      </c>
      <c r="M140" s="73" t="s">
        <v>243</v>
      </c>
      <c r="N140" s="73" t="s">
        <v>243</v>
      </c>
      <c r="O140" s="229" t="s">
        <v>243</v>
      </c>
      <c r="P140" s="73" t="s">
        <v>243</v>
      </c>
      <c r="Q140" s="73" t="s">
        <v>243</v>
      </c>
      <c r="R140" s="73" t="s">
        <v>243</v>
      </c>
      <c r="S140" s="73" t="s">
        <v>243</v>
      </c>
      <c r="T140" s="73" t="s">
        <v>243</v>
      </c>
      <c r="U140" s="73" t="s">
        <v>243</v>
      </c>
      <c r="V140" s="73" t="s">
        <v>243</v>
      </c>
      <c r="W140" s="73" t="s">
        <v>243</v>
      </c>
    </row>
    <row r="141" spans="1:23" s="161" customFormat="1" hidden="1" x14ac:dyDescent="0.2">
      <c r="A141" s="71" t="s">
        <v>133</v>
      </c>
      <c r="B141" s="230"/>
      <c r="J141" s="71"/>
      <c r="O141" s="26"/>
      <c r="P141" s="25" t="s">
        <v>335</v>
      </c>
    </row>
  </sheetData>
  <sheetProtection sheet="1" objects="1" scenarios="1" formatCells="0" formatColumns="0" formatRows="0"/>
  <mergeCells count="140">
    <mergeCell ref="I112:N112"/>
    <mergeCell ref="I114:N114"/>
    <mergeCell ref="E120:N120"/>
    <mergeCell ref="E121:H121"/>
    <mergeCell ref="I121:N121"/>
    <mergeCell ref="E122:H122"/>
    <mergeCell ref="I122:N122"/>
    <mergeCell ref="F45:N45"/>
    <mergeCell ref="F49:N49"/>
    <mergeCell ref="E48:E49"/>
    <mergeCell ref="E44:E45"/>
    <mergeCell ref="I115:N115"/>
    <mergeCell ref="I116:N116"/>
    <mergeCell ref="G58:N58"/>
    <mergeCell ref="D118:N118"/>
    <mergeCell ref="I91:N91"/>
    <mergeCell ref="I103:N103"/>
    <mergeCell ref="I106:N106"/>
    <mergeCell ref="E97:L97"/>
    <mergeCell ref="E93:G93"/>
    <mergeCell ref="D95:N95"/>
    <mergeCell ref="E92:G92"/>
    <mergeCell ref="I92:N92"/>
    <mergeCell ref="I93:N93"/>
    <mergeCell ref="I105:N105"/>
    <mergeCell ref="I74:J74"/>
    <mergeCell ref="E78:G78"/>
    <mergeCell ref="E91:G91"/>
    <mergeCell ref="E80:N80"/>
    <mergeCell ref="I107:N107"/>
    <mergeCell ref="I109:N109"/>
    <mergeCell ref="I110:N110"/>
    <mergeCell ref="I111:N111"/>
    <mergeCell ref="I100:N100"/>
    <mergeCell ref="I101:N101"/>
    <mergeCell ref="E98:N98"/>
    <mergeCell ref="I102:N102"/>
    <mergeCell ref="E90:G90"/>
    <mergeCell ref="E138:H138"/>
    <mergeCell ref="I138:N138"/>
    <mergeCell ref="E133:N133"/>
    <mergeCell ref="E134:N134"/>
    <mergeCell ref="E135:N135"/>
    <mergeCell ref="E136:N136"/>
    <mergeCell ref="E123:H123"/>
    <mergeCell ref="I123:N123"/>
    <mergeCell ref="E130:H130"/>
    <mergeCell ref="I130:N130"/>
    <mergeCell ref="E131:H131"/>
    <mergeCell ref="I131:N131"/>
    <mergeCell ref="E127:N127"/>
    <mergeCell ref="E128:N128"/>
    <mergeCell ref="E129:H129"/>
    <mergeCell ref="E124:H124"/>
    <mergeCell ref="I124:N124"/>
    <mergeCell ref="E125:H125"/>
    <mergeCell ref="I125:N125"/>
    <mergeCell ref="E137:H137"/>
    <mergeCell ref="I137:N137"/>
    <mergeCell ref="I129:N129"/>
    <mergeCell ref="C6:N6"/>
    <mergeCell ref="E89:G89"/>
    <mergeCell ref="E88:G88"/>
    <mergeCell ref="E70:G70"/>
    <mergeCell ref="M2:N2"/>
    <mergeCell ref="E72:G72"/>
    <mergeCell ref="K74:L74"/>
    <mergeCell ref="E74:G74"/>
    <mergeCell ref="E81:N81"/>
    <mergeCell ref="E83:G83"/>
    <mergeCell ref="D66:N66"/>
    <mergeCell ref="D67:N67"/>
    <mergeCell ref="D68:N68"/>
    <mergeCell ref="I89:N89"/>
    <mergeCell ref="E2:F2"/>
    <mergeCell ref="E4:F4"/>
    <mergeCell ref="I3:J3"/>
    <mergeCell ref="E84:N84"/>
    <mergeCell ref="E56:I56"/>
    <mergeCell ref="K56:N56"/>
    <mergeCell ref="E31:N31"/>
    <mergeCell ref="E29:I29"/>
    <mergeCell ref="E30:N30"/>
    <mergeCell ref="E3:F3"/>
    <mergeCell ref="K3:L3"/>
    <mergeCell ref="E79:G79"/>
    <mergeCell ref="D64:N64"/>
    <mergeCell ref="K2:L2"/>
    <mergeCell ref="G4:H4"/>
    <mergeCell ref="G2:H2"/>
    <mergeCell ref="I4:J4"/>
    <mergeCell ref="G3:H3"/>
    <mergeCell ref="M3:N3"/>
    <mergeCell ref="I2:J2"/>
    <mergeCell ref="K4:L4"/>
    <mergeCell ref="M4:N4"/>
    <mergeCell ref="F48:N48"/>
    <mergeCell ref="E57:E60"/>
    <mergeCell ref="F57:N57"/>
    <mergeCell ref="G59:N59"/>
    <mergeCell ref="G60:N60"/>
    <mergeCell ref="E51:N51"/>
    <mergeCell ref="E53:I53"/>
    <mergeCell ref="K53:N53"/>
    <mergeCell ref="F54:N54"/>
    <mergeCell ref="B2:D4"/>
    <mergeCell ref="D7:N7"/>
    <mergeCell ref="D9:N9"/>
    <mergeCell ref="E11:N11"/>
    <mergeCell ref="E12:I12"/>
    <mergeCell ref="E13:N13"/>
    <mergeCell ref="E19:N19"/>
    <mergeCell ref="E20:N20"/>
    <mergeCell ref="E21:N21"/>
    <mergeCell ref="E23:I23"/>
    <mergeCell ref="E24:N24"/>
    <mergeCell ref="E15:I15"/>
    <mergeCell ref="E16:N16"/>
    <mergeCell ref="E17:N17"/>
    <mergeCell ref="E47:I47"/>
    <mergeCell ref="K47:N47"/>
    <mergeCell ref="I90:N90"/>
    <mergeCell ref="E26:I26"/>
    <mergeCell ref="E27:N27"/>
    <mergeCell ref="D35:N35"/>
    <mergeCell ref="E37:N37"/>
    <mergeCell ref="E38:N38"/>
    <mergeCell ref="E39:N39"/>
    <mergeCell ref="E41:N41"/>
    <mergeCell ref="E43:I43"/>
    <mergeCell ref="K43:N43"/>
    <mergeCell ref="I70:N70"/>
    <mergeCell ref="I72:N72"/>
    <mergeCell ref="I78:N78"/>
    <mergeCell ref="I79:N79"/>
    <mergeCell ref="I83:N83"/>
    <mergeCell ref="I88:N88"/>
    <mergeCell ref="F44:N44"/>
    <mergeCell ref="D33:N33"/>
    <mergeCell ref="D62:N62"/>
  </mergeCells>
  <phoneticPr fontId="34" type="noConversion"/>
  <conditionalFormatting sqref="J23 J29">
    <cfRule type="expression" dxfId="401" priority="1">
      <formula>$W23=TRUE</formula>
    </cfRule>
  </conditionalFormatting>
  <conditionalFormatting sqref="J47">
    <cfRule type="expression" dxfId="400" priority="2" stopIfTrue="1">
      <formula>$S47=TRUE</formula>
    </cfRule>
  </conditionalFormatting>
  <dataValidations count="2">
    <dataValidation type="list" allowBlank="1" showInputMessage="1" showErrorMessage="1" sqref="I93:L93 I137:N137" xr:uid="{00000000-0002-0000-0200-000000000000}">
      <formula1>EUconst_MSlist</formula1>
    </dataValidation>
    <dataValidation type="list" allowBlank="1" showInputMessage="1" showErrorMessage="1" sqref="J56 J47 J53 J43 J29 J15" xr:uid="{00000000-0002-0000-0200-000002000000}">
      <formula1>EUconst_TrueFalse</formula1>
    </dataValidation>
  </dataValidations>
  <hyperlinks>
    <hyperlink ref="G3:H3" location="JUMP_B_2" display="Operator" xr:uid="{00000000-0004-0000-0200-000000000000}"/>
    <hyperlink ref="I3:J3" location="JUMP_B_3" display="Installation" xr:uid="{00000000-0004-0000-0200-000001000000}"/>
    <hyperlink ref="K3:L3" location="JUMP_B_4" display="Contacts" xr:uid="{00000000-0004-0000-0200-000002000000}"/>
    <hyperlink ref="G2:H2" location="JUMP_a_Content" display="Table of contents" xr:uid="{A80F33B7-6CDA-4B8C-8E34-A3EBD7E44E8C}"/>
  </hyperlinks>
  <pageMargins left="0.78740157480314965" right="0.78740157480314965" top="0.78740157480314965" bottom="0.78740157480314965" header="0.39370078740157483" footer="0.39370078740157483"/>
  <pageSetup paperSize="9" scale="62" orientation="portrait" r:id="rId1"/>
  <headerFooter alignWithMargins="0">
    <oddHeader>&amp;L&amp;F, &amp;A&amp;R&amp;D, &amp;T</oddHeader>
    <oddFooter>&amp;C&amp;P / &amp;N</oddFooter>
  </headerFooter>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5820-104B-4A7B-85B3-42A26BB720C1}">
  <sheetPr codeName="Tabelle6">
    <tabColor rgb="FF00B0F0"/>
    <pageSetUpPr fitToPage="1"/>
  </sheetPr>
  <dimension ref="A1:T176"/>
  <sheetViews>
    <sheetView zoomScaleNormal="100" workbookViewId="0">
      <pane ySplit="4" topLeftCell="A5" activePane="bottomLeft" state="frozen"/>
      <selection pane="bottomLeft" activeCell="B2" sqref="B2:D4"/>
    </sheetView>
  </sheetViews>
  <sheetFormatPr baseColWidth="10" defaultRowHeight="12.75" x14ac:dyDescent="0.2"/>
  <cols>
    <col min="1" max="1" width="3.42578125" style="75" hidden="1" customWidth="1"/>
    <col min="2" max="2" width="3.42578125" style="75" customWidth="1"/>
    <col min="3" max="4" width="4.7109375" style="75" customWidth="1"/>
    <col min="5" max="14" width="12.7109375" style="75" customWidth="1"/>
    <col min="15" max="15" width="7.7109375" style="75" customWidth="1"/>
    <col min="16" max="16" width="15.7109375" style="73" hidden="1" customWidth="1"/>
    <col min="17" max="20" width="12.7109375" style="168" hidden="1" customWidth="1"/>
    <col min="21" max="256" width="11.42578125" style="99"/>
    <col min="257" max="258" width="3.42578125" style="99" customWidth="1"/>
    <col min="259" max="260" width="4.7109375" style="99" customWidth="1"/>
    <col min="261" max="270" width="12.7109375" style="99" customWidth="1"/>
    <col min="271" max="271" width="7.7109375" style="99" customWidth="1"/>
    <col min="272" max="272" width="15.7109375" style="99" customWidth="1"/>
    <col min="273" max="276" width="12.7109375" style="99" customWidth="1"/>
    <col min="277" max="512" width="11.42578125" style="99"/>
    <col min="513" max="514" width="3.42578125" style="99" customWidth="1"/>
    <col min="515" max="516" width="4.7109375" style="99" customWidth="1"/>
    <col min="517" max="526" width="12.7109375" style="99" customWidth="1"/>
    <col min="527" max="527" width="7.7109375" style="99" customWidth="1"/>
    <col min="528" max="528" width="15.7109375" style="99" customWidth="1"/>
    <col min="529" max="532" width="12.7109375" style="99" customWidth="1"/>
    <col min="533" max="768" width="11.42578125" style="99"/>
    <col min="769" max="770" width="3.42578125" style="99" customWidth="1"/>
    <col min="771" max="772" width="4.7109375" style="99" customWidth="1"/>
    <col min="773" max="782" width="12.7109375" style="99" customWidth="1"/>
    <col min="783" max="783" width="7.7109375" style="99" customWidth="1"/>
    <col min="784" max="784" width="15.7109375" style="99" customWidth="1"/>
    <col min="785" max="788" width="12.7109375" style="99" customWidth="1"/>
    <col min="789" max="1024" width="11.42578125" style="99"/>
    <col min="1025" max="1026" width="3.42578125" style="99" customWidth="1"/>
    <col min="1027" max="1028" width="4.7109375" style="99" customWidth="1"/>
    <col min="1029" max="1038" width="12.7109375" style="99" customWidth="1"/>
    <col min="1039" max="1039" width="7.7109375" style="99" customWidth="1"/>
    <col min="1040" max="1040" width="15.7109375" style="99" customWidth="1"/>
    <col min="1041" max="1044" width="12.7109375" style="99" customWidth="1"/>
    <col min="1045" max="1280" width="11.42578125" style="99"/>
    <col min="1281" max="1282" width="3.42578125" style="99" customWidth="1"/>
    <col min="1283" max="1284" width="4.7109375" style="99" customWidth="1"/>
    <col min="1285" max="1294" width="12.7109375" style="99" customWidth="1"/>
    <col min="1295" max="1295" width="7.7109375" style="99" customWidth="1"/>
    <col min="1296" max="1296" width="15.7109375" style="99" customWidth="1"/>
    <col min="1297" max="1300" width="12.7109375" style="99" customWidth="1"/>
    <col min="1301" max="1536" width="11.42578125" style="99"/>
    <col min="1537" max="1538" width="3.42578125" style="99" customWidth="1"/>
    <col min="1539" max="1540" width="4.7109375" style="99" customWidth="1"/>
    <col min="1541" max="1550" width="12.7109375" style="99" customWidth="1"/>
    <col min="1551" max="1551" width="7.7109375" style="99" customWidth="1"/>
    <col min="1552" max="1552" width="15.7109375" style="99" customWidth="1"/>
    <col min="1553" max="1556" width="12.7109375" style="99" customWidth="1"/>
    <col min="1557" max="1792" width="11.42578125" style="99"/>
    <col min="1793" max="1794" width="3.42578125" style="99" customWidth="1"/>
    <col min="1795" max="1796" width="4.7109375" style="99" customWidth="1"/>
    <col min="1797" max="1806" width="12.7109375" style="99" customWidth="1"/>
    <col min="1807" max="1807" width="7.7109375" style="99" customWidth="1"/>
    <col min="1808" max="1808" width="15.7109375" style="99" customWidth="1"/>
    <col min="1809" max="1812" width="12.7109375" style="99" customWidth="1"/>
    <col min="1813" max="2048" width="11.42578125" style="99"/>
    <col min="2049" max="2050" width="3.42578125" style="99" customWidth="1"/>
    <col min="2051" max="2052" width="4.7109375" style="99" customWidth="1"/>
    <col min="2053" max="2062" width="12.7109375" style="99" customWidth="1"/>
    <col min="2063" max="2063" width="7.7109375" style="99" customWidth="1"/>
    <col min="2064" max="2064" width="15.7109375" style="99" customWidth="1"/>
    <col min="2065" max="2068" width="12.7109375" style="99" customWidth="1"/>
    <col min="2069" max="2304" width="11.42578125" style="99"/>
    <col min="2305" max="2306" width="3.42578125" style="99" customWidth="1"/>
    <col min="2307" max="2308" width="4.7109375" style="99" customWidth="1"/>
    <col min="2309" max="2318" width="12.7109375" style="99" customWidth="1"/>
    <col min="2319" max="2319" width="7.7109375" style="99" customWidth="1"/>
    <col min="2320" max="2320" width="15.7109375" style="99" customWidth="1"/>
    <col min="2321" max="2324" width="12.7109375" style="99" customWidth="1"/>
    <col min="2325" max="2560" width="11.42578125" style="99"/>
    <col min="2561" max="2562" width="3.42578125" style="99" customWidth="1"/>
    <col min="2563" max="2564" width="4.7109375" style="99" customWidth="1"/>
    <col min="2565" max="2574" width="12.7109375" style="99" customWidth="1"/>
    <col min="2575" max="2575" width="7.7109375" style="99" customWidth="1"/>
    <col min="2576" max="2576" width="15.7109375" style="99" customWidth="1"/>
    <col min="2577" max="2580" width="12.7109375" style="99" customWidth="1"/>
    <col min="2581" max="2816" width="11.42578125" style="99"/>
    <col min="2817" max="2818" width="3.42578125" style="99" customWidth="1"/>
    <col min="2819" max="2820" width="4.7109375" style="99" customWidth="1"/>
    <col min="2821" max="2830" width="12.7109375" style="99" customWidth="1"/>
    <col min="2831" max="2831" width="7.7109375" style="99" customWidth="1"/>
    <col min="2832" max="2832" width="15.7109375" style="99" customWidth="1"/>
    <col min="2833" max="2836" width="12.7109375" style="99" customWidth="1"/>
    <col min="2837" max="3072" width="11.42578125" style="99"/>
    <col min="3073" max="3074" width="3.42578125" style="99" customWidth="1"/>
    <col min="3075" max="3076" width="4.7109375" style="99" customWidth="1"/>
    <col min="3077" max="3086" width="12.7109375" style="99" customWidth="1"/>
    <col min="3087" max="3087" width="7.7109375" style="99" customWidth="1"/>
    <col min="3088" max="3088" width="15.7109375" style="99" customWidth="1"/>
    <col min="3089" max="3092" width="12.7109375" style="99" customWidth="1"/>
    <col min="3093" max="3328" width="11.42578125" style="99"/>
    <col min="3329" max="3330" width="3.42578125" style="99" customWidth="1"/>
    <col min="3331" max="3332" width="4.7109375" style="99" customWidth="1"/>
    <col min="3333" max="3342" width="12.7109375" style="99" customWidth="1"/>
    <col min="3343" max="3343" width="7.7109375" style="99" customWidth="1"/>
    <col min="3344" max="3344" width="15.7109375" style="99" customWidth="1"/>
    <col min="3345" max="3348" width="12.7109375" style="99" customWidth="1"/>
    <col min="3349" max="3584" width="11.42578125" style="99"/>
    <col min="3585" max="3586" width="3.42578125" style="99" customWidth="1"/>
    <col min="3587" max="3588" width="4.7109375" style="99" customWidth="1"/>
    <col min="3589" max="3598" width="12.7109375" style="99" customWidth="1"/>
    <col min="3599" max="3599" width="7.7109375" style="99" customWidth="1"/>
    <col min="3600" max="3600" width="15.7109375" style="99" customWidth="1"/>
    <col min="3601" max="3604" width="12.7109375" style="99" customWidth="1"/>
    <col min="3605" max="3840" width="11.42578125" style="99"/>
    <col min="3841" max="3842" width="3.42578125" style="99" customWidth="1"/>
    <col min="3843" max="3844" width="4.7109375" style="99" customWidth="1"/>
    <col min="3845" max="3854" width="12.7109375" style="99" customWidth="1"/>
    <col min="3855" max="3855" width="7.7109375" style="99" customWidth="1"/>
    <col min="3856" max="3856" width="15.7109375" style="99" customWidth="1"/>
    <col min="3857" max="3860" width="12.7109375" style="99" customWidth="1"/>
    <col min="3861" max="4096" width="11.42578125" style="99"/>
    <col min="4097" max="4098" width="3.42578125" style="99" customWidth="1"/>
    <col min="4099" max="4100" width="4.7109375" style="99" customWidth="1"/>
    <col min="4101" max="4110" width="12.7109375" style="99" customWidth="1"/>
    <col min="4111" max="4111" width="7.7109375" style="99" customWidth="1"/>
    <col min="4112" max="4112" width="15.7109375" style="99" customWidth="1"/>
    <col min="4113" max="4116" width="12.7109375" style="99" customWidth="1"/>
    <col min="4117" max="4352" width="11.42578125" style="99"/>
    <col min="4353" max="4354" width="3.42578125" style="99" customWidth="1"/>
    <col min="4355" max="4356" width="4.7109375" style="99" customWidth="1"/>
    <col min="4357" max="4366" width="12.7109375" style="99" customWidth="1"/>
    <col min="4367" max="4367" width="7.7109375" style="99" customWidth="1"/>
    <col min="4368" max="4368" width="15.7109375" style="99" customWidth="1"/>
    <col min="4369" max="4372" width="12.7109375" style="99" customWidth="1"/>
    <col min="4373" max="4608" width="11.42578125" style="99"/>
    <col min="4609" max="4610" width="3.42578125" style="99" customWidth="1"/>
    <col min="4611" max="4612" width="4.7109375" style="99" customWidth="1"/>
    <col min="4613" max="4622" width="12.7109375" style="99" customWidth="1"/>
    <col min="4623" max="4623" width="7.7109375" style="99" customWidth="1"/>
    <col min="4624" max="4624" width="15.7109375" style="99" customWidth="1"/>
    <col min="4625" max="4628" width="12.7109375" style="99" customWidth="1"/>
    <col min="4629" max="4864" width="11.42578125" style="99"/>
    <col min="4865" max="4866" width="3.42578125" style="99" customWidth="1"/>
    <col min="4867" max="4868" width="4.7109375" style="99" customWidth="1"/>
    <col min="4869" max="4878" width="12.7109375" style="99" customWidth="1"/>
    <col min="4879" max="4879" width="7.7109375" style="99" customWidth="1"/>
    <col min="4880" max="4880" width="15.7109375" style="99" customWidth="1"/>
    <col min="4881" max="4884" width="12.7109375" style="99" customWidth="1"/>
    <col min="4885" max="5120" width="11.42578125" style="99"/>
    <col min="5121" max="5122" width="3.42578125" style="99" customWidth="1"/>
    <col min="5123" max="5124" width="4.7109375" style="99" customWidth="1"/>
    <col min="5125" max="5134" width="12.7109375" style="99" customWidth="1"/>
    <col min="5135" max="5135" width="7.7109375" style="99" customWidth="1"/>
    <col min="5136" max="5136" width="15.7109375" style="99" customWidth="1"/>
    <col min="5137" max="5140" width="12.7109375" style="99" customWidth="1"/>
    <col min="5141" max="5376" width="11.42578125" style="99"/>
    <col min="5377" max="5378" width="3.42578125" style="99" customWidth="1"/>
    <col min="5379" max="5380" width="4.7109375" style="99" customWidth="1"/>
    <col min="5381" max="5390" width="12.7109375" style="99" customWidth="1"/>
    <col min="5391" max="5391" width="7.7109375" style="99" customWidth="1"/>
    <col min="5392" max="5392" width="15.7109375" style="99" customWidth="1"/>
    <col min="5393" max="5396" width="12.7109375" style="99" customWidth="1"/>
    <col min="5397" max="5632" width="11.42578125" style="99"/>
    <col min="5633" max="5634" width="3.42578125" style="99" customWidth="1"/>
    <col min="5635" max="5636" width="4.7109375" style="99" customWidth="1"/>
    <col min="5637" max="5646" width="12.7109375" style="99" customWidth="1"/>
    <col min="5647" max="5647" width="7.7109375" style="99" customWidth="1"/>
    <col min="5648" max="5648" width="15.7109375" style="99" customWidth="1"/>
    <col min="5649" max="5652" width="12.7109375" style="99" customWidth="1"/>
    <col min="5653" max="5888" width="11.42578125" style="99"/>
    <col min="5889" max="5890" width="3.42578125" style="99" customWidth="1"/>
    <col min="5891" max="5892" width="4.7109375" style="99" customWidth="1"/>
    <col min="5893" max="5902" width="12.7109375" style="99" customWidth="1"/>
    <col min="5903" max="5903" width="7.7109375" style="99" customWidth="1"/>
    <col min="5904" max="5904" width="15.7109375" style="99" customWidth="1"/>
    <col min="5905" max="5908" width="12.7109375" style="99" customWidth="1"/>
    <col min="5909" max="6144" width="11.42578125" style="99"/>
    <col min="6145" max="6146" width="3.42578125" style="99" customWidth="1"/>
    <col min="6147" max="6148" width="4.7109375" style="99" customWidth="1"/>
    <col min="6149" max="6158" width="12.7109375" style="99" customWidth="1"/>
    <col min="6159" max="6159" width="7.7109375" style="99" customWidth="1"/>
    <col min="6160" max="6160" width="15.7109375" style="99" customWidth="1"/>
    <col min="6161" max="6164" width="12.7109375" style="99" customWidth="1"/>
    <col min="6165" max="6400" width="11.42578125" style="99"/>
    <col min="6401" max="6402" width="3.42578125" style="99" customWidth="1"/>
    <col min="6403" max="6404" width="4.7109375" style="99" customWidth="1"/>
    <col min="6405" max="6414" width="12.7109375" style="99" customWidth="1"/>
    <col min="6415" max="6415" width="7.7109375" style="99" customWidth="1"/>
    <col min="6416" max="6416" width="15.7109375" style="99" customWidth="1"/>
    <col min="6417" max="6420" width="12.7109375" style="99" customWidth="1"/>
    <col min="6421" max="6656" width="11.42578125" style="99"/>
    <col min="6657" max="6658" width="3.42578125" style="99" customWidth="1"/>
    <col min="6659" max="6660" width="4.7109375" style="99" customWidth="1"/>
    <col min="6661" max="6670" width="12.7109375" style="99" customWidth="1"/>
    <col min="6671" max="6671" width="7.7109375" style="99" customWidth="1"/>
    <col min="6672" max="6672" width="15.7109375" style="99" customWidth="1"/>
    <col min="6673" max="6676" width="12.7109375" style="99" customWidth="1"/>
    <col min="6677" max="6912" width="11.42578125" style="99"/>
    <col min="6913" max="6914" width="3.42578125" style="99" customWidth="1"/>
    <col min="6915" max="6916" width="4.7109375" style="99" customWidth="1"/>
    <col min="6917" max="6926" width="12.7109375" style="99" customWidth="1"/>
    <col min="6927" max="6927" width="7.7109375" style="99" customWidth="1"/>
    <col min="6928" max="6928" width="15.7109375" style="99" customWidth="1"/>
    <col min="6929" max="6932" width="12.7109375" style="99" customWidth="1"/>
    <col min="6933" max="7168" width="11.42578125" style="99"/>
    <col min="7169" max="7170" width="3.42578125" style="99" customWidth="1"/>
    <col min="7171" max="7172" width="4.7109375" style="99" customWidth="1"/>
    <col min="7173" max="7182" width="12.7109375" style="99" customWidth="1"/>
    <col min="7183" max="7183" width="7.7109375" style="99" customWidth="1"/>
    <col min="7184" max="7184" width="15.7109375" style="99" customWidth="1"/>
    <col min="7185" max="7188" width="12.7109375" style="99" customWidth="1"/>
    <col min="7189" max="7424" width="11.42578125" style="99"/>
    <col min="7425" max="7426" width="3.42578125" style="99" customWidth="1"/>
    <col min="7427" max="7428" width="4.7109375" style="99" customWidth="1"/>
    <col min="7429" max="7438" width="12.7109375" style="99" customWidth="1"/>
    <col min="7439" max="7439" width="7.7109375" style="99" customWidth="1"/>
    <col min="7440" max="7440" width="15.7109375" style="99" customWidth="1"/>
    <col min="7441" max="7444" width="12.7109375" style="99" customWidth="1"/>
    <col min="7445" max="7680" width="11.42578125" style="99"/>
    <col min="7681" max="7682" width="3.42578125" style="99" customWidth="1"/>
    <col min="7683" max="7684" width="4.7109375" style="99" customWidth="1"/>
    <col min="7685" max="7694" width="12.7109375" style="99" customWidth="1"/>
    <col min="7695" max="7695" width="7.7109375" style="99" customWidth="1"/>
    <col min="7696" max="7696" width="15.7109375" style="99" customWidth="1"/>
    <col min="7697" max="7700" width="12.7109375" style="99" customWidth="1"/>
    <col min="7701" max="7936" width="11.42578125" style="99"/>
    <col min="7937" max="7938" width="3.42578125" style="99" customWidth="1"/>
    <col min="7939" max="7940" width="4.7109375" style="99" customWidth="1"/>
    <col min="7941" max="7950" width="12.7109375" style="99" customWidth="1"/>
    <col min="7951" max="7951" width="7.7109375" style="99" customWidth="1"/>
    <col min="7952" max="7952" width="15.7109375" style="99" customWidth="1"/>
    <col min="7953" max="7956" width="12.7109375" style="99" customWidth="1"/>
    <col min="7957" max="8192" width="11.42578125" style="99"/>
    <col min="8193" max="8194" width="3.42578125" style="99" customWidth="1"/>
    <col min="8195" max="8196" width="4.7109375" style="99" customWidth="1"/>
    <col min="8197" max="8206" width="12.7109375" style="99" customWidth="1"/>
    <col min="8207" max="8207" width="7.7109375" style="99" customWidth="1"/>
    <col min="8208" max="8208" width="15.7109375" style="99" customWidth="1"/>
    <col min="8209" max="8212" width="12.7109375" style="99" customWidth="1"/>
    <col min="8213" max="8448" width="11.42578125" style="99"/>
    <col min="8449" max="8450" width="3.42578125" style="99" customWidth="1"/>
    <col min="8451" max="8452" width="4.7109375" style="99" customWidth="1"/>
    <col min="8453" max="8462" width="12.7109375" style="99" customWidth="1"/>
    <col min="8463" max="8463" width="7.7109375" style="99" customWidth="1"/>
    <col min="8464" max="8464" width="15.7109375" style="99" customWidth="1"/>
    <col min="8465" max="8468" width="12.7109375" style="99" customWidth="1"/>
    <col min="8469" max="8704" width="11.42578125" style="99"/>
    <col min="8705" max="8706" width="3.42578125" style="99" customWidth="1"/>
    <col min="8707" max="8708" width="4.7109375" style="99" customWidth="1"/>
    <col min="8709" max="8718" width="12.7109375" style="99" customWidth="1"/>
    <col min="8719" max="8719" width="7.7109375" style="99" customWidth="1"/>
    <col min="8720" max="8720" width="15.7109375" style="99" customWidth="1"/>
    <col min="8721" max="8724" width="12.7109375" style="99" customWidth="1"/>
    <col min="8725" max="8960" width="11.42578125" style="99"/>
    <col min="8961" max="8962" width="3.42578125" style="99" customWidth="1"/>
    <col min="8963" max="8964" width="4.7109375" style="99" customWidth="1"/>
    <col min="8965" max="8974" width="12.7109375" style="99" customWidth="1"/>
    <col min="8975" max="8975" width="7.7109375" style="99" customWidth="1"/>
    <col min="8976" max="8976" width="15.7109375" style="99" customWidth="1"/>
    <col min="8977" max="8980" width="12.7109375" style="99" customWidth="1"/>
    <col min="8981" max="9216" width="11.42578125" style="99"/>
    <col min="9217" max="9218" width="3.42578125" style="99" customWidth="1"/>
    <col min="9219" max="9220" width="4.7109375" style="99" customWidth="1"/>
    <col min="9221" max="9230" width="12.7109375" style="99" customWidth="1"/>
    <col min="9231" max="9231" width="7.7109375" style="99" customWidth="1"/>
    <col min="9232" max="9232" width="15.7109375" style="99" customWidth="1"/>
    <col min="9233" max="9236" width="12.7109375" style="99" customWidth="1"/>
    <col min="9237" max="9472" width="11.42578125" style="99"/>
    <col min="9473" max="9474" width="3.42578125" style="99" customWidth="1"/>
    <col min="9475" max="9476" width="4.7109375" style="99" customWidth="1"/>
    <col min="9477" max="9486" width="12.7109375" style="99" customWidth="1"/>
    <col min="9487" max="9487" width="7.7109375" style="99" customWidth="1"/>
    <col min="9488" max="9488" width="15.7109375" style="99" customWidth="1"/>
    <col min="9489" max="9492" width="12.7109375" style="99" customWidth="1"/>
    <col min="9493" max="9728" width="11.42578125" style="99"/>
    <col min="9729" max="9730" width="3.42578125" style="99" customWidth="1"/>
    <col min="9731" max="9732" width="4.7109375" style="99" customWidth="1"/>
    <col min="9733" max="9742" width="12.7109375" style="99" customWidth="1"/>
    <col min="9743" max="9743" width="7.7109375" style="99" customWidth="1"/>
    <col min="9744" max="9744" width="15.7109375" style="99" customWidth="1"/>
    <col min="9745" max="9748" width="12.7109375" style="99" customWidth="1"/>
    <col min="9749" max="9984" width="11.42578125" style="99"/>
    <col min="9985" max="9986" width="3.42578125" style="99" customWidth="1"/>
    <col min="9987" max="9988" width="4.7109375" style="99" customWidth="1"/>
    <col min="9989" max="9998" width="12.7109375" style="99" customWidth="1"/>
    <col min="9999" max="9999" width="7.7109375" style="99" customWidth="1"/>
    <col min="10000" max="10000" width="15.7109375" style="99" customWidth="1"/>
    <col min="10001" max="10004" width="12.7109375" style="99" customWidth="1"/>
    <col min="10005" max="10240" width="11.42578125" style="99"/>
    <col min="10241" max="10242" width="3.42578125" style="99" customWidth="1"/>
    <col min="10243" max="10244" width="4.7109375" style="99" customWidth="1"/>
    <col min="10245" max="10254" width="12.7109375" style="99" customWidth="1"/>
    <col min="10255" max="10255" width="7.7109375" style="99" customWidth="1"/>
    <col min="10256" max="10256" width="15.7109375" style="99" customWidth="1"/>
    <col min="10257" max="10260" width="12.7109375" style="99" customWidth="1"/>
    <col min="10261" max="10496" width="11.42578125" style="99"/>
    <col min="10497" max="10498" width="3.42578125" style="99" customWidth="1"/>
    <col min="10499" max="10500" width="4.7109375" style="99" customWidth="1"/>
    <col min="10501" max="10510" width="12.7109375" style="99" customWidth="1"/>
    <col min="10511" max="10511" width="7.7109375" style="99" customWidth="1"/>
    <col min="10512" max="10512" width="15.7109375" style="99" customWidth="1"/>
    <col min="10513" max="10516" width="12.7109375" style="99" customWidth="1"/>
    <col min="10517" max="10752" width="11.42578125" style="99"/>
    <col min="10753" max="10754" width="3.42578125" style="99" customWidth="1"/>
    <col min="10755" max="10756" width="4.7109375" style="99" customWidth="1"/>
    <col min="10757" max="10766" width="12.7109375" style="99" customWidth="1"/>
    <col min="10767" max="10767" width="7.7109375" style="99" customWidth="1"/>
    <col min="10768" max="10768" width="15.7109375" style="99" customWidth="1"/>
    <col min="10769" max="10772" width="12.7109375" style="99" customWidth="1"/>
    <col min="10773" max="11008" width="11.42578125" style="99"/>
    <col min="11009" max="11010" width="3.42578125" style="99" customWidth="1"/>
    <col min="11011" max="11012" width="4.7109375" style="99" customWidth="1"/>
    <col min="11013" max="11022" width="12.7109375" style="99" customWidth="1"/>
    <col min="11023" max="11023" width="7.7109375" style="99" customWidth="1"/>
    <col min="11024" max="11024" width="15.7109375" style="99" customWidth="1"/>
    <col min="11025" max="11028" width="12.7109375" style="99" customWidth="1"/>
    <col min="11029" max="11264" width="11.42578125" style="99"/>
    <col min="11265" max="11266" width="3.42578125" style="99" customWidth="1"/>
    <col min="11267" max="11268" width="4.7109375" style="99" customWidth="1"/>
    <col min="11269" max="11278" width="12.7109375" style="99" customWidth="1"/>
    <col min="11279" max="11279" width="7.7109375" style="99" customWidth="1"/>
    <col min="11280" max="11280" width="15.7109375" style="99" customWidth="1"/>
    <col min="11281" max="11284" width="12.7109375" style="99" customWidth="1"/>
    <col min="11285" max="11520" width="11.42578125" style="99"/>
    <col min="11521" max="11522" width="3.42578125" style="99" customWidth="1"/>
    <col min="11523" max="11524" width="4.7109375" style="99" customWidth="1"/>
    <col min="11525" max="11534" width="12.7109375" style="99" customWidth="1"/>
    <col min="11535" max="11535" width="7.7109375" style="99" customWidth="1"/>
    <col min="11536" max="11536" width="15.7109375" style="99" customWidth="1"/>
    <col min="11537" max="11540" width="12.7109375" style="99" customWidth="1"/>
    <col min="11541" max="11776" width="11.42578125" style="99"/>
    <col min="11777" max="11778" width="3.42578125" style="99" customWidth="1"/>
    <col min="11779" max="11780" width="4.7109375" style="99" customWidth="1"/>
    <col min="11781" max="11790" width="12.7109375" style="99" customWidth="1"/>
    <col min="11791" max="11791" width="7.7109375" style="99" customWidth="1"/>
    <col min="11792" max="11792" width="15.7109375" style="99" customWidth="1"/>
    <col min="11793" max="11796" width="12.7109375" style="99" customWidth="1"/>
    <col min="11797" max="12032" width="11.42578125" style="99"/>
    <col min="12033" max="12034" width="3.42578125" style="99" customWidth="1"/>
    <col min="12035" max="12036" width="4.7109375" style="99" customWidth="1"/>
    <col min="12037" max="12046" width="12.7109375" style="99" customWidth="1"/>
    <col min="12047" max="12047" width="7.7109375" style="99" customWidth="1"/>
    <col min="12048" max="12048" width="15.7109375" style="99" customWidth="1"/>
    <col min="12049" max="12052" width="12.7109375" style="99" customWidth="1"/>
    <col min="12053" max="12288" width="11.42578125" style="99"/>
    <col min="12289" max="12290" width="3.42578125" style="99" customWidth="1"/>
    <col min="12291" max="12292" width="4.7109375" style="99" customWidth="1"/>
    <col min="12293" max="12302" width="12.7109375" style="99" customWidth="1"/>
    <col min="12303" max="12303" width="7.7109375" style="99" customWidth="1"/>
    <col min="12304" max="12304" width="15.7109375" style="99" customWidth="1"/>
    <col min="12305" max="12308" width="12.7109375" style="99" customWidth="1"/>
    <col min="12309" max="12544" width="11.42578125" style="99"/>
    <col min="12545" max="12546" width="3.42578125" style="99" customWidth="1"/>
    <col min="12547" max="12548" width="4.7109375" style="99" customWidth="1"/>
    <col min="12549" max="12558" width="12.7109375" style="99" customWidth="1"/>
    <col min="12559" max="12559" width="7.7109375" style="99" customWidth="1"/>
    <col min="12560" max="12560" width="15.7109375" style="99" customWidth="1"/>
    <col min="12561" max="12564" width="12.7109375" style="99" customWidth="1"/>
    <col min="12565" max="12800" width="11.42578125" style="99"/>
    <col min="12801" max="12802" width="3.42578125" style="99" customWidth="1"/>
    <col min="12803" max="12804" width="4.7109375" style="99" customWidth="1"/>
    <col min="12805" max="12814" width="12.7109375" style="99" customWidth="1"/>
    <col min="12815" max="12815" width="7.7109375" style="99" customWidth="1"/>
    <col min="12816" max="12816" width="15.7109375" style="99" customWidth="1"/>
    <col min="12817" max="12820" width="12.7109375" style="99" customWidth="1"/>
    <col min="12821" max="13056" width="11.42578125" style="99"/>
    <col min="13057" max="13058" width="3.42578125" style="99" customWidth="1"/>
    <col min="13059" max="13060" width="4.7109375" style="99" customWidth="1"/>
    <col min="13061" max="13070" width="12.7109375" style="99" customWidth="1"/>
    <col min="13071" max="13071" width="7.7109375" style="99" customWidth="1"/>
    <col min="13072" max="13072" width="15.7109375" style="99" customWidth="1"/>
    <col min="13073" max="13076" width="12.7109375" style="99" customWidth="1"/>
    <col min="13077" max="13312" width="11.42578125" style="99"/>
    <col min="13313" max="13314" width="3.42578125" style="99" customWidth="1"/>
    <col min="13315" max="13316" width="4.7109375" style="99" customWidth="1"/>
    <col min="13317" max="13326" width="12.7109375" style="99" customWidth="1"/>
    <col min="13327" max="13327" width="7.7109375" style="99" customWidth="1"/>
    <col min="13328" max="13328" width="15.7109375" style="99" customWidth="1"/>
    <col min="13329" max="13332" width="12.7109375" style="99" customWidth="1"/>
    <col min="13333" max="13568" width="11.42578125" style="99"/>
    <col min="13569" max="13570" width="3.42578125" style="99" customWidth="1"/>
    <col min="13571" max="13572" width="4.7109375" style="99" customWidth="1"/>
    <col min="13573" max="13582" width="12.7109375" style="99" customWidth="1"/>
    <col min="13583" max="13583" width="7.7109375" style="99" customWidth="1"/>
    <col min="13584" max="13584" width="15.7109375" style="99" customWidth="1"/>
    <col min="13585" max="13588" width="12.7109375" style="99" customWidth="1"/>
    <col min="13589" max="13824" width="11.42578125" style="99"/>
    <col min="13825" max="13826" width="3.42578125" style="99" customWidth="1"/>
    <col min="13827" max="13828" width="4.7109375" style="99" customWidth="1"/>
    <col min="13829" max="13838" width="12.7109375" style="99" customWidth="1"/>
    <col min="13839" max="13839" width="7.7109375" style="99" customWidth="1"/>
    <col min="13840" max="13840" width="15.7109375" style="99" customWidth="1"/>
    <col min="13841" max="13844" width="12.7109375" style="99" customWidth="1"/>
    <col min="13845" max="14080" width="11.42578125" style="99"/>
    <col min="14081" max="14082" width="3.42578125" style="99" customWidth="1"/>
    <col min="14083" max="14084" width="4.7109375" style="99" customWidth="1"/>
    <col min="14085" max="14094" width="12.7109375" style="99" customWidth="1"/>
    <col min="14095" max="14095" width="7.7109375" style="99" customWidth="1"/>
    <col min="14096" max="14096" width="15.7109375" style="99" customWidth="1"/>
    <col min="14097" max="14100" width="12.7109375" style="99" customWidth="1"/>
    <col min="14101" max="14336" width="11.42578125" style="99"/>
    <col min="14337" max="14338" width="3.42578125" style="99" customWidth="1"/>
    <col min="14339" max="14340" width="4.7109375" style="99" customWidth="1"/>
    <col min="14341" max="14350" width="12.7109375" style="99" customWidth="1"/>
    <col min="14351" max="14351" width="7.7109375" style="99" customWidth="1"/>
    <col min="14352" max="14352" width="15.7109375" style="99" customWidth="1"/>
    <col min="14353" max="14356" width="12.7109375" style="99" customWidth="1"/>
    <col min="14357" max="14592" width="11.42578125" style="99"/>
    <col min="14593" max="14594" width="3.42578125" style="99" customWidth="1"/>
    <col min="14595" max="14596" width="4.7109375" style="99" customWidth="1"/>
    <col min="14597" max="14606" width="12.7109375" style="99" customWidth="1"/>
    <col min="14607" max="14607" width="7.7109375" style="99" customWidth="1"/>
    <col min="14608" max="14608" width="15.7109375" style="99" customWidth="1"/>
    <col min="14609" max="14612" width="12.7109375" style="99" customWidth="1"/>
    <col min="14613" max="14848" width="11.42578125" style="99"/>
    <col min="14849" max="14850" width="3.42578125" style="99" customWidth="1"/>
    <col min="14851" max="14852" width="4.7109375" style="99" customWidth="1"/>
    <col min="14853" max="14862" width="12.7109375" style="99" customWidth="1"/>
    <col min="14863" max="14863" width="7.7109375" style="99" customWidth="1"/>
    <col min="14864" max="14864" width="15.7109375" style="99" customWidth="1"/>
    <col min="14865" max="14868" width="12.7109375" style="99" customWidth="1"/>
    <col min="14869" max="15104" width="11.42578125" style="99"/>
    <col min="15105" max="15106" width="3.42578125" style="99" customWidth="1"/>
    <col min="15107" max="15108" width="4.7109375" style="99" customWidth="1"/>
    <col min="15109" max="15118" width="12.7109375" style="99" customWidth="1"/>
    <col min="15119" max="15119" width="7.7109375" style="99" customWidth="1"/>
    <col min="15120" max="15120" width="15.7109375" style="99" customWidth="1"/>
    <col min="15121" max="15124" width="12.7109375" style="99" customWidth="1"/>
    <col min="15125" max="15360" width="11.42578125" style="99"/>
    <col min="15361" max="15362" width="3.42578125" style="99" customWidth="1"/>
    <col min="15363" max="15364" width="4.7109375" style="99" customWidth="1"/>
    <col min="15365" max="15374" width="12.7109375" style="99" customWidth="1"/>
    <col min="15375" max="15375" width="7.7109375" style="99" customWidth="1"/>
    <col min="15376" max="15376" width="15.7109375" style="99" customWidth="1"/>
    <col min="15377" max="15380" width="12.7109375" style="99" customWidth="1"/>
    <col min="15381" max="15616" width="11.42578125" style="99"/>
    <col min="15617" max="15618" width="3.42578125" style="99" customWidth="1"/>
    <col min="15619" max="15620" width="4.7109375" style="99" customWidth="1"/>
    <col min="15621" max="15630" width="12.7109375" style="99" customWidth="1"/>
    <col min="15631" max="15631" width="7.7109375" style="99" customWidth="1"/>
    <col min="15632" max="15632" width="15.7109375" style="99" customWidth="1"/>
    <col min="15633" max="15636" width="12.7109375" style="99" customWidth="1"/>
    <col min="15637" max="15872" width="11.42578125" style="99"/>
    <col min="15873" max="15874" width="3.42578125" style="99" customWidth="1"/>
    <col min="15875" max="15876" width="4.7109375" style="99" customWidth="1"/>
    <col min="15877" max="15886" width="12.7109375" style="99" customWidth="1"/>
    <col min="15887" max="15887" width="7.7109375" style="99" customWidth="1"/>
    <col min="15888" max="15888" width="15.7109375" style="99" customWidth="1"/>
    <col min="15889" max="15892" width="12.7109375" style="99" customWidth="1"/>
    <col min="15893" max="16128" width="11.42578125" style="99"/>
    <col min="16129" max="16130" width="3.42578125" style="99" customWidth="1"/>
    <col min="16131" max="16132" width="4.7109375" style="99" customWidth="1"/>
    <col min="16133" max="16142" width="12.7109375" style="99" customWidth="1"/>
    <col min="16143" max="16143" width="7.7109375" style="99" customWidth="1"/>
    <col min="16144" max="16144" width="15.7109375" style="99" customWidth="1"/>
    <col min="16145" max="16148" width="12.7109375" style="99" customWidth="1"/>
    <col min="16149" max="16384" width="11.42578125" style="99"/>
  </cols>
  <sheetData>
    <row r="1" spans="1:20" ht="13.5" hidden="1" thickBot="1" x14ac:dyDescent="0.25">
      <c r="A1" s="233" t="s">
        <v>133</v>
      </c>
      <c r="B1" s="234"/>
      <c r="C1" s="234"/>
      <c r="D1" s="235"/>
      <c r="E1" s="234"/>
      <c r="F1" s="234"/>
      <c r="G1" s="234"/>
      <c r="H1" s="234"/>
      <c r="I1" s="234"/>
      <c r="J1" s="234"/>
      <c r="K1" s="234"/>
      <c r="L1" s="234"/>
      <c r="M1" s="234"/>
      <c r="N1" s="234"/>
      <c r="O1" s="236"/>
      <c r="P1" s="73" t="s">
        <v>133</v>
      </c>
      <c r="Q1" s="168" t="s">
        <v>133</v>
      </c>
      <c r="R1" s="168" t="s">
        <v>133</v>
      </c>
      <c r="S1" s="168" t="s">
        <v>133</v>
      </c>
      <c r="T1" s="168" t="s">
        <v>133</v>
      </c>
    </row>
    <row r="2" spans="1:20" ht="13.5" customHeight="1" thickBot="1" x14ac:dyDescent="0.25">
      <c r="A2" s="237"/>
      <c r="B2" s="765" t="str">
        <f>JUMP_C_Top1</f>
        <v>B. Verification Report - Non-conformities</v>
      </c>
      <c r="C2" s="766"/>
      <c r="D2" s="767"/>
      <c r="E2" s="620" t="str">
        <f>Translations!$B$12</f>
        <v>Navigation area:</v>
      </c>
      <c r="F2" s="558"/>
      <c r="G2" s="559" t="str">
        <f>Translations!$B$13</f>
        <v>Table of contents</v>
      </c>
      <c r="H2" s="560"/>
      <c r="I2" s="559" t="str">
        <f ca="1">HYPERLINK("#"&amp;INDEX(a_Contents!$R$4:$R$37,MATCH(INDEX(a_Contents!$T$4:$T$37,MATCH($T$2,a_Contents!$S$4:$S$37,0))-1,a_Contents!$T$4:$T$37,0)),EUconst_PreviousSheet)</f>
        <v>Previous sheet</v>
      </c>
      <c r="J2" s="560"/>
      <c r="K2" s="559" t="str">
        <f ca="1">HYPERLINK("#"&amp;INDEX(a_Contents!$R$4:$R$37,MATCH(INDEX(a_Contents!$T$4:$T$37,MATCH($T$2,a_Contents!$S$4:$S$37,0))+1,a_Contents!$T$4:$T$37,0)),EUconst_NextSheet)</f>
        <v>Next sheet</v>
      </c>
      <c r="L2" s="560"/>
      <c r="M2" s="552" t="str">
        <f ca="1">HYPERLINK("#"&amp;a_Contents!$R$34,INDIRECT(a_Contents!$R$34))</f>
        <v>E_Accounting</v>
      </c>
      <c r="N2" s="553"/>
      <c r="O2" s="103"/>
      <c r="Q2" s="24" t="s">
        <v>296</v>
      </c>
      <c r="R2" s="29" t="str">
        <f>ADDRESS(ROW($B$6),COLUMN($B$6)) &amp; ":" &amp; ADDRESS(MATCH("PRINT",$P:$P,0),COLUMN($P$8))</f>
        <v>$B$6:$P$21</v>
      </c>
      <c r="S2" s="24" t="s">
        <v>297</v>
      </c>
      <c r="T2" s="30" t="str">
        <f ca="1">IF(ISERROR(CELL("filename",U3)),"E_FuelStreams",MID(CELL("filename",U3),FIND("]",CELL("filename",U3))+1,1024))</f>
        <v>B_VerRepNonConformities</v>
      </c>
    </row>
    <row r="3" spans="1:20" ht="12.75" customHeight="1" x14ac:dyDescent="0.2">
      <c r="A3" s="237"/>
      <c r="B3" s="768"/>
      <c r="C3" s="769"/>
      <c r="D3" s="770"/>
      <c r="E3" s="537"/>
      <c r="F3" s="537"/>
      <c r="G3" s="537"/>
      <c r="H3" s="537"/>
      <c r="I3" s="537"/>
      <c r="J3" s="537"/>
      <c r="K3" s="537"/>
      <c r="L3" s="537"/>
      <c r="M3" s="783"/>
      <c r="N3" s="784"/>
      <c r="O3" s="74"/>
    </row>
    <row r="4" spans="1:20" ht="13.5" customHeight="1" thickBot="1" x14ac:dyDescent="0.25">
      <c r="A4" s="237"/>
      <c r="B4" s="771"/>
      <c r="C4" s="772"/>
      <c r="D4" s="773"/>
      <c r="E4" s="537"/>
      <c r="F4" s="537"/>
      <c r="G4" s="537"/>
      <c r="H4" s="537"/>
      <c r="I4" s="537"/>
      <c r="J4" s="537"/>
      <c r="K4" s="537"/>
      <c r="L4" s="537"/>
      <c r="M4" s="781"/>
      <c r="N4" s="782"/>
      <c r="O4" s="74"/>
    </row>
    <row r="5" spans="1:20" ht="12.75" customHeight="1" thickBot="1" x14ac:dyDescent="0.25">
      <c r="A5" s="238"/>
      <c r="B5" s="104"/>
      <c r="C5" s="239"/>
      <c r="D5" s="240"/>
      <c r="F5" s="240"/>
      <c r="G5" s="240"/>
      <c r="H5" s="240"/>
      <c r="M5" s="93"/>
      <c r="N5" s="93"/>
      <c r="O5" s="74"/>
    </row>
    <row r="6" spans="1:20" s="246" customFormat="1" ht="25.5" customHeight="1" thickBot="1" x14ac:dyDescent="0.25">
      <c r="A6" s="241"/>
      <c r="B6" s="187"/>
      <c r="C6" s="775" t="s">
        <v>607</v>
      </c>
      <c r="D6" s="775"/>
      <c r="E6" s="775"/>
      <c r="F6" s="775"/>
      <c r="G6" s="775"/>
      <c r="H6" s="775"/>
      <c r="I6" s="775"/>
      <c r="J6" s="775"/>
      <c r="K6" s="775"/>
      <c r="L6" s="776" t="str">
        <f>IF(CNTR_REHasImprovNonConf=TRUE,EUconst_Relevant,IF(COUNTA(CNTR_ListRelevantSections)&gt;0,EUconst_NotRelevant,EUconst_Relevant))</f>
        <v>relevant</v>
      </c>
      <c r="M6" s="777"/>
      <c r="N6" s="778"/>
      <c r="O6" s="172"/>
      <c r="P6" s="243"/>
      <c r="Q6" s="244" t="s">
        <v>549</v>
      </c>
      <c r="R6" s="245"/>
      <c r="S6" s="245"/>
      <c r="T6" s="245"/>
    </row>
    <row r="7" spans="1:20" s="246" customFormat="1" ht="5.0999999999999996" customHeight="1" x14ac:dyDescent="0.2">
      <c r="A7" s="241"/>
      <c r="B7" s="187"/>
      <c r="C7" s="242"/>
      <c r="D7" s="247"/>
      <c r="E7" s="242"/>
      <c r="F7" s="242"/>
      <c r="G7" s="242"/>
      <c r="H7" s="242"/>
      <c r="I7" s="242"/>
      <c r="J7" s="242"/>
      <c r="K7" s="242"/>
      <c r="L7" s="248"/>
      <c r="M7" s="248"/>
      <c r="N7" s="248"/>
      <c r="O7" s="172"/>
      <c r="P7" s="243"/>
      <c r="Q7" s="245"/>
      <c r="R7" s="245"/>
      <c r="S7" s="245"/>
      <c r="T7" s="245"/>
    </row>
    <row r="8" spans="1:20" x14ac:dyDescent="0.2">
      <c r="A8" s="238"/>
      <c r="B8" s="104"/>
      <c r="D8" s="240"/>
      <c r="K8" s="779" t="str">
        <f>IF(L6=EUconst_NotRelevant,HYPERLINK("#JUMP_H_Top",EUconst_MsgNextSheet),HYPERLINK("",EUconst_MsgEnterThisSection))</f>
        <v>Please enter data in this section</v>
      </c>
      <c r="L8" s="779"/>
      <c r="M8" s="779"/>
      <c r="N8" s="779"/>
      <c r="O8" s="212"/>
    </row>
    <row r="9" spans="1:20" ht="5.0999999999999996" customHeight="1" x14ac:dyDescent="0.2">
      <c r="A9" s="249"/>
      <c r="B9" s="250"/>
      <c r="C9" s="251"/>
      <c r="D9" s="252"/>
      <c r="E9" s="96"/>
      <c r="F9" s="93"/>
      <c r="G9" s="96"/>
      <c r="H9" s="96"/>
      <c r="I9" s="96"/>
      <c r="J9" s="96"/>
      <c r="K9" s="96"/>
      <c r="L9" s="96"/>
      <c r="M9" s="96"/>
      <c r="N9" s="96"/>
      <c r="O9" s="74"/>
    </row>
    <row r="10" spans="1:20" s="32" customFormat="1" ht="18" customHeight="1" x14ac:dyDescent="0.2">
      <c r="A10" s="253"/>
      <c r="B10" s="254"/>
      <c r="C10" s="255">
        <v>1</v>
      </c>
      <c r="D10" s="631" t="str">
        <f>Translations!$B$302</f>
        <v>Statements related to non-conformities</v>
      </c>
      <c r="E10" s="631"/>
      <c r="F10" s="631"/>
      <c r="G10" s="631"/>
      <c r="H10" s="631"/>
      <c r="I10" s="631"/>
      <c r="J10" s="631"/>
      <c r="K10" s="631"/>
      <c r="L10" s="631"/>
      <c r="M10" s="631"/>
      <c r="N10" s="631"/>
      <c r="O10" s="172"/>
      <c r="P10" s="73"/>
      <c r="Q10" s="155"/>
      <c r="R10" s="155"/>
      <c r="S10" s="155"/>
      <c r="T10" s="256"/>
    </row>
    <row r="11" spans="1:20" s="32" customFormat="1" ht="12.75" customHeight="1" x14ac:dyDescent="0.2">
      <c r="A11" s="253"/>
      <c r="B11" s="254"/>
      <c r="C11" s="257"/>
      <c r="D11" s="257"/>
      <c r="E11" s="257"/>
      <c r="F11" s="257"/>
      <c r="G11" s="257"/>
      <c r="H11" s="257"/>
      <c r="I11" s="257"/>
      <c r="J11" s="257"/>
      <c r="K11" s="257"/>
      <c r="L11" s="257"/>
      <c r="M11" s="257"/>
      <c r="N11" s="257"/>
      <c r="O11" s="258"/>
      <c r="P11" s="73"/>
      <c r="Q11" s="155"/>
      <c r="R11" s="155"/>
      <c r="S11" s="155"/>
      <c r="T11" s="256"/>
    </row>
    <row r="12" spans="1:20" s="32" customFormat="1" ht="25.5" customHeight="1" x14ac:dyDescent="0.2">
      <c r="A12" s="253"/>
      <c r="B12" s="254"/>
      <c r="C12" s="257"/>
      <c r="D12" s="257"/>
      <c r="E12" s="780" t="str">
        <f>Translations!$B$303</f>
        <v>Article 75q(4) states that where the verification report established in accordance with Implementing Regulation (EU) 2018/2067 states outstanding non-conformities or recommendations for improvements, the regulated entity shall submit an improvement report to the competent authority.</v>
      </c>
      <c r="F12" s="780"/>
      <c r="G12" s="780"/>
      <c r="H12" s="780"/>
      <c r="I12" s="780"/>
      <c r="J12" s="780"/>
      <c r="K12" s="780"/>
      <c r="L12" s="780"/>
      <c r="M12" s="780"/>
      <c r="N12" s="780"/>
      <c r="O12" s="258"/>
      <c r="P12" s="73"/>
      <c r="Q12" s="155"/>
      <c r="R12" s="155"/>
      <c r="S12" s="168"/>
      <c r="T12" s="256"/>
    </row>
    <row r="13" spans="1:20" s="32" customFormat="1" ht="25.5" customHeight="1" x14ac:dyDescent="0.2">
      <c r="A13" s="253"/>
      <c r="B13" s="254"/>
      <c r="C13" s="257"/>
      <c r="D13" s="257"/>
      <c r="E13" s="654" t="str">
        <f>Translations!$B$304</f>
        <v>In such case, the regulated entity shall submit a report by 31 July (by 30 September the latest if allowed by the CA) of the same year the verification report is issued, describing how and when the non-conformities or recommendations for improvement have been rectified or are planned to be rectified and implemented.</v>
      </c>
      <c r="F13" s="654"/>
      <c r="G13" s="654"/>
      <c r="H13" s="654"/>
      <c r="I13" s="654"/>
      <c r="J13" s="654"/>
      <c r="K13" s="654"/>
      <c r="L13" s="654"/>
      <c r="M13" s="654"/>
      <c r="N13" s="654"/>
      <c r="O13" s="258"/>
      <c r="P13" s="73"/>
      <c r="Q13" s="155"/>
      <c r="R13" s="155"/>
      <c r="S13" s="168"/>
      <c r="T13" s="256"/>
    </row>
    <row r="14" spans="1:20" s="32" customFormat="1" ht="5.0999999999999996" customHeight="1" x14ac:dyDescent="0.2">
      <c r="A14" s="253"/>
      <c r="B14" s="254"/>
      <c r="C14" s="257"/>
      <c r="D14" s="257"/>
      <c r="E14" s="189"/>
      <c r="F14" s="186"/>
      <c r="G14" s="186"/>
      <c r="H14" s="186"/>
      <c r="I14" s="186"/>
      <c r="J14" s="186"/>
      <c r="K14" s="186"/>
      <c r="L14" s="186"/>
      <c r="M14" s="186"/>
      <c r="N14" s="186"/>
      <c r="O14" s="258"/>
      <c r="P14" s="73"/>
      <c r="Q14" s="155"/>
      <c r="R14" s="155"/>
      <c r="S14" s="168"/>
      <c r="T14" s="256"/>
    </row>
    <row r="15" spans="1:20" s="37" customFormat="1" ht="12.75" customHeight="1" x14ac:dyDescent="0.2">
      <c r="A15" s="253"/>
      <c r="B15" s="259"/>
      <c r="C15" s="31"/>
      <c r="D15" s="39"/>
      <c r="E15" s="654" t="str">
        <f>Translations!$B$305</f>
        <v>Please reference here the relevant statements from the verification report, describe the measures and the timeline of their implementation.</v>
      </c>
      <c r="F15" s="654"/>
      <c r="G15" s="654"/>
      <c r="H15" s="654"/>
      <c r="I15" s="654"/>
      <c r="J15" s="654"/>
      <c r="K15" s="654"/>
      <c r="L15" s="654"/>
      <c r="M15" s="654"/>
      <c r="N15" s="654"/>
      <c r="O15" s="258"/>
      <c r="P15" s="73"/>
      <c r="Q15" s="260"/>
      <c r="R15" s="260"/>
      <c r="S15" s="261"/>
      <c r="T15" s="261"/>
    </row>
    <row r="16" spans="1:20" s="32" customFormat="1" ht="5.0999999999999996" customHeight="1" x14ac:dyDescent="0.2">
      <c r="A16" s="253"/>
      <c r="B16" s="254"/>
      <c r="C16" s="257"/>
      <c r="D16" s="257"/>
      <c r="E16" s="189"/>
      <c r="F16" s="186"/>
      <c r="G16" s="186"/>
      <c r="H16" s="186"/>
      <c r="I16" s="186"/>
      <c r="J16" s="186"/>
      <c r="K16" s="186"/>
      <c r="L16" s="186"/>
      <c r="M16" s="186"/>
      <c r="N16" s="186"/>
      <c r="O16" s="258"/>
      <c r="P16" s="73"/>
      <c r="Q16" s="155"/>
      <c r="R16" s="155"/>
      <c r="S16" s="168"/>
      <c r="T16" s="256"/>
    </row>
    <row r="17" spans="1:20" ht="15.75" customHeight="1" x14ac:dyDescent="0.2">
      <c r="A17" s="238"/>
      <c r="B17" s="259"/>
      <c r="C17" s="262"/>
      <c r="D17" s="176"/>
      <c r="E17" s="680" t="str">
        <f>Translations!$B$306</f>
        <v>If information required here has already been reported in another section of the template, you may just reference that section.</v>
      </c>
      <c r="F17" s="680"/>
      <c r="G17" s="680"/>
      <c r="H17" s="680"/>
      <c r="I17" s="680"/>
      <c r="J17" s="680"/>
      <c r="K17" s="680"/>
      <c r="L17" s="680"/>
      <c r="M17" s="680"/>
      <c r="N17" s="680"/>
      <c r="O17" s="258"/>
    </row>
    <row r="18" spans="1:20" s="32" customFormat="1" ht="38.85" customHeight="1" x14ac:dyDescent="0.2">
      <c r="A18" s="253"/>
      <c r="B18" s="254"/>
      <c r="C18" s="257"/>
      <c r="D18" s="257"/>
      <c r="E18" s="774" t="str">
        <f>Translations!$B$261</f>
        <v xml:space="preserve">IMPORTANT! Improvements reported here do not automatically update the monitoring plan. Whenever improvements require modifications of the monitoring plan (see Article 75b of the MRR), a revised monitoring plan must be submitted to the CA via the normal route according to administrative practice, subject to the CA's approval. </v>
      </c>
      <c r="F18" s="774"/>
      <c r="G18" s="774"/>
      <c r="H18" s="774"/>
      <c r="I18" s="774"/>
      <c r="J18" s="774"/>
      <c r="K18" s="774"/>
      <c r="L18" s="774"/>
      <c r="M18" s="774"/>
      <c r="N18" s="774"/>
      <c r="O18" s="258"/>
      <c r="P18" s="73"/>
      <c r="Q18" s="155"/>
      <c r="R18" s="155"/>
      <c r="S18" s="168"/>
      <c r="T18" s="256"/>
    </row>
    <row r="19" spans="1:20" ht="12.75" customHeight="1" thickBot="1" x14ac:dyDescent="0.25">
      <c r="A19" s="238"/>
      <c r="B19" s="259"/>
      <c r="C19" s="263"/>
      <c r="D19" s="264"/>
      <c r="E19" s="264"/>
      <c r="F19" s="264"/>
      <c r="G19" s="264"/>
      <c r="H19" s="264"/>
      <c r="I19" s="264"/>
      <c r="J19" s="264"/>
      <c r="K19" s="264"/>
      <c r="L19" s="264"/>
      <c r="M19" s="264"/>
      <c r="N19" s="264"/>
      <c r="O19" s="74"/>
    </row>
    <row r="20" spans="1:20" ht="12.75" customHeight="1" thickBot="1" x14ac:dyDescent="0.25">
      <c r="A20" s="238"/>
      <c r="B20" s="259"/>
      <c r="C20" s="257"/>
      <c r="D20" s="257"/>
      <c r="E20" s="265"/>
      <c r="F20" s="265"/>
      <c r="G20" s="265"/>
      <c r="H20" s="265"/>
      <c r="I20" s="265"/>
      <c r="J20" s="265"/>
      <c r="K20" s="265"/>
      <c r="L20" s="265"/>
      <c r="M20" s="265"/>
      <c r="N20" s="265"/>
      <c r="O20" s="258"/>
    </row>
    <row r="21" spans="1:20" ht="15.75" customHeight="1" thickBot="1" x14ac:dyDescent="0.25">
      <c r="A21" s="266" t="str">
        <f>IF(COUNTA(J21,L21,F25:N33)=0,"","PRINT")</f>
        <v/>
      </c>
      <c r="B21" s="254"/>
      <c r="C21" s="267">
        <v>1</v>
      </c>
      <c r="D21" s="176" t="s">
        <v>128</v>
      </c>
      <c r="E21" s="643" t="str">
        <f>Translations!$B$307</f>
        <v>Measures will be/have been taken:</v>
      </c>
      <c r="F21" s="643"/>
      <c r="G21" s="643"/>
      <c r="H21" s="643"/>
      <c r="I21" s="762"/>
      <c r="J21" s="7"/>
      <c r="K21" s="268" t="str">
        <f>Translations!$B$308</f>
        <v>When?</v>
      </c>
      <c r="L21" s="8"/>
      <c r="M21" s="269"/>
      <c r="N21" s="269"/>
      <c r="O21" s="258"/>
      <c r="P21" s="270" t="str">
        <f>IF(COUNTIF(A:A,"PRINT")=0,"PRINT",IF(AND(COUNTA(J21,L21,F25:N33)&gt;0,COUNTIF(P22:$P$176,"PRINT")=0),"PRINT",""))</f>
        <v>PRINT</v>
      </c>
      <c r="S21" s="271" t="b">
        <f>CNTR_VerRepRelevant=EUconst_NotRelevant</f>
        <v>0</v>
      </c>
      <c r="T21" s="271" t="b">
        <f>OR(S21=TRUE,AND(J21&lt;&gt;"",J21=FALSE))</f>
        <v>0</v>
      </c>
    </row>
    <row r="22" spans="1:20" ht="5.0999999999999996" customHeight="1" x14ac:dyDescent="0.2">
      <c r="A22" s="238"/>
      <c r="B22" s="259"/>
      <c r="C22" s="262"/>
      <c r="D22" s="257"/>
      <c r="E22" s="269"/>
      <c r="F22" s="269"/>
      <c r="G22" s="269"/>
      <c r="H22" s="269"/>
      <c r="I22" s="269"/>
      <c r="J22" s="269"/>
      <c r="K22" s="269"/>
      <c r="L22" s="269"/>
      <c r="M22" s="269"/>
      <c r="N22" s="269"/>
      <c r="O22" s="258"/>
    </row>
    <row r="23" spans="1:20" ht="15.75" customHeight="1" x14ac:dyDescent="0.2">
      <c r="A23" s="238"/>
      <c r="B23" s="259"/>
      <c r="C23" s="262"/>
      <c r="D23" s="176" t="s">
        <v>129</v>
      </c>
      <c r="E23" s="763" t="str">
        <f>Translations!$B$309</f>
        <v>Description:</v>
      </c>
      <c r="F23" s="763"/>
      <c r="G23" s="763"/>
      <c r="H23" s="763"/>
      <c r="I23" s="763"/>
      <c r="J23" s="763"/>
      <c r="K23" s="763"/>
      <c r="L23" s="763"/>
      <c r="M23" s="763"/>
      <c r="N23" s="763"/>
      <c r="O23" s="258"/>
    </row>
    <row r="24" spans="1:20" s="37" customFormat="1" ht="25.5" customHeight="1" x14ac:dyDescent="0.2">
      <c r="A24" s="253"/>
      <c r="B24" s="259"/>
      <c r="C24" s="31"/>
      <c r="D24" s="176"/>
      <c r="E24"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24" s="680"/>
      <c r="G24" s="680"/>
      <c r="H24" s="680"/>
      <c r="I24" s="680"/>
      <c r="J24" s="680"/>
      <c r="K24" s="680"/>
      <c r="L24" s="680"/>
      <c r="M24" s="680"/>
      <c r="N24" s="680"/>
      <c r="O24" s="258"/>
      <c r="P24" s="73"/>
      <c r="Q24" s="260"/>
      <c r="R24" s="260"/>
      <c r="S24" s="261"/>
      <c r="T24" s="261"/>
    </row>
    <row r="25" spans="1:20" x14ac:dyDescent="0.2">
      <c r="A25" s="238"/>
      <c r="B25" s="259"/>
      <c r="C25" s="257"/>
      <c r="D25" s="257"/>
      <c r="E25" s="209" t="str">
        <f>Translations!$B$58</f>
        <v>Title:</v>
      </c>
      <c r="F25" s="756"/>
      <c r="G25" s="757"/>
      <c r="H25" s="757"/>
      <c r="I25" s="757"/>
      <c r="J25" s="757"/>
      <c r="K25" s="757"/>
      <c r="L25" s="757"/>
      <c r="M25" s="757"/>
      <c r="N25" s="758"/>
      <c r="O25" s="258"/>
      <c r="T25" s="272" t="b">
        <f>S21</f>
        <v>0</v>
      </c>
    </row>
    <row r="26" spans="1:20" x14ac:dyDescent="0.2">
      <c r="A26" s="238"/>
      <c r="B26" s="259"/>
      <c r="C26" s="257"/>
      <c r="D26" s="257"/>
      <c r="E26" s="209" t="s">
        <v>572</v>
      </c>
      <c r="F26" s="759"/>
      <c r="G26" s="760"/>
      <c r="H26" s="760"/>
      <c r="I26" s="760"/>
      <c r="J26" s="760"/>
      <c r="K26" s="760"/>
      <c r="L26" s="760"/>
      <c r="M26" s="760"/>
      <c r="N26" s="761"/>
      <c r="O26" s="74"/>
      <c r="Q26" s="273"/>
      <c r="T26" s="272" t="b">
        <f>T25</f>
        <v>0</v>
      </c>
    </row>
    <row r="27" spans="1:20" x14ac:dyDescent="0.2">
      <c r="A27" s="238"/>
      <c r="B27" s="259"/>
      <c r="C27" s="257"/>
      <c r="D27" s="257"/>
      <c r="F27" s="750"/>
      <c r="G27" s="751"/>
      <c r="H27" s="751"/>
      <c r="I27" s="751"/>
      <c r="J27" s="751"/>
      <c r="K27" s="751"/>
      <c r="L27" s="751"/>
      <c r="M27" s="751"/>
      <c r="N27" s="752"/>
      <c r="O27" s="74"/>
      <c r="T27" s="272" t="b">
        <f t="shared" ref="T27:T33" si="0">T26</f>
        <v>0</v>
      </c>
    </row>
    <row r="28" spans="1:20" x14ac:dyDescent="0.2">
      <c r="A28" s="238"/>
      <c r="B28" s="259"/>
      <c r="C28" s="257"/>
      <c r="D28" s="257"/>
      <c r="F28" s="750"/>
      <c r="G28" s="751"/>
      <c r="H28" s="751"/>
      <c r="I28" s="751"/>
      <c r="J28" s="751"/>
      <c r="K28" s="751"/>
      <c r="L28" s="751"/>
      <c r="M28" s="751"/>
      <c r="N28" s="752"/>
      <c r="O28" s="74"/>
      <c r="T28" s="272" t="b">
        <f t="shared" si="0"/>
        <v>0</v>
      </c>
    </row>
    <row r="29" spans="1:20" x14ac:dyDescent="0.2">
      <c r="A29" s="238"/>
      <c r="B29" s="259"/>
      <c r="C29" s="257"/>
      <c r="D29" s="257"/>
      <c r="F29" s="750"/>
      <c r="G29" s="751"/>
      <c r="H29" s="751"/>
      <c r="I29" s="751"/>
      <c r="J29" s="751"/>
      <c r="K29" s="751"/>
      <c r="L29" s="751"/>
      <c r="M29" s="751"/>
      <c r="N29" s="752"/>
      <c r="O29" s="74"/>
      <c r="T29" s="272" t="b">
        <f t="shared" si="0"/>
        <v>0</v>
      </c>
    </row>
    <row r="30" spans="1:20" x14ac:dyDescent="0.2">
      <c r="A30" s="238"/>
      <c r="B30" s="259"/>
      <c r="C30" s="257"/>
      <c r="D30" s="257"/>
      <c r="F30" s="750"/>
      <c r="G30" s="751"/>
      <c r="H30" s="751"/>
      <c r="I30" s="751"/>
      <c r="J30" s="751"/>
      <c r="K30" s="751"/>
      <c r="L30" s="751"/>
      <c r="M30" s="751"/>
      <c r="N30" s="752"/>
      <c r="O30" s="74"/>
      <c r="T30" s="272" t="b">
        <f t="shared" si="0"/>
        <v>0</v>
      </c>
    </row>
    <row r="31" spans="1:20" x14ac:dyDescent="0.2">
      <c r="A31" s="238"/>
      <c r="B31" s="259"/>
      <c r="C31" s="257"/>
      <c r="D31" s="257"/>
      <c r="F31" s="750"/>
      <c r="G31" s="751"/>
      <c r="H31" s="751"/>
      <c r="I31" s="751"/>
      <c r="J31" s="751"/>
      <c r="K31" s="751"/>
      <c r="L31" s="751"/>
      <c r="M31" s="751"/>
      <c r="N31" s="752"/>
      <c r="O31" s="74"/>
      <c r="T31" s="272" t="b">
        <f t="shared" si="0"/>
        <v>0</v>
      </c>
    </row>
    <row r="32" spans="1:20" x14ac:dyDescent="0.2">
      <c r="A32" s="238"/>
      <c r="B32" s="259"/>
      <c r="C32" s="257"/>
      <c r="D32" s="257"/>
      <c r="F32" s="750"/>
      <c r="G32" s="751"/>
      <c r="H32" s="751"/>
      <c r="I32" s="751"/>
      <c r="J32" s="751"/>
      <c r="K32" s="751"/>
      <c r="L32" s="751"/>
      <c r="M32" s="751"/>
      <c r="N32" s="752"/>
      <c r="O32" s="74"/>
      <c r="T32" s="272" t="b">
        <f t="shared" si="0"/>
        <v>0</v>
      </c>
    </row>
    <row r="33" spans="1:20" x14ac:dyDescent="0.2">
      <c r="A33" s="238"/>
      <c r="B33" s="259"/>
      <c r="C33" s="257"/>
      <c r="D33" s="257"/>
      <c r="F33" s="753"/>
      <c r="G33" s="754"/>
      <c r="H33" s="754"/>
      <c r="I33" s="754"/>
      <c r="J33" s="754"/>
      <c r="K33" s="754"/>
      <c r="L33" s="754"/>
      <c r="M33" s="754"/>
      <c r="N33" s="755"/>
      <c r="O33" s="74"/>
      <c r="T33" s="272" t="b">
        <f t="shared" si="0"/>
        <v>0</v>
      </c>
    </row>
    <row r="34" spans="1:20" ht="13.5" thickBot="1" x14ac:dyDescent="0.25">
      <c r="A34" s="238"/>
      <c r="B34" s="259"/>
      <c r="C34" s="263"/>
      <c r="D34" s="264"/>
      <c r="E34" s="274"/>
      <c r="F34" s="275"/>
      <c r="G34" s="276"/>
      <c r="H34" s="276"/>
      <c r="I34" s="276"/>
      <c r="J34" s="276"/>
      <c r="K34" s="276"/>
      <c r="L34" s="276"/>
      <c r="M34" s="276"/>
      <c r="N34" s="276"/>
      <c r="O34" s="74"/>
    </row>
    <row r="35" spans="1:20" ht="12.75" customHeight="1" thickBot="1" x14ac:dyDescent="0.25">
      <c r="A35" s="238"/>
      <c r="B35" s="259"/>
      <c r="C35" s="257"/>
      <c r="D35" s="257"/>
      <c r="E35" s="265"/>
      <c r="F35" s="265"/>
      <c r="G35" s="265"/>
      <c r="H35" s="265"/>
      <c r="I35" s="265"/>
      <c r="J35" s="265"/>
      <c r="K35" s="265"/>
      <c r="L35" s="265"/>
      <c r="M35" s="265"/>
      <c r="N35" s="265"/>
      <c r="O35" s="258"/>
    </row>
    <row r="36" spans="1:20" ht="15.75" customHeight="1" thickBot="1" x14ac:dyDescent="0.25">
      <c r="A36" s="266" t="str">
        <f>IF(COUNTA(J36,L36,F40:N48)=0,"","PRINT")</f>
        <v/>
      </c>
      <c r="B36" s="254"/>
      <c r="C36" s="267">
        <f>C21+1</f>
        <v>2</v>
      </c>
      <c r="D36" s="176" t="s">
        <v>128</v>
      </c>
      <c r="E36" s="643" t="str">
        <f>Translations!$B$307</f>
        <v>Measures will be/have been taken:</v>
      </c>
      <c r="F36" s="643"/>
      <c r="G36" s="643"/>
      <c r="H36" s="643"/>
      <c r="I36" s="762"/>
      <c r="J36" s="7"/>
      <c r="K36" s="268" t="str">
        <f>Translations!$B$308</f>
        <v>When?</v>
      </c>
      <c r="L36" s="8"/>
      <c r="M36" s="269"/>
      <c r="N36" s="269"/>
      <c r="O36" s="258"/>
      <c r="P36" s="270" t="str">
        <f>IF(COUNTIF(A:A,"PRINT")=0,"PRINT",IF(AND(COUNTA(J36,L36,F40:N48)&gt;0,COUNTIF(P37:$P$176,"PRINT")=0),"PRINT",""))</f>
        <v>PRINT</v>
      </c>
      <c r="S36" s="271" t="b">
        <f>CNTR_VerRepRelevant=EUconst_NotRelevant</f>
        <v>0</v>
      </c>
      <c r="T36" s="271" t="b">
        <f>OR(S36=TRUE,AND(J36&lt;&gt;"",J36=FALSE))</f>
        <v>0</v>
      </c>
    </row>
    <row r="37" spans="1:20" ht="5.0999999999999996" customHeight="1" x14ac:dyDescent="0.2">
      <c r="A37" s="238"/>
      <c r="B37" s="259"/>
      <c r="C37" s="262"/>
      <c r="D37" s="257"/>
      <c r="E37" s="269"/>
      <c r="F37" s="269"/>
      <c r="G37" s="269"/>
      <c r="H37" s="269"/>
      <c r="I37" s="269"/>
      <c r="J37" s="269"/>
      <c r="K37" s="269"/>
      <c r="L37" s="269"/>
      <c r="M37" s="269"/>
      <c r="N37" s="269"/>
      <c r="O37" s="258"/>
    </row>
    <row r="38" spans="1:20" ht="15.75" customHeight="1" x14ac:dyDescent="0.2">
      <c r="A38" s="238"/>
      <c r="B38" s="259"/>
      <c r="C38" s="262"/>
      <c r="D38" s="176" t="s">
        <v>129</v>
      </c>
      <c r="E38" s="763" t="str">
        <f>Translations!$B$309</f>
        <v>Description:</v>
      </c>
      <c r="F38" s="763"/>
      <c r="G38" s="763"/>
      <c r="H38" s="763"/>
      <c r="I38" s="763"/>
      <c r="J38" s="763"/>
      <c r="K38" s="763"/>
      <c r="L38" s="763"/>
      <c r="M38" s="763"/>
      <c r="N38" s="763"/>
      <c r="O38" s="258"/>
    </row>
    <row r="39" spans="1:20" s="37" customFormat="1" ht="25.5" customHeight="1" x14ac:dyDescent="0.2">
      <c r="A39" s="253"/>
      <c r="B39" s="259"/>
      <c r="C39" s="31"/>
      <c r="D39" s="176"/>
      <c r="E3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39" s="680"/>
      <c r="G39" s="680"/>
      <c r="H39" s="680"/>
      <c r="I39" s="680"/>
      <c r="J39" s="680"/>
      <c r="K39" s="680"/>
      <c r="L39" s="680"/>
      <c r="M39" s="680"/>
      <c r="N39" s="680"/>
      <c r="O39" s="258"/>
      <c r="P39" s="73"/>
      <c r="Q39" s="260"/>
      <c r="R39" s="260"/>
      <c r="S39" s="261"/>
      <c r="T39" s="261"/>
    </row>
    <row r="40" spans="1:20" x14ac:dyDescent="0.2">
      <c r="A40" s="238"/>
      <c r="B40" s="259"/>
      <c r="C40" s="257"/>
      <c r="D40" s="257"/>
      <c r="E40" s="209" t="str">
        <f>Translations!$B$58</f>
        <v>Title:</v>
      </c>
      <c r="F40" s="756"/>
      <c r="G40" s="757"/>
      <c r="H40" s="757"/>
      <c r="I40" s="757"/>
      <c r="J40" s="757"/>
      <c r="K40" s="757"/>
      <c r="L40" s="757"/>
      <c r="M40" s="757"/>
      <c r="N40" s="758"/>
      <c r="O40" s="258"/>
      <c r="T40" s="272" t="b">
        <f>S36</f>
        <v>0</v>
      </c>
    </row>
    <row r="41" spans="1:20" x14ac:dyDescent="0.2">
      <c r="A41" s="238"/>
      <c r="B41" s="259"/>
      <c r="C41" s="257"/>
      <c r="D41" s="257"/>
      <c r="E41" s="209" t="str">
        <f>Translations!$B$309</f>
        <v>Description:</v>
      </c>
      <c r="F41" s="759"/>
      <c r="G41" s="760"/>
      <c r="H41" s="760"/>
      <c r="I41" s="760"/>
      <c r="J41" s="760"/>
      <c r="K41" s="760"/>
      <c r="L41" s="760"/>
      <c r="M41" s="760"/>
      <c r="N41" s="761"/>
      <c r="O41" s="74"/>
      <c r="Q41" s="273"/>
      <c r="T41" s="272" t="b">
        <f>T40</f>
        <v>0</v>
      </c>
    </row>
    <row r="42" spans="1:20" x14ac:dyDescent="0.2">
      <c r="A42" s="238"/>
      <c r="B42" s="259"/>
      <c r="C42" s="257"/>
      <c r="D42" s="257"/>
      <c r="F42" s="750"/>
      <c r="G42" s="751"/>
      <c r="H42" s="751"/>
      <c r="I42" s="751"/>
      <c r="J42" s="751"/>
      <c r="K42" s="751"/>
      <c r="L42" s="751"/>
      <c r="M42" s="751"/>
      <c r="N42" s="752"/>
      <c r="O42" s="74"/>
      <c r="T42" s="272" t="b">
        <f t="shared" ref="T42:T48" si="1">T41</f>
        <v>0</v>
      </c>
    </row>
    <row r="43" spans="1:20" x14ac:dyDescent="0.2">
      <c r="A43" s="238"/>
      <c r="B43" s="259"/>
      <c r="C43" s="257"/>
      <c r="D43" s="257"/>
      <c r="F43" s="750"/>
      <c r="G43" s="751"/>
      <c r="H43" s="751"/>
      <c r="I43" s="751"/>
      <c r="J43" s="751"/>
      <c r="K43" s="751"/>
      <c r="L43" s="751"/>
      <c r="M43" s="751"/>
      <c r="N43" s="752"/>
      <c r="O43" s="74"/>
      <c r="T43" s="272" t="b">
        <f t="shared" si="1"/>
        <v>0</v>
      </c>
    </row>
    <row r="44" spans="1:20" x14ac:dyDescent="0.2">
      <c r="A44" s="238"/>
      <c r="B44" s="259"/>
      <c r="C44" s="257"/>
      <c r="D44" s="257"/>
      <c r="F44" s="750"/>
      <c r="G44" s="751"/>
      <c r="H44" s="751"/>
      <c r="I44" s="751"/>
      <c r="J44" s="751"/>
      <c r="K44" s="751"/>
      <c r="L44" s="751"/>
      <c r="M44" s="751"/>
      <c r="N44" s="752"/>
      <c r="O44" s="74"/>
      <c r="T44" s="272" t="b">
        <f t="shared" si="1"/>
        <v>0</v>
      </c>
    </row>
    <row r="45" spans="1:20" x14ac:dyDescent="0.2">
      <c r="A45" s="238"/>
      <c r="B45" s="259"/>
      <c r="C45" s="257"/>
      <c r="D45" s="257"/>
      <c r="F45" s="750"/>
      <c r="G45" s="751"/>
      <c r="H45" s="751"/>
      <c r="I45" s="751"/>
      <c r="J45" s="751"/>
      <c r="K45" s="751"/>
      <c r="L45" s="751"/>
      <c r="M45" s="751"/>
      <c r="N45" s="752"/>
      <c r="O45" s="74"/>
      <c r="T45" s="272" t="b">
        <f t="shared" si="1"/>
        <v>0</v>
      </c>
    </row>
    <row r="46" spans="1:20" x14ac:dyDescent="0.2">
      <c r="A46" s="238"/>
      <c r="B46" s="259"/>
      <c r="C46" s="257"/>
      <c r="D46" s="257"/>
      <c r="F46" s="750"/>
      <c r="G46" s="751"/>
      <c r="H46" s="751"/>
      <c r="I46" s="751"/>
      <c r="J46" s="751"/>
      <c r="K46" s="751"/>
      <c r="L46" s="751"/>
      <c r="M46" s="751"/>
      <c r="N46" s="752"/>
      <c r="O46" s="74"/>
      <c r="T46" s="272" t="b">
        <f t="shared" si="1"/>
        <v>0</v>
      </c>
    </row>
    <row r="47" spans="1:20" x14ac:dyDescent="0.2">
      <c r="A47" s="238"/>
      <c r="B47" s="259"/>
      <c r="C47" s="257"/>
      <c r="D47" s="257"/>
      <c r="F47" s="750"/>
      <c r="G47" s="751"/>
      <c r="H47" s="751"/>
      <c r="I47" s="751"/>
      <c r="J47" s="751"/>
      <c r="K47" s="751"/>
      <c r="L47" s="751"/>
      <c r="M47" s="751"/>
      <c r="N47" s="752"/>
      <c r="O47" s="74"/>
      <c r="T47" s="272" t="b">
        <f t="shared" si="1"/>
        <v>0</v>
      </c>
    </row>
    <row r="48" spans="1:20" x14ac:dyDescent="0.2">
      <c r="A48" s="238"/>
      <c r="B48" s="259"/>
      <c r="C48" s="257"/>
      <c r="D48" s="257"/>
      <c r="F48" s="753"/>
      <c r="G48" s="754"/>
      <c r="H48" s="754"/>
      <c r="I48" s="754"/>
      <c r="J48" s="754"/>
      <c r="K48" s="754"/>
      <c r="L48" s="754"/>
      <c r="M48" s="754"/>
      <c r="N48" s="755"/>
      <c r="O48" s="74"/>
      <c r="T48" s="272" t="b">
        <f t="shared" si="1"/>
        <v>0</v>
      </c>
    </row>
    <row r="49" spans="1:20" ht="13.5" thickBot="1" x14ac:dyDescent="0.25">
      <c r="A49" s="238"/>
      <c r="B49" s="259"/>
      <c r="C49" s="263"/>
      <c r="D49" s="264"/>
      <c r="E49" s="274"/>
      <c r="F49" s="275"/>
      <c r="G49" s="276"/>
      <c r="H49" s="276"/>
      <c r="I49" s="276"/>
      <c r="J49" s="276"/>
      <c r="K49" s="276"/>
      <c r="L49" s="276"/>
      <c r="M49" s="276"/>
      <c r="N49" s="276"/>
      <c r="O49" s="74"/>
    </row>
    <row r="50" spans="1:20" ht="12.75" customHeight="1" thickBot="1" x14ac:dyDescent="0.25">
      <c r="A50" s="238"/>
      <c r="B50" s="259"/>
      <c r="C50" s="257"/>
      <c r="D50" s="257"/>
      <c r="E50" s="265"/>
      <c r="F50" s="265"/>
      <c r="G50" s="265"/>
      <c r="H50" s="265"/>
      <c r="I50" s="265"/>
      <c r="J50" s="265"/>
      <c r="K50" s="265"/>
      <c r="L50" s="265"/>
      <c r="M50" s="265"/>
      <c r="N50" s="265"/>
      <c r="O50" s="258"/>
    </row>
    <row r="51" spans="1:20" ht="15.75" customHeight="1" thickBot="1" x14ac:dyDescent="0.25">
      <c r="A51" s="266" t="str">
        <f>IF(COUNTA(J51,L51,F55:N63)=0,"","PRINT")</f>
        <v/>
      </c>
      <c r="B51" s="254"/>
      <c r="C51" s="267">
        <f>C36+1</f>
        <v>3</v>
      </c>
      <c r="D51" s="176" t="s">
        <v>128</v>
      </c>
      <c r="E51" s="643" t="str">
        <f>Translations!$B$307</f>
        <v>Measures will be/have been taken:</v>
      </c>
      <c r="F51" s="643"/>
      <c r="G51" s="643"/>
      <c r="H51" s="643"/>
      <c r="I51" s="762"/>
      <c r="J51" s="7"/>
      <c r="K51" s="268" t="str">
        <f>Translations!$B$308</f>
        <v>When?</v>
      </c>
      <c r="L51" s="8"/>
      <c r="M51" s="269"/>
      <c r="N51" s="269"/>
      <c r="O51" s="258"/>
      <c r="P51" s="270" t="str">
        <f>IF(COUNTIF(A:A,"PRINT")=0,"PRINT",IF(AND(COUNTA(J51,L51,F55:N63)&gt;0,COUNTIF(P52:$P$176,"PRINT")=0),"PRINT",""))</f>
        <v>PRINT</v>
      </c>
      <c r="S51" s="271" t="b">
        <f>CNTR_VerRepRelevant=EUconst_NotRelevant</f>
        <v>0</v>
      </c>
      <c r="T51" s="271" t="b">
        <f>OR(S51=TRUE,AND(J51&lt;&gt;"",J51=FALSE))</f>
        <v>0</v>
      </c>
    </row>
    <row r="52" spans="1:20" ht="5.0999999999999996" customHeight="1" x14ac:dyDescent="0.2">
      <c r="A52" s="238"/>
      <c r="B52" s="259"/>
      <c r="C52" s="262"/>
      <c r="D52" s="257"/>
      <c r="E52" s="269"/>
      <c r="F52" s="269"/>
      <c r="G52" s="269"/>
      <c r="H52" s="269"/>
      <c r="I52" s="269"/>
      <c r="J52" s="269"/>
      <c r="K52" s="269"/>
      <c r="L52" s="269"/>
      <c r="M52" s="269"/>
      <c r="N52" s="269"/>
      <c r="O52" s="258"/>
    </row>
    <row r="53" spans="1:20" ht="15.75" customHeight="1" x14ac:dyDescent="0.2">
      <c r="A53" s="238"/>
      <c r="B53" s="259"/>
      <c r="C53" s="262"/>
      <c r="D53" s="176" t="s">
        <v>129</v>
      </c>
      <c r="E53" s="763" t="str">
        <f>Translations!$B$309</f>
        <v>Description:</v>
      </c>
      <c r="F53" s="763"/>
      <c r="G53" s="763"/>
      <c r="H53" s="763"/>
      <c r="I53" s="763"/>
      <c r="J53" s="763"/>
      <c r="K53" s="763"/>
      <c r="L53" s="763"/>
      <c r="M53" s="763"/>
      <c r="N53" s="763"/>
      <c r="O53" s="258"/>
    </row>
    <row r="54" spans="1:20" s="37" customFormat="1" ht="25.5" customHeight="1" x14ac:dyDescent="0.2">
      <c r="A54" s="253"/>
      <c r="B54" s="259"/>
      <c r="C54" s="31"/>
      <c r="D54" s="176"/>
      <c r="E54"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54" s="680"/>
      <c r="G54" s="680"/>
      <c r="H54" s="680"/>
      <c r="I54" s="680"/>
      <c r="J54" s="680"/>
      <c r="K54" s="680"/>
      <c r="L54" s="680"/>
      <c r="M54" s="680"/>
      <c r="N54" s="680"/>
      <c r="O54" s="258"/>
      <c r="P54" s="73"/>
      <c r="Q54" s="260"/>
      <c r="R54" s="260"/>
      <c r="S54" s="261"/>
      <c r="T54" s="261"/>
    </row>
    <row r="55" spans="1:20" x14ac:dyDescent="0.2">
      <c r="A55" s="238"/>
      <c r="B55" s="259"/>
      <c r="C55" s="257"/>
      <c r="D55" s="257"/>
      <c r="E55" s="209" t="str">
        <f>Translations!$B$58</f>
        <v>Title:</v>
      </c>
      <c r="F55" s="756"/>
      <c r="G55" s="757"/>
      <c r="H55" s="757"/>
      <c r="I55" s="757"/>
      <c r="J55" s="757"/>
      <c r="K55" s="757"/>
      <c r="L55" s="757"/>
      <c r="M55" s="757"/>
      <c r="N55" s="758"/>
      <c r="O55" s="258"/>
      <c r="T55" s="272" t="b">
        <f>S51</f>
        <v>0</v>
      </c>
    </row>
    <row r="56" spans="1:20" x14ac:dyDescent="0.2">
      <c r="A56" s="238"/>
      <c r="B56" s="259"/>
      <c r="C56" s="257"/>
      <c r="D56" s="257"/>
      <c r="E56" s="209" t="str">
        <f>Translations!$B$309</f>
        <v>Description:</v>
      </c>
      <c r="F56" s="759"/>
      <c r="G56" s="760"/>
      <c r="H56" s="760"/>
      <c r="I56" s="760"/>
      <c r="J56" s="760"/>
      <c r="K56" s="760"/>
      <c r="L56" s="760"/>
      <c r="M56" s="760"/>
      <c r="N56" s="761"/>
      <c r="O56" s="74"/>
      <c r="Q56" s="273"/>
      <c r="T56" s="272" t="b">
        <f>T55</f>
        <v>0</v>
      </c>
    </row>
    <row r="57" spans="1:20" x14ac:dyDescent="0.2">
      <c r="A57" s="238"/>
      <c r="B57" s="259"/>
      <c r="C57" s="257"/>
      <c r="D57" s="257"/>
      <c r="F57" s="750"/>
      <c r="G57" s="751"/>
      <c r="H57" s="751"/>
      <c r="I57" s="751"/>
      <c r="J57" s="751"/>
      <c r="K57" s="751"/>
      <c r="L57" s="751"/>
      <c r="M57" s="751"/>
      <c r="N57" s="752"/>
      <c r="O57" s="74"/>
      <c r="T57" s="272" t="b">
        <f t="shared" ref="T57:T63" si="2">T56</f>
        <v>0</v>
      </c>
    </row>
    <row r="58" spans="1:20" x14ac:dyDescent="0.2">
      <c r="A58" s="238"/>
      <c r="B58" s="259"/>
      <c r="C58" s="257"/>
      <c r="D58" s="257"/>
      <c r="F58" s="750"/>
      <c r="G58" s="751"/>
      <c r="H58" s="751"/>
      <c r="I58" s="751"/>
      <c r="J58" s="751"/>
      <c r="K58" s="751"/>
      <c r="L58" s="751"/>
      <c r="M58" s="751"/>
      <c r="N58" s="752"/>
      <c r="O58" s="74"/>
      <c r="T58" s="272" t="b">
        <f t="shared" si="2"/>
        <v>0</v>
      </c>
    </row>
    <row r="59" spans="1:20" x14ac:dyDescent="0.2">
      <c r="A59" s="238"/>
      <c r="B59" s="259"/>
      <c r="C59" s="257"/>
      <c r="D59" s="257"/>
      <c r="F59" s="750"/>
      <c r="G59" s="751"/>
      <c r="H59" s="751"/>
      <c r="I59" s="751"/>
      <c r="J59" s="751"/>
      <c r="K59" s="751"/>
      <c r="L59" s="751"/>
      <c r="M59" s="751"/>
      <c r="N59" s="752"/>
      <c r="O59" s="74"/>
      <c r="T59" s="272" t="b">
        <f t="shared" si="2"/>
        <v>0</v>
      </c>
    </row>
    <row r="60" spans="1:20" x14ac:dyDescent="0.2">
      <c r="A60" s="238"/>
      <c r="B60" s="259"/>
      <c r="C60" s="257"/>
      <c r="D60" s="257"/>
      <c r="F60" s="750"/>
      <c r="G60" s="751"/>
      <c r="H60" s="751"/>
      <c r="I60" s="751"/>
      <c r="J60" s="751"/>
      <c r="K60" s="751"/>
      <c r="L60" s="751"/>
      <c r="M60" s="751"/>
      <c r="N60" s="752"/>
      <c r="O60" s="74"/>
      <c r="T60" s="272" t="b">
        <f t="shared" si="2"/>
        <v>0</v>
      </c>
    </row>
    <row r="61" spans="1:20" x14ac:dyDescent="0.2">
      <c r="A61" s="238"/>
      <c r="B61" s="259"/>
      <c r="C61" s="257"/>
      <c r="D61" s="257"/>
      <c r="F61" s="750"/>
      <c r="G61" s="751"/>
      <c r="H61" s="751"/>
      <c r="I61" s="751"/>
      <c r="J61" s="751"/>
      <c r="K61" s="751"/>
      <c r="L61" s="751"/>
      <c r="M61" s="751"/>
      <c r="N61" s="752"/>
      <c r="O61" s="74"/>
      <c r="T61" s="272" t="b">
        <f t="shared" si="2"/>
        <v>0</v>
      </c>
    </row>
    <row r="62" spans="1:20" x14ac:dyDescent="0.2">
      <c r="A62" s="238"/>
      <c r="B62" s="259"/>
      <c r="C62" s="257"/>
      <c r="D62" s="257"/>
      <c r="F62" s="750"/>
      <c r="G62" s="751"/>
      <c r="H62" s="751"/>
      <c r="I62" s="751"/>
      <c r="J62" s="751"/>
      <c r="K62" s="751"/>
      <c r="L62" s="751"/>
      <c r="M62" s="751"/>
      <c r="N62" s="752"/>
      <c r="O62" s="74"/>
      <c r="T62" s="272" t="b">
        <f t="shared" si="2"/>
        <v>0</v>
      </c>
    </row>
    <row r="63" spans="1:20" x14ac:dyDescent="0.2">
      <c r="A63" s="238"/>
      <c r="B63" s="259"/>
      <c r="C63" s="257"/>
      <c r="D63" s="257"/>
      <c r="F63" s="753"/>
      <c r="G63" s="754"/>
      <c r="H63" s="754"/>
      <c r="I63" s="754"/>
      <c r="J63" s="754"/>
      <c r="K63" s="754"/>
      <c r="L63" s="754"/>
      <c r="M63" s="754"/>
      <c r="N63" s="755"/>
      <c r="O63" s="74"/>
      <c r="T63" s="272" t="b">
        <f t="shared" si="2"/>
        <v>0</v>
      </c>
    </row>
    <row r="64" spans="1:20" ht="13.5" thickBot="1" x14ac:dyDescent="0.25">
      <c r="A64" s="238"/>
      <c r="B64" s="259"/>
      <c r="C64" s="263"/>
      <c r="D64" s="264"/>
      <c r="E64" s="274"/>
      <c r="F64" s="275"/>
      <c r="G64" s="276"/>
      <c r="H64" s="276"/>
      <c r="I64" s="276"/>
      <c r="J64" s="276"/>
      <c r="K64" s="276"/>
      <c r="L64" s="276"/>
      <c r="M64" s="276"/>
      <c r="N64" s="276"/>
      <c r="O64" s="74"/>
    </row>
    <row r="65" spans="1:20" ht="12.75" customHeight="1" thickBot="1" x14ac:dyDescent="0.25">
      <c r="A65" s="238"/>
      <c r="B65" s="259"/>
      <c r="C65" s="257"/>
      <c r="D65" s="257"/>
      <c r="E65" s="265"/>
      <c r="F65" s="265"/>
      <c r="G65" s="265"/>
      <c r="H65" s="265"/>
      <c r="I65" s="265"/>
      <c r="J65" s="265"/>
      <c r="K65" s="265"/>
      <c r="L65" s="265"/>
      <c r="M65" s="265"/>
      <c r="N65" s="265"/>
      <c r="O65" s="258"/>
    </row>
    <row r="66" spans="1:20" ht="15.75" customHeight="1" thickBot="1" x14ac:dyDescent="0.25">
      <c r="A66" s="266" t="str">
        <f>IF(COUNTA(J66,L66,F70:N78)=0,"","PRINT")</f>
        <v/>
      </c>
      <c r="B66" s="254"/>
      <c r="C66" s="267">
        <f>C51+1</f>
        <v>4</v>
      </c>
      <c r="D66" s="176" t="s">
        <v>128</v>
      </c>
      <c r="E66" s="643" t="str">
        <f>Translations!$B$307</f>
        <v>Measures will be/have been taken:</v>
      </c>
      <c r="F66" s="643"/>
      <c r="G66" s="643"/>
      <c r="H66" s="643"/>
      <c r="I66" s="762"/>
      <c r="J66" s="7"/>
      <c r="K66" s="268" t="str">
        <f>Translations!$B$308</f>
        <v>When?</v>
      </c>
      <c r="L66" s="8"/>
      <c r="M66" s="269"/>
      <c r="N66" s="269"/>
      <c r="O66" s="258"/>
      <c r="P66" s="270" t="str">
        <f>IF(COUNTIF(A:A,"PRINT")=0,"PRINT",IF(AND(COUNTA(J66,L66,F70:N78)&gt;0,COUNTIF(P67:$P$176,"PRINT")=0),"PRINT",""))</f>
        <v>PRINT</v>
      </c>
      <c r="S66" s="271" t="b">
        <f>CNTR_VerRepRelevant=EUconst_NotRelevant</f>
        <v>0</v>
      </c>
      <c r="T66" s="271" t="b">
        <f>OR(S66=TRUE,AND(J66&lt;&gt;"",J66=FALSE))</f>
        <v>0</v>
      </c>
    </row>
    <row r="67" spans="1:20" ht="5.0999999999999996" customHeight="1" x14ac:dyDescent="0.2">
      <c r="A67" s="238"/>
      <c r="B67" s="259"/>
      <c r="C67" s="262"/>
      <c r="D67" s="257"/>
      <c r="E67" s="269"/>
      <c r="F67" s="269"/>
      <c r="G67" s="269"/>
      <c r="H67" s="269"/>
      <c r="I67" s="269"/>
      <c r="J67" s="269"/>
      <c r="K67" s="269"/>
      <c r="L67" s="269"/>
      <c r="M67" s="269"/>
      <c r="N67" s="269"/>
      <c r="O67" s="258"/>
    </row>
    <row r="68" spans="1:20" ht="15.75" customHeight="1" x14ac:dyDescent="0.2">
      <c r="A68" s="238"/>
      <c r="B68" s="259"/>
      <c r="C68" s="262"/>
      <c r="D68" s="176" t="s">
        <v>129</v>
      </c>
      <c r="E68" s="763" t="str">
        <f>Translations!$B$309</f>
        <v>Description:</v>
      </c>
      <c r="F68" s="763"/>
      <c r="G68" s="763"/>
      <c r="H68" s="763"/>
      <c r="I68" s="763"/>
      <c r="J68" s="763"/>
      <c r="K68" s="763"/>
      <c r="L68" s="763"/>
      <c r="M68" s="763"/>
      <c r="N68" s="763"/>
      <c r="O68" s="258"/>
    </row>
    <row r="69" spans="1:20" s="37" customFormat="1" ht="25.5" customHeight="1" x14ac:dyDescent="0.2">
      <c r="A69" s="253"/>
      <c r="B69" s="259"/>
      <c r="C69" s="31"/>
      <c r="D69" s="176"/>
      <c r="E6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69" s="680"/>
      <c r="G69" s="680"/>
      <c r="H69" s="680"/>
      <c r="I69" s="680"/>
      <c r="J69" s="680"/>
      <c r="K69" s="680"/>
      <c r="L69" s="680"/>
      <c r="M69" s="680"/>
      <c r="N69" s="680"/>
      <c r="O69" s="258"/>
      <c r="P69" s="73"/>
      <c r="Q69" s="260"/>
      <c r="R69" s="260"/>
      <c r="S69" s="261"/>
      <c r="T69" s="261"/>
    </row>
    <row r="70" spans="1:20" x14ac:dyDescent="0.2">
      <c r="A70" s="238"/>
      <c r="B70" s="259"/>
      <c r="C70" s="257"/>
      <c r="D70" s="257"/>
      <c r="E70" s="209" t="str">
        <f>Translations!$B$58</f>
        <v>Title:</v>
      </c>
      <c r="F70" s="756"/>
      <c r="G70" s="757"/>
      <c r="H70" s="757"/>
      <c r="I70" s="757"/>
      <c r="J70" s="757"/>
      <c r="K70" s="757"/>
      <c r="L70" s="757"/>
      <c r="M70" s="757"/>
      <c r="N70" s="758"/>
      <c r="O70" s="258"/>
      <c r="T70" s="272" t="b">
        <f>S66</f>
        <v>0</v>
      </c>
    </row>
    <row r="71" spans="1:20" x14ac:dyDescent="0.2">
      <c r="A71" s="238"/>
      <c r="B71" s="259"/>
      <c r="C71" s="257"/>
      <c r="D71" s="257"/>
      <c r="E71" s="209" t="str">
        <f>Translations!$B$309</f>
        <v>Description:</v>
      </c>
      <c r="F71" s="759"/>
      <c r="G71" s="760"/>
      <c r="H71" s="760"/>
      <c r="I71" s="760"/>
      <c r="J71" s="760"/>
      <c r="K71" s="760"/>
      <c r="L71" s="760"/>
      <c r="M71" s="760"/>
      <c r="N71" s="761"/>
      <c r="O71" s="74"/>
      <c r="Q71" s="273"/>
      <c r="T71" s="272" t="b">
        <f>T70</f>
        <v>0</v>
      </c>
    </row>
    <row r="72" spans="1:20" x14ac:dyDescent="0.2">
      <c r="A72" s="238"/>
      <c r="B72" s="259"/>
      <c r="C72" s="257"/>
      <c r="D72" s="257"/>
      <c r="F72" s="750"/>
      <c r="G72" s="751"/>
      <c r="H72" s="751"/>
      <c r="I72" s="751"/>
      <c r="J72" s="751"/>
      <c r="K72" s="751"/>
      <c r="L72" s="751"/>
      <c r="M72" s="751"/>
      <c r="N72" s="752"/>
      <c r="O72" s="74"/>
      <c r="T72" s="272" t="b">
        <f t="shared" ref="T72:T78" si="3">T71</f>
        <v>0</v>
      </c>
    </row>
    <row r="73" spans="1:20" x14ac:dyDescent="0.2">
      <c r="A73" s="238"/>
      <c r="B73" s="259"/>
      <c r="C73" s="257"/>
      <c r="D73" s="257"/>
      <c r="F73" s="750"/>
      <c r="G73" s="751"/>
      <c r="H73" s="751"/>
      <c r="I73" s="751"/>
      <c r="J73" s="751"/>
      <c r="K73" s="751"/>
      <c r="L73" s="751"/>
      <c r="M73" s="751"/>
      <c r="N73" s="752"/>
      <c r="O73" s="74"/>
      <c r="T73" s="272" t="b">
        <f t="shared" si="3"/>
        <v>0</v>
      </c>
    </row>
    <row r="74" spans="1:20" x14ac:dyDescent="0.2">
      <c r="A74" s="238"/>
      <c r="B74" s="259"/>
      <c r="C74" s="257"/>
      <c r="D74" s="257"/>
      <c r="F74" s="750"/>
      <c r="G74" s="751"/>
      <c r="H74" s="751"/>
      <c r="I74" s="751"/>
      <c r="J74" s="751"/>
      <c r="K74" s="751"/>
      <c r="L74" s="751"/>
      <c r="M74" s="751"/>
      <c r="N74" s="752"/>
      <c r="O74" s="74"/>
      <c r="T74" s="272" t="b">
        <f t="shared" si="3"/>
        <v>0</v>
      </c>
    </row>
    <row r="75" spans="1:20" x14ac:dyDescent="0.2">
      <c r="A75" s="238"/>
      <c r="B75" s="259"/>
      <c r="C75" s="257"/>
      <c r="D75" s="257"/>
      <c r="F75" s="750"/>
      <c r="G75" s="751"/>
      <c r="H75" s="751"/>
      <c r="I75" s="751"/>
      <c r="J75" s="751"/>
      <c r="K75" s="751"/>
      <c r="L75" s="751"/>
      <c r="M75" s="751"/>
      <c r="N75" s="752"/>
      <c r="O75" s="74"/>
      <c r="T75" s="272" t="b">
        <f t="shared" si="3"/>
        <v>0</v>
      </c>
    </row>
    <row r="76" spans="1:20" x14ac:dyDescent="0.2">
      <c r="A76" s="238"/>
      <c r="B76" s="259"/>
      <c r="C76" s="257"/>
      <c r="D76" s="257"/>
      <c r="F76" s="750"/>
      <c r="G76" s="751"/>
      <c r="H76" s="751"/>
      <c r="I76" s="751"/>
      <c r="J76" s="751"/>
      <c r="K76" s="751"/>
      <c r="L76" s="751"/>
      <c r="M76" s="751"/>
      <c r="N76" s="752"/>
      <c r="O76" s="74"/>
      <c r="T76" s="272" t="b">
        <f t="shared" si="3"/>
        <v>0</v>
      </c>
    </row>
    <row r="77" spans="1:20" x14ac:dyDescent="0.2">
      <c r="A77" s="238"/>
      <c r="B77" s="259"/>
      <c r="C77" s="257"/>
      <c r="D77" s="257"/>
      <c r="F77" s="750"/>
      <c r="G77" s="751"/>
      <c r="H77" s="751"/>
      <c r="I77" s="751"/>
      <c r="J77" s="751"/>
      <c r="K77" s="751"/>
      <c r="L77" s="751"/>
      <c r="M77" s="751"/>
      <c r="N77" s="752"/>
      <c r="O77" s="74"/>
      <c r="T77" s="272" t="b">
        <f t="shared" si="3"/>
        <v>0</v>
      </c>
    </row>
    <row r="78" spans="1:20" x14ac:dyDescent="0.2">
      <c r="A78" s="238"/>
      <c r="B78" s="259"/>
      <c r="C78" s="257"/>
      <c r="D78" s="257"/>
      <c r="F78" s="753"/>
      <c r="G78" s="754"/>
      <c r="H78" s="754"/>
      <c r="I78" s="754"/>
      <c r="J78" s="754"/>
      <c r="K78" s="754"/>
      <c r="L78" s="754"/>
      <c r="M78" s="754"/>
      <c r="N78" s="755"/>
      <c r="O78" s="74"/>
      <c r="T78" s="272" t="b">
        <f t="shared" si="3"/>
        <v>0</v>
      </c>
    </row>
    <row r="79" spans="1:20" ht="13.5" thickBot="1" x14ac:dyDescent="0.25">
      <c r="A79" s="238"/>
      <c r="B79" s="259"/>
      <c r="C79" s="263"/>
      <c r="D79" s="264"/>
      <c r="E79" s="274"/>
      <c r="F79" s="275"/>
      <c r="G79" s="276"/>
      <c r="H79" s="276"/>
      <c r="I79" s="276"/>
      <c r="J79" s="276"/>
      <c r="K79" s="276"/>
      <c r="L79" s="276"/>
      <c r="M79" s="276"/>
      <c r="N79" s="276"/>
      <c r="O79" s="74"/>
    </row>
    <row r="80" spans="1:20" ht="12.75" customHeight="1" thickBot="1" x14ac:dyDescent="0.25">
      <c r="A80" s="238"/>
      <c r="B80" s="259"/>
      <c r="C80" s="257"/>
      <c r="D80" s="257"/>
      <c r="E80" s="265"/>
      <c r="F80" s="265"/>
      <c r="G80" s="265"/>
      <c r="H80" s="265"/>
      <c r="I80" s="265"/>
      <c r="J80" s="265"/>
      <c r="K80" s="265"/>
      <c r="L80" s="265"/>
      <c r="M80" s="265"/>
      <c r="N80" s="265"/>
      <c r="O80" s="258"/>
    </row>
    <row r="81" spans="1:20" ht="15.75" customHeight="1" thickBot="1" x14ac:dyDescent="0.25">
      <c r="A81" s="266" t="str">
        <f>IF(COUNTA(J81,L81,F85:N93)=0,"","PRINT")</f>
        <v/>
      </c>
      <c r="B81" s="254"/>
      <c r="C81" s="267">
        <f>C66+1</f>
        <v>5</v>
      </c>
      <c r="D81" s="176" t="s">
        <v>128</v>
      </c>
      <c r="E81" s="643" t="str">
        <f>Translations!$B$307</f>
        <v>Measures will be/have been taken:</v>
      </c>
      <c r="F81" s="643"/>
      <c r="G81" s="643"/>
      <c r="H81" s="643"/>
      <c r="I81" s="762"/>
      <c r="J81" s="7"/>
      <c r="K81" s="268" t="str">
        <f>Translations!$B$308</f>
        <v>When?</v>
      </c>
      <c r="L81" s="8"/>
      <c r="M81" s="269"/>
      <c r="N81" s="269"/>
      <c r="O81" s="258"/>
      <c r="P81" s="270" t="str">
        <f>IF(COUNTIF(A:A,"PRINT")=0,"PRINT",IF(AND(COUNTA(J81,L81,F85:N93)&gt;0,COUNTIF(P82:$P$176,"PRINT")=0),"PRINT",""))</f>
        <v>PRINT</v>
      </c>
      <c r="S81" s="271" t="b">
        <f>CNTR_VerRepRelevant=EUconst_NotRelevant</f>
        <v>0</v>
      </c>
      <c r="T81" s="271" t="b">
        <f>OR(S81=TRUE,AND(J81&lt;&gt;"",J81=FALSE))</f>
        <v>0</v>
      </c>
    </row>
    <row r="82" spans="1:20" ht="5.0999999999999996" customHeight="1" x14ac:dyDescent="0.2">
      <c r="A82" s="238"/>
      <c r="B82" s="259"/>
      <c r="C82" s="262"/>
      <c r="D82" s="257"/>
      <c r="E82" s="269"/>
      <c r="F82" s="269"/>
      <c r="G82" s="269"/>
      <c r="H82" s="269"/>
      <c r="I82" s="269"/>
      <c r="J82" s="269"/>
      <c r="K82" s="269"/>
      <c r="L82" s="269"/>
      <c r="M82" s="269"/>
      <c r="N82" s="269"/>
      <c r="O82" s="258"/>
    </row>
    <row r="83" spans="1:20" ht="15.75" customHeight="1" x14ac:dyDescent="0.2">
      <c r="A83" s="238"/>
      <c r="B83" s="259"/>
      <c r="C83" s="262"/>
      <c r="D83" s="176" t="s">
        <v>129</v>
      </c>
      <c r="E83" s="763" t="str">
        <f>Translations!$B$309</f>
        <v>Description:</v>
      </c>
      <c r="F83" s="763"/>
      <c r="G83" s="763"/>
      <c r="H83" s="763"/>
      <c r="I83" s="763"/>
      <c r="J83" s="763"/>
      <c r="K83" s="763"/>
      <c r="L83" s="763"/>
      <c r="M83" s="763"/>
      <c r="N83" s="763"/>
      <c r="O83" s="258"/>
    </row>
    <row r="84" spans="1:20" s="37" customFormat="1" ht="25.5" customHeight="1" x14ac:dyDescent="0.2">
      <c r="A84" s="253"/>
      <c r="B84" s="259"/>
      <c r="C84" s="31"/>
      <c r="D84" s="176"/>
      <c r="E84"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84" s="680"/>
      <c r="G84" s="680"/>
      <c r="H84" s="680"/>
      <c r="I84" s="680"/>
      <c r="J84" s="680"/>
      <c r="K84" s="680"/>
      <c r="L84" s="680"/>
      <c r="M84" s="680"/>
      <c r="N84" s="680"/>
      <c r="O84" s="258"/>
      <c r="P84" s="73"/>
      <c r="Q84" s="260"/>
      <c r="R84" s="260"/>
      <c r="S84" s="261"/>
      <c r="T84" s="261"/>
    </row>
    <row r="85" spans="1:20" x14ac:dyDescent="0.2">
      <c r="A85" s="238"/>
      <c r="B85" s="259"/>
      <c r="C85" s="257"/>
      <c r="D85" s="257"/>
      <c r="E85" s="209" t="str">
        <f>Translations!$B$58</f>
        <v>Title:</v>
      </c>
      <c r="F85" s="756"/>
      <c r="G85" s="757"/>
      <c r="H85" s="757"/>
      <c r="I85" s="757"/>
      <c r="J85" s="757"/>
      <c r="K85" s="757"/>
      <c r="L85" s="757"/>
      <c r="M85" s="757"/>
      <c r="N85" s="758"/>
      <c r="O85" s="258"/>
      <c r="T85" s="272" t="b">
        <f>S81</f>
        <v>0</v>
      </c>
    </row>
    <row r="86" spans="1:20" x14ac:dyDescent="0.2">
      <c r="A86" s="238"/>
      <c r="B86" s="259"/>
      <c r="C86" s="257"/>
      <c r="D86" s="257"/>
      <c r="E86" s="209" t="s">
        <v>572</v>
      </c>
      <c r="F86" s="759"/>
      <c r="G86" s="760"/>
      <c r="H86" s="760"/>
      <c r="I86" s="760"/>
      <c r="J86" s="760"/>
      <c r="K86" s="760"/>
      <c r="L86" s="760"/>
      <c r="M86" s="760"/>
      <c r="N86" s="761"/>
      <c r="O86" s="74"/>
      <c r="Q86" s="273"/>
      <c r="T86" s="272" t="b">
        <f>T85</f>
        <v>0</v>
      </c>
    </row>
    <row r="87" spans="1:20" x14ac:dyDescent="0.2">
      <c r="A87" s="238"/>
      <c r="B87" s="259"/>
      <c r="C87" s="257"/>
      <c r="D87" s="257"/>
      <c r="F87" s="750"/>
      <c r="G87" s="751"/>
      <c r="H87" s="751"/>
      <c r="I87" s="751"/>
      <c r="J87" s="751"/>
      <c r="K87" s="751"/>
      <c r="L87" s="751"/>
      <c r="M87" s="751"/>
      <c r="N87" s="752"/>
      <c r="O87" s="74"/>
      <c r="T87" s="272" t="b">
        <f t="shared" ref="T87:T93" si="4">T86</f>
        <v>0</v>
      </c>
    </row>
    <row r="88" spans="1:20" x14ac:dyDescent="0.2">
      <c r="A88" s="238"/>
      <c r="B88" s="259"/>
      <c r="C88" s="257"/>
      <c r="D88" s="257"/>
      <c r="F88" s="750"/>
      <c r="G88" s="751"/>
      <c r="H88" s="751"/>
      <c r="I88" s="751"/>
      <c r="J88" s="751"/>
      <c r="K88" s="751"/>
      <c r="L88" s="751"/>
      <c r="M88" s="751"/>
      <c r="N88" s="752"/>
      <c r="O88" s="74"/>
      <c r="T88" s="272" t="b">
        <f t="shared" si="4"/>
        <v>0</v>
      </c>
    </row>
    <row r="89" spans="1:20" x14ac:dyDescent="0.2">
      <c r="A89" s="238"/>
      <c r="B89" s="259"/>
      <c r="C89" s="257"/>
      <c r="D89" s="257"/>
      <c r="F89" s="750"/>
      <c r="G89" s="751"/>
      <c r="H89" s="751"/>
      <c r="I89" s="751"/>
      <c r="J89" s="751"/>
      <c r="K89" s="751"/>
      <c r="L89" s="751"/>
      <c r="M89" s="751"/>
      <c r="N89" s="752"/>
      <c r="O89" s="74"/>
      <c r="T89" s="272" t="b">
        <f t="shared" si="4"/>
        <v>0</v>
      </c>
    </row>
    <row r="90" spans="1:20" x14ac:dyDescent="0.2">
      <c r="A90" s="238"/>
      <c r="B90" s="259"/>
      <c r="C90" s="257"/>
      <c r="D90" s="257"/>
      <c r="F90" s="750"/>
      <c r="G90" s="751"/>
      <c r="H90" s="751"/>
      <c r="I90" s="751"/>
      <c r="J90" s="751"/>
      <c r="K90" s="751"/>
      <c r="L90" s="751"/>
      <c r="M90" s="751"/>
      <c r="N90" s="752"/>
      <c r="O90" s="74"/>
      <c r="T90" s="272" t="b">
        <f t="shared" si="4"/>
        <v>0</v>
      </c>
    </row>
    <row r="91" spans="1:20" x14ac:dyDescent="0.2">
      <c r="A91" s="238"/>
      <c r="B91" s="259"/>
      <c r="C91" s="257"/>
      <c r="D91" s="257"/>
      <c r="F91" s="750"/>
      <c r="G91" s="751"/>
      <c r="H91" s="751"/>
      <c r="I91" s="751"/>
      <c r="J91" s="751"/>
      <c r="K91" s="751"/>
      <c r="L91" s="751"/>
      <c r="M91" s="751"/>
      <c r="N91" s="752"/>
      <c r="O91" s="74"/>
      <c r="T91" s="272" t="b">
        <f t="shared" si="4"/>
        <v>0</v>
      </c>
    </row>
    <row r="92" spans="1:20" x14ac:dyDescent="0.2">
      <c r="A92" s="238"/>
      <c r="B92" s="259"/>
      <c r="C92" s="257"/>
      <c r="D92" s="257"/>
      <c r="F92" s="750"/>
      <c r="G92" s="751"/>
      <c r="H92" s="751"/>
      <c r="I92" s="751"/>
      <c r="J92" s="751"/>
      <c r="K92" s="751"/>
      <c r="L92" s="751"/>
      <c r="M92" s="751"/>
      <c r="N92" s="752"/>
      <c r="O92" s="74"/>
      <c r="T92" s="272" t="b">
        <f t="shared" si="4"/>
        <v>0</v>
      </c>
    </row>
    <row r="93" spans="1:20" x14ac:dyDescent="0.2">
      <c r="A93" s="238"/>
      <c r="B93" s="259"/>
      <c r="C93" s="257"/>
      <c r="D93" s="257"/>
      <c r="F93" s="753"/>
      <c r="G93" s="754"/>
      <c r="H93" s="754"/>
      <c r="I93" s="754"/>
      <c r="J93" s="754"/>
      <c r="K93" s="754"/>
      <c r="L93" s="754"/>
      <c r="M93" s="754"/>
      <c r="N93" s="755"/>
      <c r="O93" s="74"/>
      <c r="T93" s="272" t="b">
        <f t="shared" si="4"/>
        <v>0</v>
      </c>
    </row>
    <row r="94" spans="1:20" ht="13.5" thickBot="1" x14ac:dyDescent="0.25">
      <c r="A94" s="238"/>
      <c r="B94" s="259"/>
      <c r="C94" s="263"/>
      <c r="D94" s="264"/>
      <c r="E94" s="274"/>
      <c r="F94" s="275"/>
      <c r="G94" s="276"/>
      <c r="H94" s="276"/>
      <c r="I94" s="276"/>
      <c r="J94" s="276"/>
      <c r="K94" s="276"/>
      <c r="L94" s="276"/>
      <c r="M94" s="276"/>
      <c r="N94" s="276"/>
      <c r="O94" s="74"/>
    </row>
    <row r="95" spans="1:20" ht="12.75" customHeight="1" thickBot="1" x14ac:dyDescent="0.25">
      <c r="A95" s="238"/>
      <c r="B95" s="259"/>
      <c r="C95" s="257"/>
      <c r="D95" s="257"/>
      <c r="E95" s="265"/>
      <c r="F95" s="265"/>
      <c r="G95" s="265"/>
      <c r="H95" s="265"/>
      <c r="I95" s="265"/>
      <c r="J95" s="265"/>
      <c r="K95" s="265"/>
      <c r="L95" s="265"/>
      <c r="M95" s="265"/>
      <c r="N95" s="265"/>
      <c r="O95" s="258"/>
    </row>
    <row r="96" spans="1:20" ht="15.75" customHeight="1" thickBot="1" x14ac:dyDescent="0.25">
      <c r="A96" s="266" t="str">
        <f>IF(COUNTA(J96,L96,F100:N108)=0,"","PRINT")</f>
        <v/>
      </c>
      <c r="B96" s="254"/>
      <c r="C96" s="267">
        <f>C81+1</f>
        <v>6</v>
      </c>
      <c r="D96" s="176" t="s">
        <v>128</v>
      </c>
      <c r="E96" s="643" t="str">
        <f>Translations!$B$307</f>
        <v>Measures will be/have been taken:</v>
      </c>
      <c r="F96" s="643"/>
      <c r="G96" s="643"/>
      <c r="H96" s="643"/>
      <c r="I96" s="762"/>
      <c r="J96" s="7"/>
      <c r="K96" s="268" t="str">
        <f>Translations!$B$308</f>
        <v>When?</v>
      </c>
      <c r="L96" s="8"/>
      <c r="M96" s="269"/>
      <c r="N96" s="269"/>
      <c r="O96" s="258"/>
      <c r="P96" s="270" t="str">
        <f>IF(COUNTIF(A:A,"PRINT")=0,"PRINT",IF(AND(COUNTA(J96,L96,F100:N108)&gt;0,COUNTIF(P97:$P$176,"PRINT")=0),"PRINT",""))</f>
        <v>PRINT</v>
      </c>
      <c r="S96" s="271" t="b">
        <f>CNTR_VerRepRelevant=EUconst_NotRelevant</f>
        <v>0</v>
      </c>
      <c r="T96" s="271" t="b">
        <f>OR(S96=TRUE,AND(J96&lt;&gt;"",J96=FALSE))</f>
        <v>0</v>
      </c>
    </row>
    <row r="97" spans="1:20" ht="5.0999999999999996" customHeight="1" x14ac:dyDescent="0.2">
      <c r="A97" s="238"/>
      <c r="B97" s="259"/>
      <c r="C97" s="262"/>
      <c r="D97" s="257"/>
      <c r="E97" s="269"/>
      <c r="F97" s="269"/>
      <c r="G97" s="269"/>
      <c r="H97" s="269"/>
      <c r="I97" s="269"/>
      <c r="J97" s="269"/>
      <c r="K97" s="269"/>
      <c r="L97" s="269"/>
      <c r="M97" s="269"/>
      <c r="N97" s="269"/>
      <c r="O97" s="258"/>
    </row>
    <row r="98" spans="1:20" ht="15.75" customHeight="1" x14ac:dyDescent="0.2">
      <c r="A98" s="238"/>
      <c r="B98" s="259"/>
      <c r="C98" s="262"/>
      <c r="D98" s="176" t="s">
        <v>129</v>
      </c>
      <c r="E98" s="763" t="str">
        <f>Translations!$B$309</f>
        <v>Description:</v>
      </c>
      <c r="F98" s="763"/>
      <c r="G98" s="763"/>
      <c r="H98" s="763"/>
      <c r="I98" s="763"/>
      <c r="J98" s="763"/>
      <c r="K98" s="763"/>
      <c r="L98" s="763"/>
      <c r="M98" s="763"/>
      <c r="N98" s="763"/>
      <c r="O98" s="258"/>
    </row>
    <row r="99" spans="1:20" s="37" customFormat="1" ht="25.5" customHeight="1" x14ac:dyDescent="0.2">
      <c r="A99" s="253"/>
      <c r="B99" s="259"/>
      <c r="C99" s="31"/>
      <c r="D99" s="176"/>
      <c r="E9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99" s="680"/>
      <c r="G99" s="680"/>
      <c r="H99" s="680"/>
      <c r="I99" s="680"/>
      <c r="J99" s="680"/>
      <c r="K99" s="680"/>
      <c r="L99" s="680"/>
      <c r="M99" s="680"/>
      <c r="N99" s="680"/>
      <c r="O99" s="258"/>
      <c r="P99" s="73"/>
      <c r="Q99" s="260"/>
      <c r="R99" s="260"/>
      <c r="S99" s="261"/>
      <c r="T99" s="261"/>
    </row>
    <row r="100" spans="1:20" x14ac:dyDescent="0.2">
      <c r="A100" s="238"/>
      <c r="B100" s="259"/>
      <c r="C100" s="257"/>
      <c r="D100" s="257"/>
      <c r="E100" s="209" t="str">
        <f>Translations!$B$58</f>
        <v>Title:</v>
      </c>
      <c r="F100" s="756"/>
      <c r="G100" s="757"/>
      <c r="H100" s="757"/>
      <c r="I100" s="757"/>
      <c r="J100" s="757"/>
      <c r="K100" s="757"/>
      <c r="L100" s="757"/>
      <c r="M100" s="757"/>
      <c r="N100" s="758"/>
      <c r="O100" s="258"/>
      <c r="T100" s="272" t="b">
        <f>S96</f>
        <v>0</v>
      </c>
    </row>
    <row r="101" spans="1:20" x14ac:dyDescent="0.2">
      <c r="A101" s="238"/>
      <c r="B101" s="259"/>
      <c r="C101" s="257"/>
      <c r="D101" s="257"/>
      <c r="E101" s="209" t="s">
        <v>572</v>
      </c>
      <c r="F101" s="759"/>
      <c r="G101" s="760"/>
      <c r="H101" s="760"/>
      <c r="I101" s="760"/>
      <c r="J101" s="760"/>
      <c r="K101" s="760"/>
      <c r="L101" s="760"/>
      <c r="M101" s="760"/>
      <c r="N101" s="761"/>
      <c r="O101" s="74"/>
      <c r="Q101" s="273"/>
      <c r="T101" s="272" t="b">
        <f>T100</f>
        <v>0</v>
      </c>
    </row>
    <row r="102" spans="1:20" x14ac:dyDescent="0.2">
      <c r="A102" s="238"/>
      <c r="B102" s="259"/>
      <c r="C102" s="257"/>
      <c r="D102" s="257"/>
      <c r="F102" s="750"/>
      <c r="G102" s="751"/>
      <c r="H102" s="751"/>
      <c r="I102" s="751"/>
      <c r="J102" s="751"/>
      <c r="K102" s="751"/>
      <c r="L102" s="751"/>
      <c r="M102" s="751"/>
      <c r="N102" s="752"/>
      <c r="O102" s="74"/>
      <c r="T102" s="272" t="b">
        <f t="shared" ref="T102:T108" si="5">T101</f>
        <v>0</v>
      </c>
    </row>
    <row r="103" spans="1:20" x14ac:dyDescent="0.2">
      <c r="A103" s="238"/>
      <c r="B103" s="259"/>
      <c r="C103" s="257"/>
      <c r="D103" s="257"/>
      <c r="F103" s="750"/>
      <c r="G103" s="751"/>
      <c r="H103" s="751"/>
      <c r="I103" s="751"/>
      <c r="J103" s="751"/>
      <c r="K103" s="751"/>
      <c r="L103" s="751"/>
      <c r="M103" s="751"/>
      <c r="N103" s="752"/>
      <c r="O103" s="74"/>
      <c r="T103" s="272" t="b">
        <f t="shared" si="5"/>
        <v>0</v>
      </c>
    </row>
    <row r="104" spans="1:20" x14ac:dyDescent="0.2">
      <c r="A104" s="238"/>
      <c r="B104" s="259"/>
      <c r="C104" s="257"/>
      <c r="D104" s="257"/>
      <c r="F104" s="750"/>
      <c r="G104" s="751"/>
      <c r="H104" s="751"/>
      <c r="I104" s="751"/>
      <c r="J104" s="751"/>
      <c r="K104" s="751"/>
      <c r="L104" s="751"/>
      <c r="M104" s="751"/>
      <c r="N104" s="752"/>
      <c r="O104" s="74"/>
      <c r="T104" s="272" t="b">
        <f t="shared" si="5"/>
        <v>0</v>
      </c>
    </row>
    <row r="105" spans="1:20" x14ac:dyDescent="0.2">
      <c r="A105" s="238"/>
      <c r="B105" s="259"/>
      <c r="C105" s="257"/>
      <c r="D105" s="257"/>
      <c r="F105" s="750"/>
      <c r="G105" s="751"/>
      <c r="H105" s="751"/>
      <c r="I105" s="751"/>
      <c r="J105" s="751"/>
      <c r="K105" s="751"/>
      <c r="L105" s="751"/>
      <c r="M105" s="751"/>
      <c r="N105" s="752"/>
      <c r="O105" s="74"/>
      <c r="T105" s="272" t="b">
        <f t="shared" si="5"/>
        <v>0</v>
      </c>
    </row>
    <row r="106" spans="1:20" x14ac:dyDescent="0.2">
      <c r="A106" s="238"/>
      <c r="B106" s="259"/>
      <c r="C106" s="257"/>
      <c r="D106" s="257"/>
      <c r="F106" s="750"/>
      <c r="G106" s="751"/>
      <c r="H106" s="751"/>
      <c r="I106" s="751"/>
      <c r="J106" s="751"/>
      <c r="K106" s="751"/>
      <c r="L106" s="751"/>
      <c r="M106" s="751"/>
      <c r="N106" s="752"/>
      <c r="O106" s="74"/>
      <c r="T106" s="272" t="b">
        <f t="shared" si="5"/>
        <v>0</v>
      </c>
    </row>
    <row r="107" spans="1:20" x14ac:dyDescent="0.2">
      <c r="A107" s="238"/>
      <c r="B107" s="259"/>
      <c r="C107" s="257"/>
      <c r="D107" s="257"/>
      <c r="F107" s="750"/>
      <c r="G107" s="751"/>
      <c r="H107" s="751"/>
      <c r="I107" s="751"/>
      <c r="J107" s="751"/>
      <c r="K107" s="751"/>
      <c r="L107" s="751"/>
      <c r="M107" s="751"/>
      <c r="N107" s="752"/>
      <c r="O107" s="74"/>
      <c r="T107" s="272" t="b">
        <f t="shared" si="5"/>
        <v>0</v>
      </c>
    </row>
    <row r="108" spans="1:20" x14ac:dyDescent="0.2">
      <c r="A108" s="238"/>
      <c r="B108" s="259"/>
      <c r="C108" s="257"/>
      <c r="D108" s="257"/>
      <c r="F108" s="753"/>
      <c r="G108" s="754"/>
      <c r="H108" s="754"/>
      <c r="I108" s="754"/>
      <c r="J108" s="754"/>
      <c r="K108" s="754"/>
      <c r="L108" s="754"/>
      <c r="M108" s="754"/>
      <c r="N108" s="755"/>
      <c r="O108" s="74"/>
      <c r="T108" s="272" t="b">
        <f t="shared" si="5"/>
        <v>0</v>
      </c>
    </row>
    <row r="109" spans="1:20" ht="13.5" thickBot="1" x14ac:dyDescent="0.25">
      <c r="A109" s="238"/>
      <c r="B109" s="259"/>
      <c r="C109" s="263"/>
      <c r="D109" s="264"/>
      <c r="E109" s="274"/>
      <c r="F109" s="275"/>
      <c r="G109" s="276"/>
      <c r="H109" s="276"/>
      <c r="I109" s="276"/>
      <c r="J109" s="276"/>
      <c r="K109" s="276"/>
      <c r="L109" s="276"/>
      <c r="M109" s="276"/>
      <c r="N109" s="276"/>
      <c r="O109" s="74"/>
    </row>
    <row r="110" spans="1:20" ht="12.75" customHeight="1" thickBot="1" x14ac:dyDescent="0.25">
      <c r="A110" s="238"/>
      <c r="B110" s="259"/>
      <c r="C110" s="257"/>
      <c r="D110" s="257"/>
      <c r="E110" s="265"/>
      <c r="F110" s="265"/>
      <c r="G110" s="265"/>
      <c r="H110" s="265"/>
      <c r="I110" s="265"/>
      <c r="J110" s="265"/>
      <c r="K110" s="265"/>
      <c r="L110" s="265"/>
      <c r="M110" s="265"/>
      <c r="N110" s="265"/>
      <c r="O110" s="258"/>
    </row>
    <row r="111" spans="1:20" ht="15.75" customHeight="1" thickBot="1" x14ac:dyDescent="0.25">
      <c r="A111" s="266" t="str">
        <f>IF(COUNTA(J111,L111,F115:N123)=0,"","PRINT")</f>
        <v/>
      </c>
      <c r="B111" s="254"/>
      <c r="C111" s="267">
        <f>C96+1</f>
        <v>7</v>
      </c>
      <c r="D111" s="176" t="s">
        <v>128</v>
      </c>
      <c r="E111" s="643" t="str">
        <f>Translations!$B$307</f>
        <v>Measures will be/have been taken:</v>
      </c>
      <c r="F111" s="643"/>
      <c r="G111" s="643"/>
      <c r="H111" s="643"/>
      <c r="I111" s="762"/>
      <c r="J111" s="7"/>
      <c r="K111" s="268" t="str">
        <f>Translations!$B$308</f>
        <v>When?</v>
      </c>
      <c r="L111" s="8"/>
      <c r="M111" s="269"/>
      <c r="N111" s="269"/>
      <c r="O111" s="258"/>
      <c r="P111" s="270" t="str">
        <f>IF(COUNTIF(A:A,"PRINT")=0,"PRINT",IF(AND(COUNTA(J111,L111,F115:N123)&gt;0,COUNTIF(P112:$P$176,"PRINT")=0),"PRINT",""))</f>
        <v>PRINT</v>
      </c>
      <c r="S111" s="271" t="b">
        <f>CNTR_VerRepRelevant=EUconst_NotRelevant</f>
        <v>0</v>
      </c>
      <c r="T111" s="271" t="b">
        <f>OR(S111=TRUE,AND(J111&lt;&gt;"",J111=FALSE))</f>
        <v>0</v>
      </c>
    </row>
    <row r="112" spans="1:20" ht="5.0999999999999996" customHeight="1" x14ac:dyDescent="0.2">
      <c r="A112" s="238"/>
      <c r="B112" s="259"/>
      <c r="C112" s="262"/>
      <c r="D112" s="257"/>
      <c r="E112" s="269"/>
      <c r="F112" s="269"/>
      <c r="G112" s="269"/>
      <c r="H112" s="269"/>
      <c r="I112" s="269"/>
      <c r="J112" s="269"/>
      <c r="K112" s="269"/>
      <c r="L112" s="269"/>
      <c r="M112" s="269"/>
      <c r="N112" s="269"/>
      <c r="O112" s="258"/>
    </row>
    <row r="113" spans="1:20" ht="15.75" customHeight="1" x14ac:dyDescent="0.2">
      <c r="A113" s="238"/>
      <c r="B113" s="259"/>
      <c r="C113" s="262"/>
      <c r="D113" s="176" t="s">
        <v>129</v>
      </c>
      <c r="E113" s="763" t="str">
        <f>Translations!$B$309</f>
        <v>Description:</v>
      </c>
      <c r="F113" s="763"/>
      <c r="G113" s="763"/>
      <c r="H113" s="763"/>
      <c r="I113" s="763"/>
      <c r="J113" s="763"/>
      <c r="K113" s="763"/>
      <c r="L113" s="763"/>
      <c r="M113" s="763"/>
      <c r="N113" s="763"/>
      <c r="O113" s="258"/>
    </row>
    <row r="114" spans="1:20" s="37" customFormat="1" ht="25.5" customHeight="1" x14ac:dyDescent="0.2">
      <c r="A114" s="253"/>
      <c r="B114" s="259"/>
      <c r="C114" s="31"/>
      <c r="D114" s="176"/>
      <c r="E114"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14" s="680"/>
      <c r="G114" s="680"/>
      <c r="H114" s="680"/>
      <c r="I114" s="680"/>
      <c r="J114" s="680"/>
      <c r="K114" s="680"/>
      <c r="L114" s="680"/>
      <c r="M114" s="680"/>
      <c r="N114" s="680"/>
      <c r="O114" s="258"/>
      <c r="P114" s="73"/>
      <c r="Q114" s="260"/>
      <c r="R114" s="260"/>
      <c r="S114" s="261"/>
      <c r="T114" s="261"/>
    </row>
    <row r="115" spans="1:20" x14ac:dyDescent="0.2">
      <c r="A115" s="238"/>
      <c r="B115" s="259"/>
      <c r="C115" s="257"/>
      <c r="D115" s="257"/>
      <c r="E115" s="209" t="str">
        <f>Translations!$B$58</f>
        <v>Title:</v>
      </c>
      <c r="F115" s="756"/>
      <c r="G115" s="757"/>
      <c r="H115" s="757"/>
      <c r="I115" s="757"/>
      <c r="J115" s="757"/>
      <c r="K115" s="757"/>
      <c r="L115" s="757"/>
      <c r="M115" s="757"/>
      <c r="N115" s="758"/>
      <c r="O115" s="258"/>
      <c r="T115" s="272" t="b">
        <f>S111</f>
        <v>0</v>
      </c>
    </row>
    <row r="116" spans="1:20" x14ac:dyDescent="0.2">
      <c r="A116" s="238"/>
      <c r="B116" s="259"/>
      <c r="C116" s="257"/>
      <c r="D116" s="257"/>
      <c r="E116" s="209" t="s">
        <v>572</v>
      </c>
      <c r="F116" s="759"/>
      <c r="G116" s="760"/>
      <c r="H116" s="760"/>
      <c r="I116" s="760"/>
      <c r="J116" s="760"/>
      <c r="K116" s="760"/>
      <c r="L116" s="760"/>
      <c r="M116" s="760"/>
      <c r="N116" s="761"/>
      <c r="O116" s="74"/>
      <c r="Q116" s="273"/>
      <c r="T116" s="272" t="b">
        <f>T115</f>
        <v>0</v>
      </c>
    </row>
    <row r="117" spans="1:20" x14ac:dyDescent="0.2">
      <c r="A117" s="238"/>
      <c r="B117" s="259"/>
      <c r="C117" s="257"/>
      <c r="D117" s="257"/>
      <c r="F117" s="750"/>
      <c r="G117" s="751"/>
      <c r="H117" s="751"/>
      <c r="I117" s="751"/>
      <c r="J117" s="751"/>
      <c r="K117" s="751"/>
      <c r="L117" s="751"/>
      <c r="M117" s="751"/>
      <c r="N117" s="752"/>
      <c r="O117" s="74"/>
      <c r="T117" s="272" t="b">
        <f t="shared" ref="T117:T123" si="6">T116</f>
        <v>0</v>
      </c>
    </row>
    <row r="118" spans="1:20" x14ac:dyDescent="0.2">
      <c r="A118" s="238"/>
      <c r="B118" s="259"/>
      <c r="C118" s="257"/>
      <c r="D118" s="257"/>
      <c r="F118" s="750"/>
      <c r="G118" s="751"/>
      <c r="H118" s="751"/>
      <c r="I118" s="751"/>
      <c r="J118" s="751"/>
      <c r="K118" s="751"/>
      <c r="L118" s="751"/>
      <c r="M118" s="751"/>
      <c r="N118" s="752"/>
      <c r="O118" s="74"/>
      <c r="T118" s="272" t="b">
        <f t="shared" si="6"/>
        <v>0</v>
      </c>
    </row>
    <row r="119" spans="1:20" x14ac:dyDescent="0.2">
      <c r="A119" s="238"/>
      <c r="B119" s="259"/>
      <c r="C119" s="257"/>
      <c r="D119" s="257"/>
      <c r="F119" s="750"/>
      <c r="G119" s="751"/>
      <c r="H119" s="751"/>
      <c r="I119" s="751"/>
      <c r="J119" s="751"/>
      <c r="K119" s="751"/>
      <c r="L119" s="751"/>
      <c r="M119" s="751"/>
      <c r="N119" s="752"/>
      <c r="O119" s="74"/>
      <c r="T119" s="272" t="b">
        <f t="shared" si="6"/>
        <v>0</v>
      </c>
    </row>
    <row r="120" spans="1:20" x14ac:dyDescent="0.2">
      <c r="A120" s="238"/>
      <c r="B120" s="259"/>
      <c r="C120" s="257"/>
      <c r="D120" s="257"/>
      <c r="F120" s="750"/>
      <c r="G120" s="751"/>
      <c r="H120" s="751"/>
      <c r="I120" s="751"/>
      <c r="J120" s="751"/>
      <c r="K120" s="751"/>
      <c r="L120" s="751"/>
      <c r="M120" s="751"/>
      <c r="N120" s="752"/>
      <c r="O120" s="74"/>
      <c r="T120" s="272" t="b">
        <f t="shared" si="6"/>
        <v>0</v>
      </c>
    </row>
    <row r="121" spans="1:20" x14ac:dyDescent="0.2">
      <c r="A121" s="238"/>
      <c r="B121" s="259"/>
      <c r="C121" s="257"/>
      <c r="D121" s="257"/>
      <c r="F121" s="750"/>
      <c r="G121" s="751"/>
      <c r="H121" s="751"/>
      <c r="I121" s="751"/>
      <c r="J121" s="751"/>
      <c r="K121" s="751"/>
      <c r="L121" s="751"/>
      <c r="M121" s="751"/>
      <c r="N121" s="752"/>
      <c r="O121" s="74"/>
      <c r="T121" s="272" t="b">
        <f t="shared" si="6"/>
        <v>0</v>
      </c>
    </row>
    <row r="122" spans="1:20" x14ac:dyDescent="0.2">
      <c r="A122" s="238"/>
      <c r="B122" s="259"/>
      <c r="C122" s="257"/>
      <c r="D122" s="257"/>
      <c r="F122" s="750"/>
      <c r="G122" s="751"/>
      <c r="H122" s="751"/>
      <c r="I122" s="751"/>
      <c r="J122" s="751"/>
      <c r="K122" s="751"/>
      <c r="L122" s="751"/>
      <c r="M122" s="751"/>
      <c r="N122" s="752"/>
      <c r="O122" s="74"/>
      <c r="T122" s="272" t="b">
        <f t="shared" si="6"/>
        <v>0</v>
      </c>
    </row>
    <row r="123" spans="1:20" x14ac:dyDescent="0.2">
      <c r="A123" s="238"/>
      <c r="B123" s="259"/>
      <c r="C123" s="257"/>
      <c r="D123" s="257"/>
      <c r="F123" s="753"/>
      <c r="G123" s="754"/>
      <c r="H123" s="754"/>
      <c r="I123" s="754"/>
      <c r="J123" s="754"/>
      <c r="K123" s="754"/>
      <c r="L123" s="754"/>
      <c r="M123" s="754"/>
      <c r="N123" s="755"/>
      <c r="O123" s="74"/>
      <c r="T123" s="272" t="b">
        <f t="shared" si="6"/>
        <v>0</v>
      </c>
    </row>
    <row r="124" spans="1:20" ht="13.5" thickBot="1" x14ac:dyDescent="0.25">
      <c r="A124" s="238"/>
      <c r="B124" s="259"/>
      <c r="C124" s="263"/>
      <c r="D124" s="264"/>
      <c r="E124" s="274"/>
      <c r="F124" s="275"/>
      <c r="G124" s="276"/>
      <c r="H124" s="276"/>
      <c r="I124" s="276"/>
      <c r="J124" s="276"/>
      <c r="K124" s="276"/>
      <c r="L124" s="276"/>
      <c r="M124" s="276"/>
      <c r="N124" s="276"/>
      <c r="O124" s="74"/>
    </row>
    <row r="125" spans="1:20" ht="12.75" customHeight="1" thickBot="1" x14ac:dyDescent="0.25">
      <c r="A125" s="238"/>
      <c r="B125" s="259"/>
      <c r="C125" s="257"/>
      <c r="D125" s="257"/>
      <c r="E125" s="265"/>
      <c r="F125" s="265"/>
      <c r="G125" s="265"/>
      <c r="H125" s="265"/>
      <c r="I125" s="265"/>
      <c r="J125" s="265"/>
      <c r="K125" s="265"/>
      <c r="L125" s="265"/>
      <c r="M125" s="265"/>
      <c r="N125" s="265"/>
      <c r="O125" s="258"/>
    </row>
    <row r="126" spans="1:20" ht="15.75" customHeight="1" thickBot="1" x14ac:dyDescent="0.25">
      <c r="A126" s="266" t="str">
        <f>IF(COUNTA(J126,L126,F130:N138)=0,"","PRINT")</f>
        <v/>
      </c>
      <c r="B126" s="254"/>
      <c r="C126" s="267">
        <f>C111+1</f>
        <v>8</v>
      </c>
      <c r="D126" s="176" t="s">
        <v>128</v>
      </c>
      <c r="E126" s="643" t="str">
        <f>Translations!$B$307</f>
        <v>Measures will be/have been taken:</v>
      </c>
      <c r="F126" s="643"/>
      <c r="G126" s="643"/>
      <c r="H126" s="643"/>
      <c r="I126" s="762"/>
      <c r="J126" s="7"/>
      <c r="K126" s="268" t="str">
        <f>Translations!$B$308</f>
        <v>When?</v>
      </c>
      <c r="L126" s="8"/>
      <c r="M126" s="269"/>
      <c r="N126" s="269"/>
      <c r="O126" s="258"/>
      <c r="P126" s="270" t="str">
        <f>IF(COUNTIF(A:A,"PRINT")=0,"PRINT",IF(AND(COUNTA(J126,L126,F130:N138)&gt;0,COUNTIF(P127:$P$176,"PRINT")=0),"PRINT",""))</f>
        <v>PRINT</v>
      </c>
      <c r="S126" s="271" t="b">
        <f>CNTR_VerRepRelevant=EUconst_NotRelevant</f>
        <v>0</v>
      </c>
      <c r="T126" s="271" t="b">
        <f>OR(S126=TRUE,AND(J126&lt;&gt;"",J126=FALSE))</f>
        <v>0</v>
      </c>
    </row>
    <row r="127" spans="1:20" ht="5.0999999999999996" customHeight="1" x14ac:dyDescent="0.2">
      <c r="A127" s="238"/>
      <c r="B127" s="259"/>
      <c r="C127" s="262"/>
      <c r="D127" s="257"/>
      <c r="E127" s="269"/>
      <c r="F127" s="269"/>
      <c r="G127" s="269"/>
      <c r="H127" s="269"/>
      <c r="I127" s="269"/>
      <c r="J127" s="269"/>
      <c r="K127" s="269"/>
      <c r="L127" s="269"/>
      <c r="M127" s="269"/>
      <c r="N127" s="269"/>
      <c r="O127" s="258"/>
    </row>
    <row r="128" spans="1:20" ht="15.75" customHeight="1" x14ac:dyDescent="0.2">
      <c r="A128" s="238"/>
      <c r="B128" s="259"/>
      <c r="C128" s="262"/>
      <c r="D128" s="176" t="s">
        <v>129</v>
      </c>
      <c r="E128" s="763" t="str">
        <f>Translations!$B$309</f>
        <v>Description:</v>
      </c>
      <c r="F128" s="763"/>
      <c r="G128" s="763"/>
      <c r="H128" s="763"/>
      <c r="I128" s="763"/>
      <c r="J128" s="763"/>
      <c r="K128" s="763"/>
      <c r="L128" s="763"/>
      <c r="M128" s="763"/>
      <c r="N128" s="763"/>
      <c r="O128" s="258"/>
    </row>
    <row r="129" spans="1:20" s="37" customFormat="1" ht="25.5" customHeight="1" x14ac:dyDescent="0.2">
      <c r="A129" s="253"/>
      <c r="B129" s="259"/>
      <c r="C129" s="31"/>
      <c r="D129" s="176"/>
      <c r="E12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29" s="680"/>
      <c r="G129" s="680"/>
      <c r="H129" s="680"/>
      <c r="I129" s="680"/>
      <c r="J129" s="680"/>
      <c r="K129" s="680"/>
      <c r="L129" s="680"/>
      <c r="M129" s="680"/>
      <c r="N129" s="680"/>
      <c r="O129" s="258"/>
      <c r="P129" s="73"/>
      <c r="Q129" s="260"/>
      <c r="R129" s="260"/>
      <c r="S129" s="261"/>
      <c r="T129" s="261"/>
    </row>
    <row r="130" spans="1:20" x14ac:dyDescent="0.2">
      <c r="A130" s="238"/>
      <c r="B130" s="259"/>
      <c r="C130" s="257"/>
      <c r="D130" s="257"/>
      <c r="E130" s="209" t="str">
        <f>Translations!$B$58</f>
        <v>Title:</v>
      </c>
      <c r="F130" s="756"/>
      <c r="G130" s="757"/>
      <c r="H130" s="757"/>
      <c r="I130" s="757"/>
      <c r="J130" s="757"/>
      <c r="K130" s="757"/>
      <c r="L130" s="757"/>
      <c r="M130" s="757"/>
      <c r="N130" s="758"/>
      <c r="O130" s="258"/>
      <c r="T130" s="272" t="b">
        <f>S126</f>
        <v>0</v>
      </c>
    </row>
    <row r="131" spans="1:20" x14ac:dyDescent="0.2">
      <c r="A131" s="238"/>
      <c r="B131" s="259"/>
      <c r="C131" s="257"/>
      <c r="D131" s="257"/>
      <c r="E131" s="209" t="s">
        <v>572</v>
      </c>
      <c r="F131" s="759"/>
      <c r="G131" s="760"/>
      <c r="H131" s="760"/>
      <c r="I131" s="760"/>
      <c r="J131" s="760"/>
      <c r="K131" s="760"/>
      <c r="L131" s="760"/>
      <c r="M131" s="760"/>
      <c r="N131" s="761"/>
      <c r="O131" s="74"/>
      <c r="Q131" s="273"/>
      <c r="T131" s="272" t="b">
        <f>T130</f>
        <v>0</v>
      </c>
    </row>
    <row r="132" spans="1:20" x14ac:dyDescent="0.2">
      <c r="A132" s="238"/>
      <c r="B132" s="259"/>
      <c r="C132" s="257"/>
      <c r="D132" s="257"/>
      <c r="F132" s="750"/>
      <c r="G132" s="751"/>
      <c r="H132" s="751"/>
      <c r="I132" s="751"/>
      <c r="J132" s="751"/>
      <c r="K132" s="751"/>
      <c r="L132" s="751"/>
      <c r="M132" s="751"/>
      <c r="N132" s="752"/>
      <c r="O132" s="74"/>
      <c r="T132" s="272" t="b">
        <f t="shared" ref="T132:T138" si="7">T131</f>
        <v>0</v>
      </c>
    </row>
    <row r="133" spans="1:20" x14ac:dyDescent="0.2">
      <c r="A133" s="238"/>
      <c r="B133" s="259"/>
      <c r="C133" s="257"/>
      <c r="D133" s="257"/>
      <c r="F133" s="750"/>
      <c r="G133" s="751"/>
      <c r="H133" s="751"/>
      <c r="I133" s="751"/>
      <c r="J133" s="751"/>
      <c r="K133" s="751"/>
      <c r="L133" s="751"/>
      <c r="M133" s="751"/>
      <c r="N133" s="752"/>
      <c r="O133" s="74"/>
      <c r="T133" s="272" t="b">
        <f t="shared" si="7"/>
        <v>0</v>
      </c>
    </row>
    <row r="134" spans="1:20" x14ac:dyDescent="0.2">
      <c r="A134" s="238"/>
      <c r="B134" s="259"/>
      <c r="C134" s="257"/>
      <c r="D134" s="257"/>
      <c r="F134" s="750"/>
      <c r="G134" s="751"/>
      <c r="H134" s="751"/>
      <c r="I134" s="751"/>
      <c r="J134" s="751"/>
      <c r="K134" s="751"/>
      <c r="L134" s="751"/>
      <c r="M134" s="751"/>
      <c r="N134" s="752"/>
      <c r="O134" s="74"/>
      <c r="T134" s="272" t="b">
        <f t="shared" si="7"/>
        <v>0</v>
      </c>
    </row>
    <row r="135" spans="1:20" x14ac:dyDescent="0.2">
      <c r="A135" s="238"/>
      <c r="B135" s="259"/>
      <c r="C135" s="257"/>
      <c r="D135" s="257"/>
      <c r="F135" s="750"/>
      <c r="G135" s="751"/>
      <c r="H135" s="751"/>
      <c r="I135" s="751"/>
      <c r="J135" s="751"/>
      <c r="K135" s="751"/>
      <c r="L135" s="751"/>
      <c r="M135" s="751"/>
      <c r="N135" s="752"/>
      <c r="O135" s="74"/>
      <c r="T135" s="272" t="b">
        <f t="shared" si="7"/>
        <v>0</v>
      </c>
    </row>
    <row r="136" spans="1:20" x14ac:dyDescent="0.2">
      <c r="A136" s="238"/>
      <c r="B136" s="259"/>
      <c r="C136" s="257"/>
      <c r="D136" s="257"/>
      <c r="F136" s="750"/>
      <c r="G136" s="751"/>
      <c r="H136" s="751"/>
      <c r="I136" s="751"/>
      <c r="J136" s="751"/>
      <c r="K136" s="751"/>
      <c r="L136" s="751"/>
      <c r="M136" s="751"/>
      <c r="N136" s="752"/>
      <c r="O136" s="74"/>
      <c r="T136" s="272" t="b">
        <f t="shared" si="7"/>
        <v>0</v>
      </c>
    </row>
    <row r="137" spans="1:20" x14ac:dyDescent="0.2">
      <c r="A137" s="238"/>
      <c r="B137" s="259"/>
      <c r="C137" s="257"/>
      <c r="D137" s="257"/>
      <c r="F137" s="750"/>
      <c r="G137" s="751"/>
      <c r="H137" s="751"/>
      <c r="I137" s="751"/>
      <c r="J137" s="751"/>
      <c r="K137" s="751"/>
      <c r="L137" s="751"/>
      <c r="M137" s="751"/>
      <c r="N137" s="752"/>
      <c r="O137" s="74"/>
      <c r="T137" s="272" t="b">
        <f t="shared" si="7"/>
        <v>0</v>
      </c>
    </row>
    <row r="138" spans="1:20" x14ac:dyDescent="0.2">
      <c r="A138" s="238"/>
      <c r="B138" s="259"/>
      <c r="C138" s="257"/>
      <c r="D138" s="257"/>
      <c r="F138" s="753"/>
      <c r="G138" s="754"/>
      <c r="H138" s="754"/>
      <c r="I138" s="754"/>
      <c r="J138" s="754"/>
      <c r="K138" s="754"/>
      <c r="L138" s="754"/>
      <c r="M138" s="754"/>
      <c r="N138" s="755"/>
      <c r="O138" s="74"/>
      <c r="T138" s="272" t="b">
        <f t="shared" si="7"/>
        <v>0</v>
      </c>
    </row>
    <row r="139" spans="1:20" ht="13.5" thickBot="1" x14ac:dyDescent="0.25">
      <c r="A139" s="238"/>
      <c r="B139" s="259"/>
      <c r="C139" s="263"/>
      <c r="D139" s="264"/>
      <c r="E139" s="274"/>
      <c r="F139" s="275"/>
      <c r="G139" s="276"/>
      <c r="H139" s="276"/>
      <c r="I139" s="276"/>
      <c r="J139" s="276"/>
      <c r="K139" s="276"/>
      <c r="L139" s="276"/>
      <c r="M139" s="276"/>
      <c r="N139" s="276"/>
      <c r="O139" s="74"/>
    </row>
    <row r="140" spans="1:20" ht="12.75" customHeight="1" thickBot="1" x14ac:dyDescent="0.25">
      <c r="A140" s="238"/>
      <c r="B140" s="259"/>
      <c r="C140" s="257"/>
      <c r="D140" s="257"/>
      <c r="E140" s="265"/>
      <c r="F140" s="265"/>
      <c r="G140" s="265"/>
      <c r="H140" s="265"/>
      <c r="I140" s="265"/>
      <c r="J140" s="265"/>
      <c r="K140" s="265"/>
      <c r="L140" s="265"/>
      <c r="M140" s="265"/>
      <c r="N140" s="265"/>
      <c r="O140" s="258"/>
    </row>
    <row r="141" spans="1:20" ht="15.75" customHeight="1" thickBot="1" x14ac:dyDescent="0.25">
      <c r="A141" s="266" t="str">
        <f>IF(COUNTA(J141,L141,F145:N153)=0,"","PRINT")</f>
        <v/>
      </c>
      <c r="B141" s="254"/>
      <c r="C141" s="267">
        <f>C126+1</f>
        <v>9</v>
      </c>
      <c r="D141" s="176" t="s">
        <v>128</v>
      </c>
      <c r="E141" s="643" t="str">
        <f>Translations!$B$307</f>
        <v>Measures will be/have been taken:</v>
      </c>
      <c r="F141" s="643"/>
      <c r="G141" s="643"/>
      <c r="H141" s="643"/>
      <c r="I141" s="762"/>
      <c r="J141" s="7"/>
      <c r="K141" s="268" t="str">
        <f>Translations!$B$308</f>
        <v>When?</v>
      </c>
      <c r="L141" s="8"/>
      <c r="M141" s="269"/>
      <c r="N141" s="269"/>
      <c r="O141" s="258"/>
      <c r="P141" s="270" t="str">
        <f>IF(COUNTIF(A:A,"PRINT")=0,"PRINT",IF(AND(COUNTA(J141,L141,F145:N153)&gt;0,COUNTIF(P142:$P$176,"PRINT")=0),"PRINT",""))</f>
        <v>PRINT</v>
      </c>
      <c r="S141" s="271" t="b">
        <f>CNTR_VerRepRelevant=EUconst_NotRelevant</f>
        <v>0</v>
      </c>
      <c r="T141" s="271" t="b">
        <f>OR(S141=TRUE,AND(J141&lt;&gt;"",J141=FALSE))</f>
        <v>0</v>
      </c>
    </row>
    <row r="142" spans="1:20" ht="5.0999999999999996" customHeight="1" x14ac:dyDescent="0.2">
      <c r="A142" s="238"/>
      <c r="B142" s="259"/>
      <c r="C142" s="262"/>
      <c r="D142" s="257"/>
      <c r="E142" s="269"/>
      <c r="F142" s="269"/>
      <c r="G142" s="269"/>
      <c r="H142" s="269"/>
      <c r="I142" s="269"/>
      <c r="J142" s="269"/>
      <c r="K142" s="269"/>
      <c r="L142" s="269"/>
      <c r="M142" s="269"/>
      <c r="N142" s="269"/>
      <c r="O142" s="258"/>
    </row>
    <row r="143" spans="1:20" ht="15.75" customHeight="1" x14ac:dyDescent="0.2">
      <c r="A143" s="238"/>
      <c r="B143" s="259"/>
      <c r="C143" s="262"/>
      <c r="D143" s="176" t="s">
        <v>129</v>
      </c>
      <c r="E143" s="763" t="str">
        <f>Translations!$B$309</f>
        <v>Description:</v>
      </c>
      <c r="F143" s="763"/>
      <c r="G143" s="763"/>
      <c r="H143" s="763"/>
      <c r="I143" s="763"/>
      <c r="J143" s="763"/>
      <c r="K143" s="763"/>
      <c r="L143" s="763"/>
      <c r="M143" s="763"/>
      <c r="N143" s="763"/>
      <c r="O143" s="258"/>
    </row>
    <row r="144" spans="1:20" s="37" customFormat="1" ht="25.5" customHeight="1" x14ac:dyDescent="0.2">
      <c r="A144" s="253"/>
      <c r="B144" s="259"/>
      <c r="C144" s="31"/>
      <c r="D144" s="176"/>
      <c r="E144"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44" s="680"/>
      <c r="G144" s="680"/>
      <c r="H144" s="680"/>
      <c r="I144" s="680"/>
      <c r="J144" s="680"/>
      <c r="K144" s="680"/>
      <c r="L144" s="680"/>
      <c r="M144" s="680"/>
      <c r="N144" s="680"/>
      <c r="O144" s="258"/>
      <c r="P144" s="73"/>
      <c r="Q144" s="260"/>
      <c r="R144" s="260"/>
      <c r="S144" s="261"/>
      <c r="T144" s="261"/>
    </row>
    <row r="145" spans="1:20" x14ac:dyDescent="0.2">
      <c r="A145" s="238"/>
      <c r="B145" s="259"/>
      <c r="C145" s="257"/>
      <c r="D145" s="257"/>
      <c r="E145" s="209" t="str">
        <f>Translations!$B$58</f>
        <v>Title:</v>
      </c>
      <c r="F145" s="756"/>
      <c r="G145" s="757"/>
      <c r="H145" s="757"/>
      <c r="I145" s="757"/>
      <c r="J145" s="757"/>
      <c r="K145" s="757"/>
      <c r="L145" s="757"/>
      <c r="M145" s="757"/>
      <c r="N145" s="758"/>
      <c r="O145" s="258"/>
      <c r="T145" s="272" t="b">
        <f>S141</f>
        <v>0</v>
      </c>
    </row>
    <row r="146" spans="1:20" x14ac:dyDescent="0.2">
      <c r="A146" s="238"/>
      <c r="B146" s="259"/>
      <c r="C146" s="257"/>
      <c r="D146" s="257"/>
      <c r="E146" s="209" t="s">
        <v>572</v>
      </c>
      <c r="F146" s="759"/>
      <c r="G146" s="760"/>
      <c r="H146" s="760"/>
      <c r="I146" s="760"/>
      <c r="J146" s="760"/>
      <c r="K146" s="760"/>
      <c r="L146" s="760"/>
      <c r="M146" s="760"/>
      <c r="N146" s="761"/>
      <c r="O146" s="74"/>
      <c r="Q146" s="273"/>
      <c r="T146" s="272" t="b">
        <f>T145</f>
        <v>0</v>
      </c>
    </row>
    <row r="147" spans="1:20" x14ac:dyDescent="0.2">
      <c r="A147" s="238"/>
      <c r="B147" s="259"/>
      <c r="C147" s="257"/>
      <c r="D147" s="257"/>
      <c r="F147" s="750"/>
      <c r="G147" s="751"/>
      <c r="H147" s="751"/>
      <c r="I147" s="751"/>
      <c r="J147" s="751"/>
      <c r="K147" s="751"/>
      <c r="L147" s="751"/>
      <c r="M147" s="751"/>
      <c r="N147" s="752"/>
      <c r="O147" s="74"/>
      <c r="T147" s="272" t="b">
        <f t="shared" ref="T147:T153" si="8">T146</f>
        <v>0</v>
      </c>
    </row>
    <row r="148" spans="1:20" x14ac:dyDescent="0.2">
      <c r="A148" s="238"/>
      <c r="B148" s="259"/>
      <c r="C148" s="257"/>
      <c r="D148" s="257"/>
      <c r="F148" s="750"/>
      <c r="G148" s="751"/>
      <c r="H148" s="751"/>
      <c r="I148" s="751"/>
      <c r="J148" s="751"/>
      <c r="K148" s="751"/>
      <c r="L148" s="751"/>
      <c r="M148" s="751"/>
      <c r="N148" s="752"/>
      <c r="O148" s="74"/>
      <c r="T148" s="272" t="b">
        <f t="shared" si="8"/>
        <v>0</v>
      </c>
    </row>
    <row r="149" spans="1:20" x14ac:dyDescent="0.2">
      <c r="A149" s="238"/>
      <c r="B149" s="259"/>
      <c r="C149" s="257"/>
      <c r="D149" s="257"/>
      <c r="F149" s="750"/>
      <c r="G149" s="751"/>
      <c r="H149" s="751"/>
      <c r="I149" s="751"/>
      <c r="J149" s="751"/>
      <c r="K149" s="751"/>
      <c r="L149" s="751"/>
      <c r="M149" s="751"/>
      <c r="N149" s="752"/>
      <c r="O149" s="74"/>
      <c r="T149" s="272" t="b">
        <f t="shared" si="8"/>
        <v>0</v>
      </c>
    </row>
    <row r="150" spans="1:20" x14ac:dyDescent="0.2">
      <c r="A150" s="238"/>
      <c r="B150" s="259"/>
      <c r="C150" s="257"/>
      <c r="D150" s="257"/>
      <c r="F150" s="750"/>
      <c r="G150" s="751"/>
      <c r="H150" s="751"/>
      <c r="I150" s="751"/>
      <c r="J150" s="751"/>
      <c r="K150" s="751"/>
      <c r="L150" s="751"/>
      <c r="M150" s="751"/>
      <c r="N150" s="752"/>
      <c r="O150" s="74"/>
      <c r="T150" s="272" t="b">
        <f t="shared" si="8"/>
        <v>0</v>
      </c>
    </row>
    <row r="151" spans="1:20" x14ac:dyDescent="0.2">
      <c r="A151" s="238"/>
      <c r="B151" s="259"/>
      <c r="C151" s="257"/>
      <c r="D151" s="257"/>
      <c r="F151" s="750"/>
      <c r="G151" s="751"/>
      <c r="H151" s="751"/>
      <c r="I151" s="751"/>
      <c r="J151" s="751"/>
      <c r="K151" s="751"/>
      <c r="L151" s="751"/>
      <c r="M151" s="751"/>
      <c r="N151" s="752"/>
      <c r="O151" s="74"/>
      <c r="T151" s="272" t="b">
        <f t="shared" si="8"/>
        <v>0</v>
      </c>
    </row>
    <row r="152" spans="1:20" x14ac:dyDescent="0.2">
      <c r="A152" s="238"/>
      <c r="B152" s="259"/>
      <c r="C152" s="257"/>
      <c r="D152" s="257"/>
      <c r="F152" s="750"/>
      <c r="G152" s="751"/>
      <c r="H152" s="751"/>
      <c r="I152" s="751"/>
      <c r="J152" s="751"/>
      <c r="K152" s="751"/>
      <c r="L152" s="751"/>
      <c r="M152" s="751"/>
      <c r="N152" s="752"/>
      <c r="O152" s="74"/>
      <c r="T152" s="272" t="b">
        <f t="shared" si="8"/>
        <v>0</v>
      </c>
    </row>
    <row r="153" spans="1:20" x14ac:dyDescent="0.2">
      <c r="A153" s="238"/>
      <c r="B153" s="259"/>
      <c r="C153" s="257"/>
      <c r="D153" s="257"/>
      <c r="F153" s="753"/>
      <c r="G153" s="754"/>
      <c r="H153" s="754"/>
      <c r="I153" s="754"/>
      <c r="J153" s="754"/>
      <c r="K153" s="754"/>
      <c r="L153" s="754"/>
      <c r="M153" s="754"/>
      <c r="N153" s="755"/>
      <c r="O153" s="74"/>
      <c r="T153" s="272" t="b">
        <f t="shared" si="8"/>
        <v>0</v>
      </c>
    </row>
    <row r="154" spans="1:20" ht="13.5" thickBot="1" x14ac:dyDescent="0.25">
      <c r="A154" s="238"/>
      <c r="B154" s="259"/>
      <c r="C154" s="263"/>
      <c r="D154" s="264"/>
      <c r="E154" s="274"/>
      <c r="F154" s="275"/>
      <c r="G154" s="276"/>
      <c r="H154" s="276"/>
      <c r="I154" s="276"/>
      <c r="J154" s="276"/>
      <c r="K154" s="276"/>
      <c r="L154" s="276"/>
      <c r="M154" s="276"/>
      <c r="N154" s="276"/>
      <c r="O154" s="74"/>
    </row>
    <row r="155" spans="1:20" ht="12.75" customHeight="1" thickBot="1" x14ac:dyDescent="0.25">
      <c r="A155" s="238"/>
      <c r="B155" s="259"/>
      <c r="C155" s="257"/>
      <c r="D155" s="257"/>
      <c r="E155" s="265"/>
      <c r="F155" s="265"/>
      <c r="G155" s="265"/>
      <c r="H155" s="265"/>
      <c r="I155" s="265"/>
      <c r="J155" s="265"/>
      <c r="K155" s="265"/>
      <c r="L155" s="265"/>
      <c r="M155" s="265"/>
      <c r="N155" s="265"/>
      <c r="O155" s="258"/>
    </row>
    <row r="156" spans="1:20" ht="15.75" customHeight="1" thickBot="1" x14ac:dyDescent="0.25">
      <c r="A156" s="266" t="str">
        <f>IF(COUNTA(J156,L156,F160:N168)=0,"","PRINT")</f>
        <v/>
      </c>
      <c r="B156" s="254"/>
      <c r="C156" s="267">
        <f>C141+1</f>
        <v>10</v>
      </c>
      <c r="D156" s="176" t="s">
        <v>128</v>
      </c>
      <c r="E156" s="643" t="str">
        <f>Translations!$B$307</f>
        <v>Measures will be/have been taken:</v>
      </c>
      <c r="F156" s="643"/>
      <c r="G156" s="643"/>
      <c r="H156" s="643"/>
      <c r="I156" s="762"/>
      <c r="J156" s="7"/>
      <c r="K156" s="268" t="str">
        <f>Translations!$B$308</f>
        <v>When?</v>
      </c>
      <c r="L156" s="8"/>
      <c r="M156" s="269"/>
      <c r="N156" s="269"/>
      <c r="O156" s="258"/>
      <c r="P156" s="270" t="str">
        <f>IF(COUNTIF(A:A,"PRINT")=0,"PRINT",IF(AND(COUNTA(J156,L156,F160:N168)&gt;0,COUNTIF(P157:$P$176,"PRINT")=0),"PRINT",""))</f>
        <v>PRINT</v>
      </c>
      <c r="S156" s="271" t="b">
        <f>CNTR_VerRepRelevant=EUconst_NotRelevant</f>
        <v>0</v>
      </c>
      <c r="T156" s="271" t="b">
        <f>OR(S156=TRUE,AND(J156&lt;&gt;"",J156=FALSE))</f>
        <v>0</v>
      </c>
    </row>
    <row r="157" spans="1:20" ht="5.0999999999999996" customHeight="1" x14ac:dyDescent="0.2">
      <c r="A157" s="238"/>
      <c r="B157" s="259"/>
      <c r="C157" s="262"/>
      <c r="D157" s="257"/>
      <c r="E157" s="269"/>
      <c r="F157" s="269"/>
      <c r="G157" s="269"/>
      <c r="H157" s="269"/>
      <c r="I157" s="269"/>
      <c r="J157" s="269"/>
      <c r="K157" s="269"/>
      <c r="L157" s="269"/>
      <c r="M157" s="269"/>
      <c r="N157" s="269"/>
      <c r="O157" s="258"/>
    </row>
    <row r="158" spans="1:20" ht="15.75" customHeight="1" x14ac:dyDescent="0.2">
      <c r="A158" s="238"/>
      <c r="B158" s="259"/>
      <c r="C158" s="262"/>
      <c r="D158" s="176" t="s">
        <v>129</v>
      </c>
      <c r="E158" s="763" t="str">
        <f>Translations!$B$309</f>
        <v>Description:</v>
      </c>
      <c r="F158" s="763"/>
      <c r="G158" s="763"/>
      <c r="H158" s="763"/>
      <c r="I158" s="763"/>
      <c r="J158" s="763"/>
      <c r="K158" s="763"/>
      <c r="L158" s="763"/>
      <c r="M158" s="763"/>
      <c r="N158" s="763"/>
      <c r="O158" s="258"/>
    </row>
    <row r="159" spans="1:20" s="37" customFormat="1" ht="25.5" customHeight="1" x14ac:dyDescent="0.2">
      <c r="A159" s="253"/>
      <c r="B159" s="259"/>
      <c r="C159" s="31"/>
      <c r="D159" s="176"/>
      <c r="E15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59" s="680"/>
      <c r="G159" s="680"/>
      <c r="H159" s="680"/>
      <c r="I159" s="680"/>
      <c r="J159" s="680"/>
      <c r="K159" s="680"/>
      <c r="L159" s="680"/>
      <c r="M159" s="680"/>
      <c r="N159" s="680"/>
      <c r="O159" s="258"/>
      <c r="P159" s="73"/>
      <c r="Q159" s="260"/>
      <c r="R159" s="260"/>
      <c r="S159" s="261"/>
      <c r="T159" s="261"/>
    </row>
    <row r="160" spans="1:20" x14ac:dyDescent="0.2">
      <c r="A160" s="238"/>
      <c r="B160" s="259"/>
      <c r="C160" s="257"/>
      <c r="D160" s="257"/>
      <c r="E160" s="209" t="str">
        <f>Translations!$B$58</f>
        <v>Title:</v>
      </c>
      <c r="F160" s="756"/>
      <c r="G160" s="757"/>
      <c r="H160" s="757"/>
      <c r="I160" s="757"/>
      <c r="J160" s="757"/>
      <c r="K160" s="757"/>
      <c r="L160" s="757"/>
      <c r="M160" s="757"/>
      <c r="N160" s="758"/>
      <c r="O160" s="258"/>
      <c r="T160" s="272" t="b">
        <f>S156</f>
        <v>0</v>
      </c>
    </row>
    <row r="161" spans="1:20" x14ac:dyDescent="0.2">
      <c r="A161" s="238"/>
      <c r="B161" s="259"/>
      <c r="C161" s="257"/>
      <c r="D161" s="257"/>
      <c r="E161" s="209" t="s">
        <v>572</v>
      </c>
      <c r="F161" s="759"/>
      <c r="G161" s="760"/>
      <c r="H161" s="760"/>
      <c r="I161" s="760"/>
      <c r="J161" s="760"/>
      <c r="K161" s="760"/>
      <c r="L161" s="760"/>
      <c r="M161" s="760"/>
      <c r="N161" s="761"/>
      <c r="O161" s="74"/>
      <c r="Q161" s="273"/>
      <c r="T161" s="272" t="b">
        <f>T160</f>
        <v>0</v>
      </c>
    </row>
    <row r="162" spans="1:20" x14ac:dyDescent="0.2">
      <c r="A162" s="238"/>
      <c r="B162" s="259"/>
      <c r="C162" s="257"/>
      <c r="D162" s="257"/>
      <c r="F162" s="750"/>
      <c r="G162" s="751"/>
      <c r="H162" s="751"/>
      <c r="I162" s="751"/>
      <c r="J162" s="751"/>
      <c r="K162" s="751"/>
      <c r="L162" s="751"/>
      <c r="M162" s="751"/>
      <c r="N162" s="752"/>
      <c r="O162" s="74"/>
      <c r="T162" s="272" t="b">
        <f t="shared" ref="T162:T168" si="9">T161</f>
        <v>0</v>
      </c>
    </row>
    <row r="163" spans="1:20" x14ac:dyDescent="0.2">
      <c r="A163" s="238"/>
      <c r="B163" s="259"/>
      <c r="C163" s="257"/>
      <c r="D163" s="257"/>
      <c r="F163" s="750"/>
      <c r="G163" s="751"/>
      <c r="H163" s="751"/>
      <c r="I163" s="751"/>
      <c r="J163" s="751"/>
      <c r="K163" s="751"/>
      <c r="L163" s="751"/>
      <c r="M163" s="751"/>
      <c r="N163" s="752"/>
      <c r="O163" s="74"/>
      <c r="T163" s="272" t="b">
        <f t="shared" si="9"/>
        <v>0</v>
      </c>
    </row>
    <row r="164" spans="1:20" x14ac:dyDescent="0.2">
      <c r="A164" s="238"/>
      <c r="B164" s="259"/>
      <c r="C164" s="257"/>
      <c r="D164" s="257"/>
      <c r="F164" s="750"/>
      <c r="G164" s="751"/>
      <c r="H164" s="751"/>
      <c r="I164" s="751"/>
      <c r="J164" s="751"/>
      <c r="K164" s="751"/>
      <c r="L164" s="751"/>
      <c r="M164" s="751"/>
      <c r="N164" s="752"/>
      <c r="O164" s="74"/>
      <c r="T164" s="272" t="b">
        <f t="shared" si="9"/>
        <v>0</v>
      </c>
    </row>
    <row r="165" spans="1:20" x14ac:dyDescent="0.2">
      <c r="A165" s="238"/>
      <c r="B165" s="259"/>
      <c r="C165" s="257"/>
      <c r="D165" s="257"/>
      <c r="F165" s="750"/>
      <c r="G165" s="751"/>
      <c r="H165" s="751"/>
      <c r="I165" s="751"/>
      <c r="J165" s="751"/>
      <c r="K165" s="751"/>
      <c r="L165" s="751"/>
      <c r="M165" s="751"/>
      <c r="N165" s="752"/>
      <c r="O165" s="74"/>
      <c r="T165" s="272" t="b">
        <f t="shared" si="9"/>
        <v>0</v>
      </c>
    </row>
    <row r="166" spans="1:20" x14ac:dyDescent="0.2">
      <c r="A166" s="238"/>
      <c r="B166" s="259"/>
      <c r="C166" s="257"/>
      <c r="D166" s="257"/>
      <c r="F166" s="750"/>
      <c r="G166" s="751"/>
      <c r="H166" s="751"/>
      <c r="I166" s="751"/>
      <c r="J166" s="751"/>
      <c r="K166" s="751"/>
      <c r="L166" s="751"/>
      <c r="M166" s="751"/>
      <c r="N166" s="752"/>
      <c r="O166" s="74"/>
      <c r="T166" s="272" t="b">
        <f t="shared" si="9"/>
        <v>0</v>
      </c>
    </row>
    <row r="167" spans="1:20" x14ac:dyDescent="0.2">
      <c r="A167" s="238"/>
      <c r="B167" s="259"/>
      <c r="C167" s="257"/>
      <c r="D167" s="257"/>
      <c r="F167" s="750"/>
      <c r="G167" s="751"/>
      <c r="H167" s="751"/>
      <c r="I167" s="751"/>
      <c r="J167" s="751"/>
      <c r="K167" s="751"/>
      <c r="L167" s="751"/>
      <c r="M167" s="751"/>
      <c r="N167" s="752"/>
      <c r="O167" s="74"/>
      <c r="T167" s="272" t="b">
        <f t="shared" si="9"/>
        <v>0</v>
      </c>
    </row>
    <row r="168" spans="1:20" x14ac:dyDescent="0.2">
      <c r="A168" s="238"/>
      <c r="B168" s="259"/>
      <c r="C168" s="257"/>
      <c r="D168" s="257"/>
      <c r="F168" s="753"/>
      <c r="G168" s="754"/>
      <c r="H168" s="754"/>
      <c r="I168" s="754"/>
      <c r="J168" s="754"/>
      <c r="K168" s="754"/>
      <c r="L168" s="754"/>
      <c r="M168" s="754"/>
      <c r="N168" s="755"/>
      <c r="O168" s="74"/>
      <c r="T168" s="272" t="b">
        <f t="shared" si="9"/>
        <v>0</v>
      </c>
    </row>
    <row r="169" spans="1:20" ht="13.5" thickBot="1" x14ac:dyDescent="0.25">
      <c r="A169" s="238"/>
      <c r="B169" s="259"/>
      <c r="C169" s="263"/>
      <c r="D169" s="264"/>
      <c r="E169" s="274"/>
      <c r="F169" s="275"/>
      <c r="G169" s="276"/>
      <c r="H169" s="276"/>
      <c r="I169" s="276"/>
      <c r="J169" s="276"/>
      <c r="K169" s="276"/>
      <c r="L169" s="276"/>
      <c r="M169" s="276"/>
      <c r="N169" s="276"/>
      <c r="O169" s="74"/>
    </row>
    <row r="170" spans="1:20" x14ac:dyDescent="0.2">
      <c r="A170" s="238"/>
      <c r="B170" s="259"/>
      <c r="C170" s="93"/>
      <c r="D170" s="93"/>
      <c r="E170" s="93"/>
      <c r="F170" s="93"/>
      <c r="G170" s="93"/>
      <c r="H170" s="93"/>
      <c r="I170" s="93"/>
      <c r="J170" s="93"/>
      <c r="K170" s="93"/>
      <c r="L170" s="93"/>
      <c r="M170" s="93"/>
      <c r="N170" s="93"/>
      <c r="O170" s="74"/>
    </row>
    <row r="171" spans="1:20" x14ac:dyDescent="0.2">
      <c r="A171" s="277"/>
      <c r="B171" s="105"/>
      <c r="C171" s="39"/>
      <c r="D171" s="251"/>
      <c r="E171" s="278" t="str">
        <f>Translations!$B$311</f>
        <v>Further blocks can be added by copy/paste of the last block, if needed.</v>
      </c>
      <c r="F171" s="269"/>
      <c r="G171" s="55"/>
      <c r="H171" s="55"/>
      <c r="I171" s="55"/>
      <c r="J171" s="55"/>
      <c r="K171" s="55"/>
      <c r="L171" s="55"/>
      <c r="M171" s="55"/>
      <c r="N171" s="55"/>
      <c r="O171" s="77"/>
    </row>
    <row r="172" spans="1:20" x14ac:dyDescent="0.2">
      <c r="A172" s="277"/>
      <c r="B172" s="105"/>
      <c r="C172" s="39"/>
      <c r="D172" s="251"/>
      <c r="E172" s="278"/>
      <c r="F172" s="269"/>
      <c r="G172" s="55"/>
      <c r="H172" s="55"/>
      <c r="I172" s="55"/>
      <c r="J172" s="55"/>
      <c r="K172" s="55"/>
      <c r="L172" s="55"/>
      <c r="M172" s="55"/>
      <c r="N172" s="55"/>
      <c r="O172" s="77"/>
    </row>
    <row r="173" spans="1:20" ht="15" customHeight="1" x14ac:dyDescent="0.2">
      <c r="A173" s="279"/>
      <c r="B173" s="259"/>
      <c r="C173" s="93"/>
      <c r="D173" s="280"/>
      <c r="E173" s="93"/>
      <c r="F173" s="764" t="str">
        <f>HYPERLINK($R173,EUconst_MsgNextSheet)</f>
        <v xml:space="preserve">&lt;&lt;&lt; Click here to proceed to next sheet &gt;&gt;&gt; </v>
      </c>
      <c r="G173" s="764"/>
      <c r="H173" s="764"/>
      <c r="I173" s="764"/>
      <c r="J173" s="764"/>
      <c r="K173" s="764"/>
      <c r="L173" s="764"/>
      <c r="O173" s="77"/>
      <c r="Q173" s="281" t="s">
        <v>483</v>
      </c>
      <c r="R173" s="282" t="str">
        <f>"#JUMP_D_Top"</f>
        <v>#JUMP_D_Top</v>
      </c>
    </row>
    <row r="174" spans="1:20" ht="13.5" thickBot="1" x14ac:dyDescent="0.25">
      <c r="A174" s="279"/>
      <c r="B174" s="111"/>
      <c r="C174" s="112"/>
      <c r="D174" s="112"/>
      <c r="E174" s="112"/>
      <c r="F174" s="112"/>
      <c r="G174" s="112"/>
      <c r="H174" s="112"/>
      <c r="I174" s="112"/>
      <c r="J174" s="112"/>
      <c r="K174" s="112"/>
      <c r="L174" s="112"/>
      <c r="M174" s="112"/>
      <c r="N174" s="112"/>
      <c r="O174" s="283"/>
    </row>
    <row r="175" spans="1:20" hidden="1" x14ac:dyDescent="0.2">
      <c r="A175" s="277" t="s">
        <v>133</v>
      </c>
    </row>
    <row r="176" spans="1:20" hidden="1" x14ac:dyDescent="0.2">
      <c r="A176" s="277" t="s">
        <v>133</v>
      </c>
      <c r="P176" s="70" t="s">
        <v>243</v>
      </c>
    </row>
  </sheetData>
  <sheetProtection sheet="1" objects="1" scenarios="1" formatCells="0" formatColumns="0" formatRows="0"/>
  <mergeCells count="146">
    <mergeCell ref="E24:N24"/>
    <mergeCell ref="E39:N39"/>
    <mergeCell ref="E54:N54"/>
    <mergeCell ref="E69:N69"/>
    <mergeCell ref="E84:N84"/>
    <mergeCell ref="F32:N32"/>
    <mergeCell ref="F33:N33"/>
    <mergeCell ref="F55:N55"/>
    <mergeCell ref="F76:N76"/>
    <mergeCell ref="F77:N77"/>
    <mergeCell ref="F78:N78"/>
    <mergeCell ref="F46:N46"/>
    <mergeCell ref="F47:N47"/>
    <mergeCell ref="F48:N48"/>
    <mergeCell ref="F56:N56"/>
    <mergeCell ref="F57:N57"/>
    <mergeCell ref="F58:N58"/>
    <mergeCell ref="E36:I36"/>
    <mergeCell ref="E38:N38"/>
    <mergeCell ref="E51:I51"/>
    <mergeCell ref="E53:N53"/>
    <mergeCell ref="F40:N40"/>
    <mergeCell ref="F41:N41"/>
    <mergeCell ref="F42:N42"/>
    <mergeCell ref="K4:L4"/>
    <mergeCell ref="M4:N4"/>
    <mergeCell ref="M2:N2"/>
    <mergeCell ref="E3:F3"/>
    <mergeCell ref="G3:H3"/>
    <mergeCell ref="I3:J3"/>
    <mergeCell ref="K3:L3"/>
    <mergeCell ref="M3:N3"/>
    <mergeCell ref="I2:J2"/>
    <mergeCell ref="K2:L2"/>
    <mergeCell ref="E23:N23"/>
    <mergeCell ref="B2:D4"/>
    <mergeCell ref="E2:F2"/>
    <mergeCell ref="G2:H2"/>
    <mergeCell ref="F31:N31"/>
    <mergeCell ref="F25:N25"/>
    <mergeCell ref="F26:N26"/>
    <mergeCell ref="F27:N27"/>
    <mergeCell ref="F28:N28"/>
    <mergeCell ref="F29:N29"/>
    <mergeCell ref="F30:N30"/>
    <mergeCell ref="E13:N13"/>
    <mergeCell ref="E15:N15"/>
    <mergeCell ref="E17:N17"/>
    <mergeCell ref="E18:N18"/>
    <mergeCell ref="E21:I21"/>
    <mergeCell ref="C6:K6"/>
    <mergeCell ref="L6:N6"/>
    <mergeCell ref="K8:N8"/>
    <mergeCell ref="D10:N10"/>
    <mergeCell ref="E12:N12"/>
    <mergeCell ref="E4:F4"/>
    <mergeCell ref="G4:H4"/>
    <mergeCell ref="I4:J4"/>
    <mergeCell ref="F173:L173"/>
    <mergeCell ref="F59:N59"/>
    <mergeCell ref="F60:N60"/>
    <mergeCell ref="F61:N61"/>
    <mergeCell ref="F62:N62"/>
    <mergeCell ref="F63:N63"/>
    <mergeCell ref="E81:I81"/>
    <mergeCell ref="E83:N83"/>
    <mergeCell ref="F93:N93"/>
    <mergeCell ref="F85:N85"/>
    <mergeCell ref="F86:N86"/>
    <mergeCell ref="F87:N87"/>
    <mergeCell ref="F91:N91"/>
    <mergeCell ref="F92:N92"/>
    <mergeCell ref="E66:I66"/>
    <mergeCell ref="E68:N68"/>
    <mergeCell ref="F115:N115"/>
    <mergeCell ref="F116:N116"/>
    <mergeCell ref="F117:N117"/>
    <mergeCell ref="F118:N118"/>
    <mergeCell ref="F119:N119"/>
    <mergeCell ref="F107:N107"/>
    <mergeCell ref="F108:N108"/>
    <mergeCell ref="E111:I111"/>
    <mergeCell ref="F43:N43"/>
    <mergeCell ref="F44:N44"/>
    <mergeCell ref="F45:N45"/>
    <mergeCell ref="F102:N102"/>
    <mergeCell ref="F103:N103"/>
    <mergeCell ref="F104:N104"/>
    <mergeCell ref="F105:N105"/>
    <mergeCell ref="F106:N106"/>
    <mergeCell ref="E96:I96"/>
    <mergeCell ref="E98:N98"/>
    <mergeCell ref="E99:N99"/>
    <mergeCell ref="F100:N100"/>
    <mergeCell ref="F101:N101"/>
    <mergeCell ref="F88:N88"/>
    <mergeCell ref="F89:N89"/>
    <mergeCell ref="F90:N90"/>
    <mergeCell ref="F70:N70"/>
    <mergeCell ref="F71:N71"/>
    <mergeCell ref="F72:N72"/>
    <mergeCell ref="F73:N73"/>
    <mergeCell ref="F74:N74"/>
    <mergeCell ref="F75:N75"/>
    <mergeCell ref="E113:N113"/>
    <mergeCell ref="E114:N114"/>
    <mergeCell ref="E128:N128"/>
    <mergeCell ref="E129:N129"/>
    <mergeCell ref="F130:N130"/>
    <mergeCell ref="F131:N131"/>
    <mergeCell ref="F132:N132"/>
    <mergeCell ref="F120:N120"/>
    <mergeCell ref="F121:N121"/>
    <mergeCell ref="F122:N122"/>
    <mergeCell ref="F123:N123"/>
    <mergeCell ref="E126:I126"/>
    <mergeCell ref="F138:N138"/>
    <mergeCell ref="E141:I141"/>
    <mergeCell ref="E143:N143"/>
    <mergeCell ref="E144:N144"/>
    <mergeCell ref="F145:N145"/>
    <mergeCell ref="F133:N133"/>
    <mergeCell ref="F134:N134"/>
    <mergeCell ref="F135:N135"/>
    <mergeCell ref="F136:N136"/>
    <mergeCell ref="F137:N137"/>
    <mergeCell ref="F151:N151"/>
    <mergeCell ref="F152:N152"/>
    <mergeCell ref="F153:N153"/>
    <mergeCell ref="E156:I156"/>
    <mergeCell ref="E158:N158"/>
    <mergeCell ref="F146:N146"/>
    <mergeCell ref="F147:N147"/>
    <mergeCell ref="F148:N148"/>
    <mergeCell ref="F149:N149"/>
    <mergeCell ref="F150:N150"/>
    <mergeCell ref="F164:N164"/>
    <mergeCell ref="F165:N165"/>
    <mergeCell ref="F166:N166"/>
    <mergeCell ref="F167:N167"/>
    <mergeCell ref="F168:N168"/>
    <mergeCell ref="E159:N159"/>
    <mergeCell ref="F160:N160"/>
    <mergeCell ref="F161:N161"/>
    <mergeCell ref="F162:N162"/>
    <mergeCell ref="F163:N163"/>
  </mergeCells>
  <conditionalFormatting sqref="J21">
    <cfRule type="expression" dxfId="399" priority="37" stopIfTrue="1">
      <formula>$S21=TRUE</formula>
    </cfRule>
  </conditionalFormatting>
  <conditionalFormatting sqref="J36">
    <cfRule type="expression" dxfId="398" priority="17" stopIfTrue="1">
      <formula>$S36=TRUE</formula>
    </cfRule>
  </conditionalFormatting>
  <conditionalFormatting sqref="J51">
    <cfRule type="expression" dxfId="397" priority="15" stopIfTrue="1">
      <formula>$S51=TRUE</formula>
    </cfRule>
  </conditionalFormatting>
  <conditionalFormatting sqref="J66">
    <cfRule type="expression" dxfId="396" priority="13" stopIfTrue="1">
      <formula>$S66=TRUE</formula>
    </cfRule>
  </conditionalFormatting>
  <conditionalFormatting sqref="J81">
    <cfRule type="expression" dxfId="395" priority="11" stopIfTrue="1">
      <formula>$S81=TRUE</formula>
    </cfRule>
  </conditionalFormatting>
  <conditionalFormatting sqref="J96">
    <cfRule type="expression" dxfId="394" priority="9" stopIfTrue="1">
      <formula>$S96=TRUE</formula>
    </cfRule>
  </conditionalFormatting>
  <conditionalFormatting sqref="J111">
    <cfRule type="expression" dxfId="393" priority="7" stopIfTrue="1">
      <formula>$S111=TRUE</formula>
    </cfRule>
  </conditionalFormatting>
  <conditionalFormatting sqref="J126">
    <cfRule type="expression" dxfId="392" priority="5" stopIfTrue="1">
      <formula>$S126=TRUE</formula>
    </cfRule>
  </conditionalFormatting>
  <conditionalFormatting sqref="J141">
    <cfRule type="expression" dxfId="391" priority="3" stopIfTrue="1">
      <formula>$S141=TRUE</formula>
    </cfRule>
  </conditionalFormatting>
  <conditionalFormatting sqref="J156">
    <cfRule type="expression" dxfId="390" priority="1" stopIfTrue="1">
      <formula>$S156=TRUE</formula>
    </cfRule>
  </conditionalFormatting>
  <conditionalFormatting sqref="L21 F25:F33">
    <cfRule type="expression" dxfId="389" priority="38" stopIfTrue="1">
      <formula>$T21=TRUE</formula>
    </cfRule>
  </conditionalFormatting>
  <conditionalFormatting sqref="L36 F40:F48">
    <cfRule type="expression" dxfId="388" priority="18" stopIfTrue="1">
      <formula>$T36=TRUE</formula>
    </cfRule>
  </conditionalFormatting>
  <conditionalFormatting sqref="L51 F55:F63">
    <cfRule type="expression" dxfId="387" priority="16" stopIfTrue="1">
      <formula>$T51=TRUE</formula>
    </cfRule>
  </conditionalFormatting>
  <conditionalFormatting sqref="L66 F70:F78">
    <cfRule type="expression" dxfId="386" priority="14" stopIfTrue="1">
      <formula>$T66=TRUE</formula>
    </cfRule>
  </conditionalFormatting>
  <conditionalFormatting sqref="L81 F85:F93">
    <cfRule type="expression" dxfId="385" priority="12" stopIfTrue="1">
      <formula>$T81=TRUE</formula>
    </cfRule>
  </conditionalFormatting>
  <conditionalFormatting sqref="L96 F100:F108">
    <cfRule type="expression" dxfId="384" priority="10" stopIfTrue="1">
      <formula>$T96=TRUE</formula>
    </cfRule>
  </conditionalFormatting>
  <conditionalFormatting sqref="L111 F115:F123">
    <cfRule type="expression" dxfId="383" priority="8" stopIfTrue="1">
      <formula>$T111=TRUE</formula>
    </cfRule>
  </conditionalFormatting>
  <conditionalFormatting sqref="L126 F130:F138">
    <cfRule type="expression" dxfId="382" priority="6" stopIfTrue="1">
      <formula>$T126=TRUE</formula>
    </cfRule>
  </conditionalFormatting>
  <conditionalFormatting sqref="L141 F145:F153">
    <cfRule type="expression" dxfId="381" priority="4" stopIfTrue="1">
      <formula>$T141=TRUE</formula>
    </cfRule>
  </conditionalFormatting>
  <conditionalFormatting sqref="L156 F160:F168">
    <cfRule type="expression" dxfId="380" priority="2" stopIfTrue="1">
      <formula>$T156=TRUE</formula>
    </cfRule>
  </conditionalFormatting>
  <hyperlinks>
    <hyperlink ref="G2:H2" location="JUMP_a_Content" display="Table of contents" xr:uid="{5F3F227E-3FEA-4205-B35D-1026AE9E1C39}"/>
  </hyperlinks>
  <pageMargins left="0.78740157480314965" right="0.78740157480314965" top="0.78740157480314965" bottom="0.78740157480314965" header="0.39370078740157483" footer="0.39370078740157483"/>
  <pageSetup paperSize="9" scale="59" fitToHeight="9" orientation="portrait" r:id="rId1"/>
  <headerFooter alignWithMargins="0">
    <oddHeader>&amp;L&amp;F, &amp;A&amp;R&amp;D, &amp;T</oddHeader>
    <oddFooter>&amp;C&amp;P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E35A345-A28D-4481-AE5A-B3613912FC92}">
          <x14:formula1>
            <xm:f>EUconst_TrueFalse</xm:f>
          </x14:formula1>
          <xm:sqref>J21 JF21 TB21 ACX21 AMT21 AWP21 BGL21 BQH21 CAD21 CJZ21 CTV21 DDR21 DNN21 DXJ21 EHF21 ERB21 FAX21 FKT21 FUP21 GEL21 GOH21 GYD21 HHZ21 HRV21 IBR21 ILN21 IVJ21 JFF21 JPB21 JYX21 KIT21 KSP21 LCL21 LMH21 LWD21 MFZ21 MPV21 MZR21 NJN21 NTJ21 ODF21 ONB21 OWX21 PGT21 PQP21 QAL21 QKH21 QUD21 RDZ21 RNV21 RXR21 SHN21 SRJ21 TBF21 TLB21 TUX21 UET21 UOP21 UYL21 VIH21 VSD21 WBZ21 WLV21 WVR21 J65557 JF65557 TB65557 ACX65557 AMT65557 AWP65557 BGL65557 BQH65557 CAD65557 CJZ65557 CTV65557 DDR65557 DNN65557 DXJ65557 EHF65557 ERB65557 FAX65557 FKT65557 FUP65557 GEL65557 GOH65557 GYD65557 HHZ65557 HRV65557 IBR65557 ILN65557 IVJ65557 JFF65557 JPB65557 JYX65557 KIT65557 KSP65557 LCL65557 LMH65557 LWD65557 MFZ65557 MPV65557 MZR65557 NJN65557 NTJ65557 ODF65557 ONB65557 OWX65557 PGT65557 PQP65557 QAL65557 QKH65557 QUD65557 RDZ65557 RNV65557 RXR65557 SHN65557 SRJ65557 TBF65557 TLB65557 TUX65557 UET65557 UOP65557 UYL65557 VIH65557 VSD65557 WBZ65557 WLV65557 WVR65557 J131093 JF131093 TB131093 ACX131093 AMT131093 AWP131093 BGL131093 BQH131093 CAD131093 CJZ131093 CTV131093 DDR131093 DNN131093 DXJ131093 EHF131093 ERB131093 FAX131093 FKT131093 FUP131093 GEL131093 GOH131093 GYD131093 HHZ131093 HRV131093 IBR131093 ILN131093 IVJ131093 JFF131093 JPB131093 JYX131093 KIT131093 KSP131093 LCL131093 LMH131093 LWD131093 MFZ131093 MPV131093 MZR131093 NJN131093 NTJ131093 ODF131093 ONB131093 OWX131093 PGT131093 PQP131093 QAL131093 QKH131093 QUD131093 RDZ131093 RNV131093 RXR131093 SHN131093 SRJ131093 TBF131093 TLB131093 TUX131093 UET131093 UOP131093 UYL131093 VIH131093 VSD131093 WBZ131093 WLV131093 WVR131093 J196629 JF196629 TB196629 ACX196629 AMT196629 AWP196629 BGL196629 BQH196629 CAD196629 CJZ196629 CTV196629 DDR196629 DNN196629 DXJ196629 EHF196629 ERB196629 FAX196629 FKT196629 FUP196629 GEL196629 GOH196629 GYD196629 HHZ196629 HRV196629 IBR196629 ILN196629 IVJ196629 JFF196629 JPB196629 JYX196629 KIT196629 KSP196629 LCL196629 LMH196629 LWD196629 MFZ196629 MPV196629 MZR196629 NJN196629 NTJ196629 ODF196629 ONB196629 OWX196629 PGT196629 PQP196629 QAL196629 QKH196629 QUD196629 RDZ196629 RNV196629 RXR196629 SHN196629 SRJ196629 TBF196629 TLB196629 TUX196629 UET196629 UOP196629 UYL196629 VIH196629 VSD196629 WBZ196629 WLV196629 WVR196629 J262165 JF262165 TB262165 ACX262165 AMT262165 AWP262165 BGL262165 BQH262165 CAD262165 CJZ262165 CTV262165 DDR262165 DNN262165 DXJ262165 EHF262165 ERB262165 FAX262165 FKT262165 FUP262165 GEL262165 GOH262165 GYD262165 HHZ262165 HRV262165 IBR262165 ILN262165 IVJ262165 JFF262165 JPB262165 JYX262165 KIT262165 KSP262165 LCL262165 LMH262165 LWD262165 MFZ262165 MPV262165 MZR262165 NJN262165 NTJ262165 ODF262165 ONB262165 OWX262165 PGT262165 PQP262165 QAL262165 QKH262165 QUD262165 RDZ262165 RNV262165 RXR262165 SHN262165 SRJ262165 TBF262165 TLB262165 TUX262165 UET262165 UOP262165 UYL262165 VIH262165 VSD262165 WBZ262165 WLV262165 WVR262165 J327701 JF327701 TB327701 ACX327701 AMT327701 AWP327701 BGL327701 BQH327701 CAD327701 CJZ327701 CTV327701 DDR327701 DNN327701 DXJ327701 EHF327701 ERB327701 FAX327701 FKT327701 FUP327701 GEL327701 GOH327701 GYD327701 HHZ327701 HRV327701 IBR327701 ILN327701 IVJ327701 JFF327701 JPB327701 JYX327701 KIT327701 KSP327701 LCL327701 LMH327701 LWD327701 MFZ327701 MPV327701 MZR327701 NJN327701 NTJ327701 ODF327701 ONB327701 OWX327701 PGT327701 PQP327701 QAL327701 QKH327701 QUD327701 RDZ327701 RNV327701 RXR327701 SHN327701 SRJ327701 TBF327701 TLB327701 TUX327701 UET327701 UOP327701 UYL327701 VIH327701 VSD327701 WBZ327701 WLV327701 WVR327701 J393237 JF393237 TB393237 ACX393237 AMT393237 AWP393237 BGL393237 BQH393237 CAD393237 CJZ393237 CTV393237 DDR393237 DNN393237 DXJ393237 EHF393237 ERB393237 FAX393237 FKT393237 FUP393237 GEL393237 GOH393237 GYD393237 HHZ393237 HRV393237 IBR393237 ILN393237 IVJ393237 JFF393237 JPB393237 JYX393237 KIT393237 KSP393237 LCL393237 LMH393237 LWD393237 MFZ393237 MPV393237 MZR393237 NJN393237 NTJ393237 ODF393237 ONB393237 OWX393237 PGT393237 PQP393237 QAL393237 QKH393237 QUD393237 RDZ393237 RNV393237 RXR393237 SHN393237 SRJ393237 TBF393237 TLB393237 TUX393237 UET393237 UOP393237 UYL393237 VIH393237 VSD393237 WBZ393237 WLV393237 WVR393237 J458773 JF458773 TB458773 ACX458773 AMT458773 AWP458773 BGL458773 BQH458773 CAD458773 CJZ458773 CTV458773 DDR458773 DNN458773 DXJ458773 EHF458773 ERB458773 FAX458773 FKT458773 FUP458773 GEL458773 GOH458773 GYD458773 HHZ458773 HRV458773 IBR458773 ILN458773 IVJ458773 JFF458773 JPB458773 JYX458773 KIT458773 KSP458773 LCL458773 LMH458773 LWD458773 MFZ458773 MPV458773 MZR458773 NJN458773 NTJ458773 ODF458773 ONB458773 OWX458773 PGT458773 PQP458773 QAL458773 QKH458773 QUD458773 RDZ458773 RNV458773 RXR458773 SHN458773 SRJ458773 TBF458773 TLB458773 TUX458773 UET458773 UOP458773 UYL458773 VIH458773 VSD458773 WBZ458773 WLV458773 WVR458773 J524309 JF524309 TB524309 ACX524309 AMT524309 AWP524309 BGL524309 BQH524309 CAD524309 CJZ524309 CTV524309 DDR524309 DNN524309 DXJ524309 EHF524309 ERB524309 FAX524309 FKT524309 FUP524309 GEL524309 GOH524309 GYD524309 HHZ524309 HRV524309 IBR524309 ILN524309 IVJ524309 JFF524309 JPB524309 JYX524309 KIT524309 KSP524309 LCL524309 LMH524309 LWD524309 MFZ524309 MPV524309 MZR524309 NJN524309 NTJ524309 ODF524309 ONB524309 OWX524309 PGT524309 PQP524309 QAL524309 QKH524309 QUD524309 RDZ524309 RNV524309 RXR524309 SHN524309 SRJ524309 TBF524309 TLB524309 TUX524309 UET524309 UOP524309 UYL524309 VIH524309 VSD524309 WBZ524309 WLV524309 WVR524309 J589845 JF589845 TB589845 ACX589845 AMT589845 AWP589845 BGL589845 BQH589845 CAD589845 CJZ589845 CTV589845 DDR589845 DNN589845 DXJ589845 EHF589845 ERB589845 FAX589845 FKT589845 FUP589845 GEL589845 GOH589845 GYD589845 HHZ589845 HRV589845 IBR589845 ILN589845 IVJ589845 JFF589845 JPB589845 JYX589845 KIT589845 KSP589845 LCL589845 LMH589845 LWD589845 MFZ589845 MPV589845 MZR589845 NJN589845 NTJ589845 ODF589845 ONB589845 OWX589845 PGT589845 PQP589845 QAL589845 QKH589845 QUD589845 RDZ589845 RNV589845 RXR589845 SHN589845 SRJ589845 TBF589845 TLB589845 TUX589845 UET589845 UOP589845 UYL589845 VIH589845 VSD589845 WBZ589845 WLV589845 WVR589845 J655381 JF655381 TB655381 ACX655381 AMT655381 AWP655381 BGL655381 BQH655381 CAD655381 CJZ655381 CTV655381 DDR655381 DNN655381 DXJ655381 EHF655381 ERB655381 FAX655381 FKT655381 FUP655381 GEL655381 GOH655381 GYD655381 HHZ655381 HRV655381 IBR655381 ILN655381 IVJ655381 JFF655381 JPB655381 JYX655381 KIT655381 KSP655381 LCL655381 LMH655381 LWD655381 MFZ655381 MPV655381 MZR655381 NJN655381 NTJ655381 ODF655381 ONB655381 OWX655381 PGT655381 PQP655381 QAL655381 QKH655381 QUD655381 RDZ655381 RNV655381 RXR655381 SHN655381 SRJ655381 TBF655381 TLB655381 TUX655381 UET655381 UOP655381 UYL655381 VIH655381 VSD655381 WBZ655381 WLV655381 WVR655381 J720917 JF720917 TB720917 ACX720917 AMT720917 AWP720917 BGL720917 BQH720917 CAD720917 CJZ720917 CTV720917 DDR720917 DNN720917 DXJ720917 EHF720917 ERB720917 FAX720917 FKT720917 FUP720917 GEL720917 GOH720917 GYD720917 HHZ720917 HRV720917 IBR720917 ILN720917 IVJ720917 JFF720917 JPB720917 JYX720917 KIT720917 KSP720917 LCL720917 LMH720917 LWD720917 MFZ720917 MPV720917 MZR720917 NJN720917 NTJ720917 ODF720917 ONB720917 OWX720917 PGT720917 PQP720917 QAL720917 QKH720917 QUD720917 RDZ720917 RNV720917 RXR720917 SHN720917 SRJ720917 TBF720917 TLB720917 TUX720917 UET720917 UOP720917 UYL720917 VIH720917 VSD720917 WBZ720917 WLV720917 WVR720917 J786453 JF786453 TB786453 ACX786453 AMT786453 AWP786453 BGL786453 BQH786453 CAD786453 CJZ786453 CTV786453 DDR786453 DNN786453 DXJ786453 EHF786453 ERB786453 FAX786453 FKT786453 FUP786453 GEL786453 GOH786453 GYD786453 HHZ786453 HRV786453 IBR786453 ILN786453 IVJ786453 JFF786453 JPB786453 JYX786453 KIT786453 KSP786453 LCL786453 LMH786453 LWD786453 MFZ786453 MPV786453 MZR786453 NJN786453 NTJ786453 ODF786453 ONB786453 OWX786453 PGT786453 PQP786453 QAL786453 QKH786453 QUD786453 RDZ786453 RNV786453 RXR786453 SHN786453 SRJ786453 TBF786453 TLB786453 TUX786453 UET786453 UOP786453 UYL786453 VIH786453 VSD786453 WBZ786453 WLV786453 WVR786453 J851989 JF851989 TB851989 ACX851989 AMT851989 AWP851989 BGL851989 BQH851989 CAD851989 CJZ851989 CTV851989 DDR851989 DNN851989 DXJ851989 EHF851989 ERB851989 FAX851989 FKT851989 FUP851989 GEL851989 GOH851989 GYD851989 HHZ851989 HRV851989 IBR851989 ILN851989 IVJ851989 JFF851989 JPB851989 JYX851989 KIT851989 KSP851989 LCL851989 LMH851989 LWD851989 MFZ851989 MPV851989 MZR851989 NJN851989 NTJ851989 ODF851989 ONB851989 OWX851989 PGT851989 PQP851989 QAL851989 QKH851989 QUD851989 RDZ851989 RNV851989 RXR851989 SHN851989 SRJ851989 TBF851989 TLB851989 TUX851989 UET851989 UOP851989 UYL851989 VIH851989 VSD851989 WBZ851989 WLV851989 WVR851989 J917525 JF917525 TB917525 ACX917525 AMT917525 AWP917525 BGL917525 BQH917525 CAD917525 CJZ917525 CTV917525 DDR917525 DNN917525 DXJ917525 EHF917525 ERB917525 FAX917525 FKT917525 FUP917525 GEL917525 GOH917525 GYD917525 HHZ917525 HRV917525 IBR917525 ILN917525 IVJ917525 JFF917525 JPB917525 JYX917525 KIT917525 KSP917525 LCL917525 LMH917525 LWD917525 MFZ917525 MPV917525 MZR917525 NJN917525 NTJ917525 ODF917525 ONB917525 OWX917525 PGT917525 PQP917525 QAL917525 QKH917525 QUD917525 RDZ917525 RNV917525 RXR917525 SHN917525 SRJ917525 TBF917525 TLB917525 TUX917525 UET917525 UOP917525 UYL917525 VIH917525 VSD917525 WBZ917525 WLV917525 WVR917525 J983061 JF983061 TB983061 ACX983061 AMT983061 AWP983061 BGL983061 BQH983061 CAD983061 CJZ983061 CTV983061 DDR983061 DNN983061 DXJ983061 EHF983061 ERB983061 FAX983061 FKT983061 FUP983061 GEL983061 GOH983061 GYD983061 HHZ983061 HRV983061 IBR983061 ILN983061 IVJ983061 JFF983061 JPB983061 JYX983061 KIT983061 KSP983061 LCL983061 LMH983061 LWD983061 MFZ983061 MPV983061 MZR983061 NJN983061 NTJ983061 ODF983061 ONB983061 OWX983061 PGT983061 PQP983061 QAL983061 QKH983061 QUD983061 RDZ983061 RNV983061 RXR983061 SHN983061 SRJ983061 TBF983061 TLB983061 TUX983061 UET983061 UOP983061 UYL983061 VIH983061 VSD983061 WBZ983061 WLV983061 WVR983061 J65572 JF65572 TB65572 ACX65572 AMT65572 AWP65572 BGL65572 BQH65572 CAD65572 CJZ65572 CTV65572 DDR65572 DNN65572 DXJ65572 EHF65572 ERB65572 FAX65572 FKT65572 FUP65572 GEL65572 GOH65572 GYD65572 HHZ65572 HRV65572 IBR65572 ILN65572 IVJ65572 JFF65572 JPB65572 JYX65572 KIT65572 KSP65572 LCL65572 LMH65572 LWD65572 MFZ65572 MPV65572 MZR65572 NJN65572 NTJ65572 ODF65572 ONB65572 OWX65572 PGT65572 PQP65572 QAL65572 QKH65572 QUD65572 RDZ65572 RNV65572 RXR65572 SHN65572 SRJ65572 TBF65572 TLB65572 TUX65572 UET65572 UOP65572 UYL65572 VIH65572 VSD65572 WBZ65572 WLV65572 WVR65572 J131108 JF131108 TB131108 ACX131108 AMT131108 AWP131108 BGL131108 BQH131108 CAD131108 CJZ131108 CTV131108 DDR131108 DNN131108 DXJ131108 EHF131108 ERB131108 FAX131108 FKT131108 FUP131108 GEL131108 GOH131108 GYD131108 HHZ131108 HRV131108 IBR131108 ILN131108 IVJ131108 JFF131108 JPB131108 JYX131108 KIT131108 KSP131108 LCL131108 LMH131108 LWD131108 MFZ131108 MPV131108 MZR131108 NJN131108 NTJ131108 ODF131108 ONB131108 OWX131108 PGT131108 PQP131108 QAL131108 QKH131108 QUD131108 RDZ131108 RNV131108 RXR131108 SHN131108 SRJ131108 TBF131108 TLB131108 TUX131108 UET131108 UOP131108 UYL131108 VIH131108 VSD131108 WBZ131108 WLV131108 WVR131108 J196644 JF196644 TB196644 ACX196644 AMT196644 AWP196644 BGL196644 BQH196644 CAD196644 CJZ196644 CTV196644 DDR196644 DNN196644 DXJ196644 EHF196644 ERB196644 FAX196644 FKT196644 FUP196644 GEL196644 GOH196644 GYD196644 HHZ196644 HRV196644 IBR196644 ILN196644 IVJ196644 JFF196644 JPB196644 JYX196644 KIT196644 KSP196644 LCL196644 LMH196644 LWD196644 MFZ196644 MPV196644 MZR196644 NJN196644 NTJ196644 ODF196644 ONB196644 OWX196644 PGT196644 PQP196644 QAL196644 QKH196644 QUD196644 RDZ196644 RNV196644 RXR196644 SHN196644 SRJ196644 TBF196644 TLB196644 TUX196644 UET196644 UOP196644 UYL196644 VIH196644 VSD196644 WBZ196644 WLV196644 WVR196644 J262180 JF262180 TB262180 ACX262180 AMT262180 AWP262180 BGL262180 BQH262180 CAD262180 CJZ262180 CTV262180 DDR262180 DNN262180 DXJ262180 EHF262180 ERB262180 FAX262180 FKT262180 FUP262180 GEL262180 GOH262180 GYD262180 HHZ262180 HRV262180 IBR262180 ILN262180 IVJ262180 JFF262180 JPB262180 JYX262180 KIT262180 KSP262180 LCL262180 LMH262180 LWD262180 MFZ262180 MPV262180 MZR262180 NJN262180 NTJ262180 ODF262180 ONB262180 OWX262180 PGT262180 PQP262180 QAL262180 QKH262180 QUD262180 RDZ262180 RNV262180 RXR262180 SHN262180 SRJ262180 TBF262180 TLB262180 TUX262180 UET262180 UOP262180 UYL262180 VIH262180 VSD262180 WBZ262180 WLV262180 WVR262180 J327716 JF327716 TB327716 ACX327716 AMT327716 AWP327716 BGL327716 BQH327716 CAD327716 CJZ327716 CTV327716 DDR327716 DNN327716 DXJ327716 EHF327716 ERB327716 FAX327716 FKT327716 FUP327716 GEL327716 GOH327716 GYD327716 HHZ327716 HRV327716 IBR327716 ILN327716 IVJ327716 JFF327716 JPB327716 JYX327716 KIT327716 KSP327716 LCL327716 LMH327716 LWD327716 MFZ327716 MPV327716 MZR327716 NJN327716 NTJ327716 ODF327716 ONB327716 OWX327716 PGT327716 PQP327716 QAL327716 QKH327716 QUD327716 RDZ327716 RNV327716 RXR327716 SHN327716 SRJ327716 TBF327716 TLB327716 TUX327716 UET327716 UOP327716 UYL327716 VIH327716 VSD327716 WBZ327716 WLV327716 WVR327716 J393252 JF393252 TB393252 ACX393252 AMT393252 AWP393252 BGL393252 BQH393252 CAD393252 CJZ393252 CTV393252 DDR393252 DNN393252 DXJ393252 EHF393252 ERB393252 FAX393252 FKT393252 FUP393252 GEL393252 GOH393252 GYD393252 HHZ393252 HRV393252 IBR393252 ILN393252 IVJ393252 JFF393252 JPB393252 JYX393252 KIT393252 KSP393252 LCL393252 LMH393252 LWD393252 MFZ393252 MPV393252 MZR393252 NJN393252 NTJ393252 ODF393252 ONB393252 OWX393252 PGT393252 PQP393252 QAL393252 QKH393252 QUD393252 RDZ393252 RNV393252 RXR393252 SHN393252 SRJ393252 TBF393252 TLB393252 TUX393252 UET393252 UOP393252 UYL393252 VIH393252 VSD393252 WBZ393252 WLV393252 WVR393252 J458788 JF458788 TB458788 ACX458788 AMT458788 AWP458788 BGL458788 BQH458788 CAD458788 CJZ458788 CTV458788 DDR458788 DNN458788 DXJ458788 EHF458788 ERB458788 FAX458788 FKT458788 FUP458788 GEL458788 GOH458788 GYD458788 HHZ458788 HRV458788 IBR458788 ILN458788 IVJ458788 JFF458788 JPB458788 JYX458788 KIT458788 KSP458788 LCL458788 LMH458788 LWD458788 MFZ458788 MPV458788 MZR458788 NJN458788 NTJ458788 ODF458788 ONB458788 OWX458788 PGT458788 PQP458788 QAL458788 QKH458788 QUD458788 RDZ458788 RNV458788 RXR458788 SHN458788 SRJ458788 TBF458788 TLB458788 TUX458788 UET458788 UOP458788 UYL458788 VIH458788 VSD458788 WBZ458788 WLV458788 WVR458788 J524324 JF524324 TB524324 ACX524324 AMT524324 AWP524324 BGL524324 BQH524324 CAD524324 CJZ524324 CTV524324 DDR524324 DNN524324 DXJ524324 EHF524324 ERB524324 FAX524324 FKT524324 FUP524324 GEL524324 GOH524324 GYD524324 HHZ524324 HRV524324 IBR524324 ILN524324 IVJ524324 JFF524324 JPB524324 JYX524324 KIT524324 KSP524324 LCL524324 LMH524324 LWD524324 MFZ524324 MPV524324 MZR524324 NJN524324 NTJ524324 ODF524324 ONB524324 OWX524324 PGT524324 PQP524324 QAL524324 QKH524324 QUD524324 RDZ524324 RNV524324 RXR524324 SHN524324 SRJ524324 TBF524324 TLB524324 TUX524324 UET524324 UOP524324 UYL524324 VIH524324 VSD524324 WBZ524324 WLV524324 WVR524324 J589860 JF589860 TB589860 ACX589860 AMT589860 AWP589860 BGL589860 BQH589860 CAD589860 CJZ589860 CTV589860 DDR589860 DNN589860 DXJ589860 EHF589860 ERB589860 FAX589860 FKT589860 FUP589860 GEL589860 GOH589860 GYD589860 HHZ589860 HRV589860 IBR589860 ILN589860 IVJ589860 JFF589860 JPB589860 JYX589860 KIT589860 KSP589860 LCL589860 LMH589860 LWD589860 MFZ589860 MPV589860 MZR589860 NJN589860 NTJ589860 ODF589860 ONB589860 OWX589860 PGT589860 PQP589860 QAL589860 QKH589860 QUD589860 RDZ589860 RNV589860 RXR589860 SHN589860 SRJ589860 TBF589860 TLB589860 TUX589860 UET589860 UOP589860 UYL589860 VIH589860 VSD589860 WBZ589860 WLV589860 WVR589860 J655396 JF655396 TB655396 ACX655396 AMT655396 AWP655396 BGL655396 BQH655396 CAD655396 CJZ655396 CTV655396 DDR655396 DNN655396 DXJ655396 EHF655396 ERB655396 FAX655396 FKT655396 FUP655396 GEL655396 GOH655396 GYD655396 HHZ655396 HRV655396 IBR655396 ILN655396 IVJ655396 JFF655396 JPB655396 JYX655396 KIT655396 KSP655396 LCL655396 LMH655396 LWD655396 MFZ655396 MPV655396 MZR655396 NJN655396 NTJ655396 ODF655396 ONB655396 OWX655396 PGT655396 PQP655396 QAL655396 QKH655396 QUD655396 RDZ655396 RNV655396 RXR655396 SHN655396 SRJ655396 TBF655396 TLB655396 TUX655396 UET655396 UOP655396 UYL655396 VIH655396 VSD655396 WBZ655396 WLV655396 WVR655396 J720932 JF720932 TB720932 ACX720932 AMT720932 AWP720932 BGL720932 BQH720932 CAD720932 CJZ720932 CTV720932 DDR720932 DNN720932 DXJ720932 EHF720932 ERB720932 FAX720932 FKT720932 FUP720932 GEL720932 GOH720932 GYD720932 HHZ720932 HRV720932 IBR720932 ILN720932 IVJ720932 JFF720932 JPB720932 JYX720932 KIT720932 KSP720932 LCL720932 LMH720932 LWD720932 MFZ720932 MPV720932 MZR720932 NJN720932 NTJ720932 ODF720932 ONB720932 OWX720932 PGT720932 PQP720932 QAL720932 QKH720932 QUD720932 RDZ720932 RNV720932 RXR720932 SHN720932 SRJ720932 TBF720932 TLB720932 TUX720932 UET720932 UOP720932 UYL720932 VIH720932 VSD720932 WBZ720932 WLV720932 WVR720932 J786468 JF786468 TB786468 ACX786468 AMT786468 AWP786468 BGL786468 BQH786468 CAD786468 CJZ786468 CTV786468 DDR786468 DNN786468 DXJ786468 EHF786468 ERB786468 FAX786468 FKT786468 FUP786468 GEL786468 GOH786468 GYD786468 HHZ786468 HRV786468 IBR786468 ILN786468 IVJ786468 JFF786468 JPB786468 JYX786468 KIT786468 KSP786468 LCL786468 LMH786468 LWD786468 MFZ786468 MPV786468 MZR786468 NJN786468 NTJ786468 ODF786468 ONB786468 OWX786468 PGT786468 PQP786468 QAL786468 QKH786468 QUD786468 RDZ786468 RNV786468 RXR786468 SHN786468 SRJ786468 TBF786468 TLB786468 TUX786468 UET786468 UOP786468 UYL786468 VIH786468 VSD786468 WBZ786468 WLV786468 WVR786468 J852004 JF852004 TB852004 ACX852004 AMT852004 AWP852004 BGL852004 BQH852004 CAD852004 CJZ852004 CTV852004 DDR852004 DNN852004 DXJ852004 EHF852004 ERB852004 FAX852004 FKT852004 FUP852004 GEL852004 GOH852004 GYD852004 HHZ852004 HRV852004 IBR852004 ILN852004 IVJ852004 JFF852004 JPB852004 JYX852004 KIT852004 KSP852004 LCL852004 LMH852004 LWD852004 MFZ852004 MPV852004 MZR852004 NJN852004 NTJ852004 ODF852004 ONB852004 OWX852004 PGT852004 PQP852004 QAL852004 QKH852004 QUD852004 RDZ852004 RNV852004 RXR852004 SHN852004 SRJ852004 TBF852004 TLB852004 TUX852004 UET852004 UOP852004 UYL852004 VIH852004 VSD852004 WBZ852004 WLV852004 WVR852004 J917540 JF917540 TB917540 ACX917540 AMT917540 AWP917540 BGL917540 BQH917540 CAD917540 CJZ917540 CTV917540 DDR917540 DNN917540 DXJ917540 EHF917540 ERB917540 FAX917540 FKT917540 FUP917540 GEL917540 GOH917540 GYD917540 HHZ917540 HRV917540 IBR917540 ILN917540 IVJ917540 JFF917540 JPB917540 JYX917540 KIT917540 KSP917540 LCL917540 LMH917540 LWD917540 MFZ917540 MPV917540 MZR917540 NJN917540 NTJ917540 ODF917540 ONB917540 OWX917540 PGT917540 PQP917540 QAL917540 QKH917540 QUD917540 RDZ917540 RNV917540 RXR917540 SHN917540 SRJ917540 TBF917540 TLB917540 TUX917540 UET917540 UOP917540 UYL917540 VIH917540 VSD917540 WBZ917540 WLV917540 WVR917540 J983076 JF983076 TB983076 ACX983076 AMT983076 AWP983076 BGL983076 BQH983076 CAD983076 CJZ983076 CTV983076 DDR983076 DNN983076 DXJ983076 EHF983076 ERB983076 FAX983076 FKT983076 FUP983076 GEL983076 GOH983076 GYD983076 HHZ983076 HRV983076 IBR983076 ILN983076 IVJ983076 JFF983076 JPB983076 JYX983076 KIT983076 KSP983076 LCL983076 LMH983076 LWD983076 MFZ983076 MPV983076 MZR983076 NJN983076 NTJ983076 ODF983076 ONB983076 OWX983076 PGT983076 PQP983076 QAL983076 QKH983076 QUD983076 RDZ983076 RNV983076 RXR983076 SHN983076 SRJ983076 TBF983076 TLB983076 TUX983076 UET983076 UOP983076 UYL983076 VIH983076 VSD983076 WBZ983076 WLV983076 WVR983076 J65587 JF65587 TB65587 ACX65587 AMT65587 AWP65587 BGL65587 BQH65587 CAD65587 CJZ65587 CTV65587 DDR65587 DNN65587 DXJ65587 EHF65587 ERB65587 FAX65587 FKT65587 FUP65587 GEL65587 GOH65587 GYD65587 HHZ65587 HRV65587 IBR65587 ILN65587 IVJ65587 JFF65587 JPB65587 JYX65587 KIT65587 KSP65587 LCL65587 LMH65587 LWD65587 MFZ65587 MPV65587 MZR65587 NJN65587 NTJ65587 ODF65587 ONB65587 OWX65587 PGT65587 PQP65587 QAL65587 QKH65587 QUD65587 RDZ65587 RNV65587 RXR65587 SHN65587 SRJ65587 TBF65587 TLB65587 TUX65587 UET65587 UOP65587 UYL65587 VIH65587 VSD65587 WBZ65587 WLV65587 WVR65587 J131123 JF131123 TB131123 ACX131123 AMT131123 AWP131123 BGL131123 BQH131123 CAD131123 CJZ131123 CTV131123 DDR131123 DNN131123 DXJ131123 EHF131123 ERB131123 FAX131123 FKT131123 FUP131123 GEL131123 GOH131123 GYD131123 HHZ131123 HRV131123 IBR131123 ILN131123 IVJ131123 JFF131123 JPB131123 JYX131123 KIT131123 KSP131123 LCL131123 LMH131123 LWD131123 MFZ131123 MPV131123 MZR131123 NJN131123 NTJ131123 ODF131123 ONB131123 OWX131123 PGT131123 PQP131123 QAL131123 QKH131123 QUD131123 RDZ131123 RNV131123 RXR131123 SHN131123 SRJ131123 TBF131123 TLB131123 TUX131123 UET131123 UOP131123 UYL131123 VIH131123 VSD131123 WBZ131123 WLV131123 WVR131123 J196659 JF196659 TB196659 ACX196659 AMT196659 AWP196659 BGL196659 BQH196659 CAD196659 CJZ196659 CTV196659 DDR196659 DNN196659 DXJ196659 EHF196659 ERB196659 FAX196659 FKT196659 FUP196659 GEL196659 GOH196659 GYD196659 HHZ196659 HRV196659 IBR196659 ILN196659 IVJ196659 JFF196659 JPB196659 JYX196659 KIT196659 KSP196659 LCL196659 LMH196659 LWD196659 MFZ196659 MPV196659 MZR196659 NJN196659 NTJ196659 ODF196659 ONB196659 OWX196659 PGT196659 PQP196659 QAL196659 QKH196659 QUD196659 RDZ196659 RNV196659 RXR196659 SHN196659 SRJ196659 TBF196659 TLB196659 TUX196659 UET196659 UOP196659 UYL196659 VIH196659 VSD196659 WBZ196659 WLV196659 WVR196659 J262195 JF262195 TB262195 ACX262195 AMT262195 AWP262195 BGL262195 BQH262195 CAD262195 CJZ262195 CTV262195 DDR262195 DNN262195 DXJ262195 EHF262195 ERB262195 FAX262195 FKT262195 FUP262195 GEL262195 GOH262195 GYD262195 HHZ262195 HRV262195 IBR262195 ILN262195 IVJ262195 JFF262195 JPB262195 JYX262195 KIT262195 KSP262195 LCL262195 LMH262195 LWD262195 MFZ262195 MPV262195 MZR262195 NJN262195 NTJ262195 ODF262195 ONB262195 OWX262195 PGT262195 PQP262195 QAL262195 QKH262195 QUD262195 RDZ262195 RNV262195 RXR262195 SHN262195 SRJ262195 TBF262195 TLB262195 TUX262195 UET262195 UOP262195 UYL262195 VIH262195 VSD262195 WBZ262195 WLV262195 WVR262195 J327731 JF327731 TB327731 ACX327731 AMT327731 AWP327731 BGL327731 BQH327731 CAD327731 CJZ327731 CTV327731 DDR327731 DNN327731 DXJ327731 EHF327731 ERB327731 FAX327731 FKT327731 FUP327731 GEL327731 GOH327731 GYD327731 HHZ327731 HRV327731 IBR327731 ILN327731 IVJ327731 JFF327731 JPB327731 JYX327731 KIT327731 KSP327731 LCL327731 LMH327731 LWD327731 MFZ327731 MPV327731 MZR327731 NJN327731 NTJ327731 ODF327731 ONB327731 OWX327731 PGT327731 PQP327731 QAL327731 QKH327731 QUD327731 RDZ327731 RNV327731 RXR327731 SHN327731 SRJ327731 TBF327731 TLB327731 TUX327731 UET327731 UOP327731 UYL327731 VIH327731 VSD327731 WBZ327731 WLV327731 WVR327731 J393267 JF393267 TB393267 ACX393267 AMT393267 AWP393267 BGL393267 BQH393267 CAD393267 CJZ393267 CTV393267 DDR393267 DNN393267 DXJ393267 EHF393267 ERB393267 FAX393267 FKT393267 FUP393267 GEL393267 GOH393267 GYD393267 HHZ393267 HRV393267 IBR393267 ILN393267 IVJ393267 JFF393267 JPB393267 JYX393267 KIT393267 KSP393267 LCL393267 LMH393267 LWD393267 MFZ393267 MPV393267 MZR393267 NJN393267 NTJ393267 ODF393267 ONB393267 OWX393267 PGT393267 PQP393267 QAL393267 QKH393267 QUD393267 RDZ393267 RNV393267 RXR393267 SHN393267 SRJ393267 TBF393267 TLB393267 TUX393267 UET393267 UOP393267 UYL393267 VIH393267 VSD393267 WBZ393267 WLV393267 WVR393267 J458803 JF458803 TB458803 ACX458803 AMT458803 AWP458803 BGL458803 BQH458803 CAD458803 CJZ458803 CTV458803 DDR458803 DNN458803 DXJ458803 EHF458803 ERB458803 FAX458803 FKT458803 FUP458803 GEL458803 GOH458803 GYD458803 HHZ458803 HRV458803 IBR458803 ILN458803 IVJ458803 JFF458803 JPB458803 JYX458803 KIT458803 KSP458803 LCL458803 LMH458803 LWD458803 MFZ458803 MPV458803 MZR458803 NJN458803 NTJ458803 ODF458803 ONB458803 OWX458803 PGT458803 PQP458803 QAL458803 QKH458803 QUD458803 RDZ458803 RNV458803 RXR458803 SHN458803 SRJ458803 TBF458803 TLB458803 TUX458803 UET458803 UOP458803 UYL458803 VIH458803 VSD458803 WBZ458803 WLV458803 WVR458803 J524339 JF524339 TB524339 ACX524339 AMT524339 AWP524339 BGL524339 BQH524339 CAD524339 CJZ524339 CTV524339 DDR524339 DNN524339 DXJ524339 EHF524339 ERB524339 FAX524339 FKT524339 FUP524339 GEL524339 GOH524339 GYD524339 HHZ524339 HRV524339 IBR524339 ILN524339 IVJ524339 JFF524339 JPB524339 JYX524339 KIT524339 KSP524339 LCL524339 LMH524339 LWD524339 MFZ524339 MPV524339 MZR524339 NJN524339 NTJ524339 ODF524339 ONB524339 OWX524339 PGT524339 PQP524339 QAL524339 QKH524339 QUD524339 RDZ524339 RNV524339 RXR524339 SHN524339 SRJ524339 TBF524339 TLB524339 TUX524339 UET524339 UOP524339 UYL524339 VIH524339 VSD524339 WBZ524339 WLV524339 WVR524339 J589875 JF589875 TB589875 ACX589875 AMT589875 AWP589875 BGL589875 BQH589875 CAD589875 CJZ589875 CTV589875 DDR589875 DNN589875 DXJ589875 EHF589875 ERB589875 FAX589875 FKT589875 FUP589875 GEL589875 GOH589875 GYD589875 HHZ589875 HRV589875 IBR589875 ILN589875 IVJ589875 JFF589875 JPB589875 JYX589875 KIT589875 KSP589875 LCL589875 LMH589875 LWD589875 MFZ589875 MPV589875 MZR589875 NJN589875 NTJ589875 ODF589875 ONB589875 OWX589875 PGT589875 PQP589875 QAL589875 QKH589875 QUD589875 RDZ589875 RNV589875 RXR589875 SHN589875 SRJ589875 TBF589875 TLB589875 TUX589875 UET589875 UOP589875 UYL589875 VIH589875 VSD589875 WBZ589875 WLV589875 WVR589875 J655411 JF655411 TB655411 ACX655411 AMT655411 AWP655411 BGL655411 BQH655411 CAD655411 CJZ655411 CTV655411 DDR655411 DNN655411 DXJ655411 EHF655411 ERB655411 FAX655411 FKT655411 FUP655411 GEL655411 GOH655411 GYD655411 HHZ655411 HRV655411 IBR655411 ILN655411 IVJ655411 JFF655411 JPB655411 JYX655411 KIT655411 KSP655411 LCL655411 LMH655411 LWD655411 MFZ655411 MPV655411 MZR655411 NJN655411 NTJ655411 ODF655411 ONB655411 OWX655411 PGT655411 PQP655411 QAL655411 QKH655411 QUD655411 RDZ655411 RNV655411 RXR655411 SHN655411 SRJ655411 TBF655411 TLB655411 TUX655411 UET655411 UOP655411 UYL655411 VIH655411 VSD655411 WBZ655411 WLV655411 WVR655411 J720947 JF720947 TB720947 ACX720947 AMT720947 AWP720947 BGL720947 BQH720947 CAD720947 CJZ720947 CTV720947 DDR720947 DNN720947 DXJ720947 EHF720947 ERB720947 FAX720947 FKT720947 FUP720947 GEL720947 GOH720947 GYD720947 HHZ720947 HRV720947 IBR720947 ILN720947 IVJ720947 JFF720947 JPB720947 JYX720947 KIT720947 KSP720947 LCL720947 LMH720947 LWD720947 MFZ720947 MPV720947 MZR720947 NJN720947 NTJ720947 ODF720947 ONB720947 OWX720947 PGT720947 PQP720947 QAL720947 QKH720947 QUD720947 RDZ720947 RNV720947 RXR720947 SHN720947 SRJ720947 TBF720947 TLB720947 TUX720947 UET720947 UOP720947 UYL720947 VIH720947 VSD720947 WBZ720947 WLV720947 WVR720947 J786483 JF786483 TB786483 ACX786483 AMT786483 AWP786483 BGL786483 BQH786483 CAD786483 CJZ786483 CTV786483 DDR786483 DNN786483 DXJ786483 EHF786483 ERB786483 FAX786483 FKT786483 FUP786483 GEL786483 GOH786483 GYD786483 HHZ786483 HRV786483 IBR786483 ILN786483 IVJ786483 JFF786483 JPB786483 JYX786483 KIT786483 KSP786483 LCL786483 LMH786483 LWD786483 MFZ786483 MPV786483 MZR786483 NJN786483 NTJ786483 ODF786483 ONB786483 OWX786483 PGT786483 PQP786483 QAL786483 QKH786483 QUD786483 RDZ786483 RNV786483 RXR786483 SHN786483 SRJ786483 TBF786483 TLB786483 TUX786483 UET786483 UOP786483 UYL786483 VIH786483 VSD786483 WBZ786483 WLV786483 WVR786483 J852019 JF852019 TB852019 ACX852019 AMT852019 AWP852019 BGL852019 BQH852019 CAD852019 CJZ852019 CTV852019 DDR852019 DNN852019 DXJ852019 EHF852019 ERB852019 FAX852019 FKT852019 FUP852019 GEL852019 GOH852019 GYD852019 HHZ852019 HRV852019 IBR852019 ILN852019 IVJ852019 JFF852019 JPB852019 JYX852019 KIT852019 KSP852019 LCL852019 LMH852019 LWD852019 MFZ852019 MPV852019 MZR852019 NJN852019 NTJ852019 ODF852019 ONB852019 OWX852019 PGT852019 PQP852019 QAL852019 QKH852019 QUD852019 RDZ852019 RNV852019 RXR852019 SHN852019 SRJ852019 TBF852019 TLB852019 TUX852019 UET852019 UOP852019 UYL852019 VIH852019 VSD852019 WBZ852019 WLV852019 WVR852019 J917555 JF917555 TB917555 ACX917555 AMT917555 AWP917555 BGL917555 BQH917555 CAD917555 CJZ917555 CTV917555 DDR917555 DNN917555 DXJ917555 EHF917555 ERB917555 FAX917555 FKT917555 FUP917555 GEL917555 GOH917555 GYD917555 HHZ917555 HRV917555 IBR917555 ILN917555 IVJ917555 JFF917555 JPB917555 JYX917555 KIT917555 KSP917555 LCL917555 LMH917555 LWD917555 MFZ917555 MPV917555 MZR917555 NJN917555 NTJ917555 ODF917555 ONB917555 OWX917555 PGT917555 PQP917555 QAL917555 QKH917555 QUD917555 RDZ917555 RNV917555 RXR917555 SHN917555 SRJ917555 TBF917555 TLB917555 TUX917555 UET917555 UOP917555 UYL917555 VIH917555 VSD917555 WBZ917555 WLV917555 WVR917555 J983091 JF983091 TB983091 ACX983091 AMT983091 AWP983091 BGL983091 BQH983091 CAD983091 CJZ983091 CTV983091 DDR983091 DNN983091 DXJ983091 EHF983091 ERB983091 FAX983091 FKT983091 FUP983091 GEL983091 GOH983091 GYD983091 HHZ983091 HRV983091 IBR983091 ILN983091 IVJ983091 JFF983091 JPB983091 JYX983091 KIT983091 KSP983091 LCL983091 LMH983091 LWD983091 MFZ983091 MPV983091 MZR983091 NJN983091 NTJ983091 ODF983091 ONB983091 OWX983091 PGT983091 PQP983091 QAL983091 QKH983091 QUD983091 RDZ983091 RNV983091 RXR983091 SHN983091 SRJ983091 TBF983091 TLB983091 TUX983091 UET983091 UOP983091 UYL983091 VIH983091 VSD983091 WBZ983091 WLV983091 WVR983091 J65602 JF65602 TB65602 ACX65602 AMT65602 AWP65602 BGL65602 BQH65602 CAD65602 CJZ65602 CTV65602 DDR65602 DNN65602 DXJ65602 EHF65602 ERB65602 FAX65602 FKT65602 FUP65602 GEL65602 GOH65602 GYD65602 HHZ65602 HRV65602 IBR65602 ILN65602 IVJ65602 JFF65602 JPB65602 JYX65602 KIT65602 KSP65602 LCL65602 LMH65602 LWD65602 MFZ65602 MPV65602 MZR65602 NJN65602 NTJ65602 ODF65602 ONB65602 OWX65602 PGT65602 PQP65602 QAL65602 QKH65602 QUD65602 RDZ65602 RNV65602 RXR65602 SHN65602 SRJ65602 TBF65602 TLB65602 TUX65602 UET65602 UOP65602 UYL65602 VIH65602 VSD65602 WBZ65602 WLV65602 WVR65602 J131138 JF131138 TB131138 ACX131138 AMT131138 AWP131138 BGL131138 BQH131138 CAD131138 CJZ131138 CTV131138 DDR131138 DNN131138 DXJ131138 EHF131138 ERB131138 FAX131138 FKT131138 FUP131138 GEL131138 GOH131138 GYD131138 HHZ131138 HRV131138 IBR131138 ILN131138 IVJ131138 JFF131138 JPB131138 JYX131138 KIT131138 KSP131138 LCL131138 LMH131138 LWD131138 MFZ131138 MPV131138 MZR131138 NJN131138 NTJ131138 ODF131138 ONB131138 OWX131138 PGT131138 PQP131138 QAL131138 QKH131138 QUD131138 RDZ131138 RNV131138 RXR131138 SHN131138 SRJ131138 TBF131138 TLB131138 TUX131138 UET131138 UOP131138 UYL131138 VIH131138 VSD131138 WBZ131138 WLV131138 WVR131138 J196674 JF196674 TB196674 ACX196674 AMT196674 AWP196674 BGL196674 BQH196674 CAD196674 CJZ196674 CTV196674 DDR196674 DNN196674 DXJ196674 EHF196674 ERB196674 FAX196674 FKT196674 FUP196674 GEL196674 GOH196674 GYD196674 HHZ196674 HRV196674 IBR196674 ILN196674 IVJ196674 JFF196674 JPB196674 JYX196674 KIT196674 KSP196674 LCL196674 LMH196674 LWD196674 MFZ196674 MPV196674 MZR196674 NJN196674 NTJ196674 ODF196674 ONB196674 OWX196674 PGT196674 PQP196674 QAL196674 QKH196674 QUD196674 RDZ196674 RNV196674 RXR196674 SHN196674 SRJ196674 TBF196674 TLB196674 TUX196674 UET196674 UOP196674 UYL196674 VIH196674 VSD196674 WBZ196674 WLV196674 WVR196674 J262210 JF262210 TB262210 ACX262210 AMT262210 AWP262210 BGL262210 BQH262210 CAD262210 CJZ262210 CTV262210 DDR262210 DNN262210 DXJ262210 EHF262210 ERB262210 FAX262210 FKT262210 FUP262210 GEL262210 GOH262210 GYD262210 HHZ262210 HRV262210 IBR262210 ILN262210 IVJ262210 JFF262210 JPB262210 JYX262210 KIT262210 KSP262210 LCL262210 LMH262210 LWD262210 MFZ262210 MPV262210 MZR262210 NJN262210 NTJ262210 ODF262210 ONB262210 OWX262210 PGT262210 PQP262210 QAL262210 QKH262210 QUD262210 RDZ262210 RNV262210 RXR262210 SHN262210 SRJ262210 TBF262210 TLB262210 TUX262210 UET262210 UOP262210 UYL262210 VIH262210 VSD262210 WBZ262210 WLV262210 WVR262210 J327746 JF327746 TB327746 ACX327746 AMT327746 AWP327746 BGL327746 BQH327746 CAD327746 CJZ327746 CTV327746 DDR327746 DNN327746 DXJ327746 EHF327746 ERB327746 FAX327746 FKT327746 FUP327746 GEL327746 GOH327746 GYD327746 HHZ327746 HRV327746 IBR327746 ILN327746 IVJ327746 JFF327746 JPB327746 JYX327746 KIT327746 KSP327746 LCL327746 LMH327746 LWD327746 MFZ327746 MPV327746 MZR327746 NJN327746 NTJ327746 ODF327746 ONB327746 OWX327746 PGT327746 PQP327746 QAL327746 QKH327746 QUD327746 RDZ327746 RNV327746 RXR327746 SHN327746 SRJ327746 TBF327746 TLB327746 TUX327746 UET327746 UOP327746 UYL327746 VIH327746 VSD327746 WBZ327746 WLV327746 WVR327746 J393282 JF393282 TB393282 ACX393282 AMT393282 AWP393282 BGL393282 BQH393282 CAD393282 CJZ393282 CTV393282 DDR393282 DNN393282 DXJ393282 EHF393282 ERB393282 FAX393282 FKT393282 FUP393282 GEL393282 GOH393282 GYD393282 HHZ393282 HRV393282 IBR393282 ILN393282 IVJ393282 JFF393282 JPB393282 JYX393282 KIT393282 KSP393282 LCL393282 LMH393282 LWD393282 MFZ393282 MPV393282 MZR393282 NJN393282 NTJ393282 ODF393282 ONB393282 OWX393282 PGT393282 PQP393282 QAL393282 QKH393282 QUD393282 RDZ393282 RNV393282 RXR393282 SHN393282 SRJ393282 TBF393282 TLB393282 TUX393282 UET393282 UOP393282 UYL393282 VIH393282 VSD393282 WBZ393282 WLV393282 WVR393282 J458818 JF458818 TB458818 ACX458818 AMT458818 AWP458818 BGL458818 BQH458818 CAD458818 CJZ458818 CTV458818 DDR458818 DNN458818 DXJ458818 EHF458818 ERB458818 FAX458818 FKT458818 FUP458818 GEL458818 GOH458818 GYD458818 HHZ458818 HRV458818 IBR458818 ILN458818 IVJ458818 JFF458818 JPB458818 JYX458818 KIT458818 KSP458818 LCL458818 LMH458818 LWD458818 MFZ458818 MPV458818 MZR458818 NJN458818 NTJ458818 ODF458818 ONB458818 OWX458818 PGT458818 PQP458818 QAL458818 QKH458818 QUD458818 RDZ458818 RNV458818 RXR458818 SHN458818 SRJ458818 TBF458818 TLB458818 TUX458818 UET458818 UOP458818 UYL458818 VIH458818 VSD458818 WBZ458818 WLV458818 WVR458818 J524354 JF524354 TB524354 ACX524354 AMT524354 AWP524354 BGL524354 BQH524354 CAD524354 CJZ524354 CTV524354 DDR524354 DNN524354 DXJ524354 EHF524354 ERB524354 FAX524354 FKT524354 FUP524354 GEL524354 GOH524354 GYD524354 HHZ524354 HRV524354 IBR524354 ILN524354 IVJ524354 JFF524354 JPB524354 JYX524354 KIT524354 KSP524354 LCL524354 LMH524354 LWD524354 MFZ524354 MPV524354 MZR524354 NJN524354 NTJ524354 ODF524354 ONB524354 OWX524354 PGT524354 PQP524354 QAL524354 QKH524354 QUD524354 RDZ524354 RNV524354 RXR524354 SHN524354 SRJ524354 TBF524354 TLB524354 TUX524354 UET524354 UOP524354 UYL524354 VIH524354 VSD524354 WBZ524354 WLV524354 WVR524354 J589890 JF589890 TB589890 ACX589890 AMT589890 AWP589890 BGL589890 BQH589890 CAD589890 CJZ589890 CTV589890 DDR589890 DNN589890 DXJ589890 EHF589890 ERB589890 FAX589890 FKT589890 FUP589890 GEL589890 GOH589890 GYD589890 HHZ589890 HRV589890 IBR589890 ILN589890 IVJ589890 JFF589890 JPB589890 JYX589890 KIT589890 KSP589890 LCL589890 LMH589890 LWD589890 MFZ589890 MPV589890 MZR589890 NJN589890 NTJ589890 ODF589890 ONB589890 OWX589890 PGT589890 PQP589890 QAL589890 QKH589890 QUD589890 RDZ589890 RNV589890 RXR589890 SHN589890 SRJ589890 TBF589890 TLB589890 TUX589890 UET589890 UOP589890 UYL589890 VIH589890 VSD589890 WBZ589890 WLV589890 WVR589890 J655426 JF655426 TB655426 ACX655426 AMT655426 AWP655426 BGL655426 BQH655426 CAD655426 CJZ655426 CTV655426 DDR655426 DNN655426 DXJ655426 EHF655426 ERB655426 FAX655426 FKT655426 FUP655426 GEL655426 GOH655426 GYD655426 HHZ655426 HRV655426 IBR655426 ILN655426 IVJ655426 JFF655426 JPB655426 JYX655426 KIT655426 KSP655426 LCL655426 LMH655426 LWD655426 MFZ655426 MPV655426 MZR655426 NJN655426 NTJ655426 ODF655426 ONB655426 OWX655426 PGT655426 PQP655426 QAL655426 QKH655426 QUD655426 RDZ655426 RNV655426 RXR655426 SHN655426 SRJ655426 TBF655426 TLB655426 TUX655426 UET655426 UOP655426 UYL655426 VIH655426 VSD655426 WBZ655426 WLV655426 WVR655426 J720962 JF720962 TB720962 ACX720962 AMT720962 AWP720962 BGL720962 BQH720962 CAD720962 CJZ720962 CTV720962 DDR720962 DNN720962 DXJ720962 EHF720962 ERB720962 FAX720962 FKT720962 FUP720962 GEL720962 GOH720962 GYD720962 HHZ720962 HRV720962 IBR720962 ILN720962 IVJ720962 JFF720962 JPB720962 JYX720962 KIT720962 KSP720962 LCL720962 LMH720962 LWD720962 MFZ720962 MPV720962 MZR720962 NJN720962 NTJ720962 ODF720962 ONB720962 OWX720962 PGT720962 PQP720962 QAL720962 QKH720962 QUD720962 RDZ720962 RNV720962 RXR720962 SHN720962 SRJ720962 TBF720962 TLB720962 TUX720962 UET720962 UOP720962 UYL720962 VIH720962 VSD720962 WBZ720962 WLV720962 WVR720962 J786498 JF786498 TB786498 ACX786498 AMT786498 AWP786498 BGL786498 BQH786498 CAD786498 CJZ786498 CTV786498 DDR786498 DNN786498 DXJ786498 EHF786498 ERB786498 FAX786498 FKT786498 FUP786498 GEL786498 GOH786498 GYD786498 HHZ786498 HRV786498 IBR786498 ILN786498 IVJ786498 JFF786498 JPB786498 JYX786498 KIT786498 KSP786498 LCL786498 LMH786498 LWD786498 MFZ786498 MPV786498 MZR786498 NJN786498 NTJ786498 ODF786498 ONB786498 OWX786498 PGT786498 PQP786498 QAL786498 QKH786498 QUD786498 RDZ786498 RNV786498 RXR786498 SHN786498 SRJ786498 TBF786498 TLB786498 TUX786498 UET786498 UOP786498 UYL786498 VIH786498 VSD786498 WBZ786498 WLV786498 WVR786498 J852034 JF852034 TB852034 ACX852034 AMT852034 AWP852034 BGL852034 BQH852034 CAD852034 CJZ852034 CTV852034 DDR852034 DNN852034 DXJ852034 EHF852034 ERB852034 FAX852034 FKT852034 FUP852034 GEL852034 GOH852034 GYD852034 HHZ852034 HRV852034 IBR852034 ILN852034 IVJ852034 JFF852034 JPB852034 JYX852034 KIT852034 KSP852034 LCL852034 LMH852034 LWD852034 MFZ852034 MPV852034 MZR852034 NJN852034 NTJ852034 ODF852034 ONB852034 OWX852034 PGT852034 PQP852034 QAL852034 QKH852034 QUD852034 RDZ852034 RNV852034 RXR852034 SHN852034 SRJ852034 TBF852034 TLB852034 TUX852034 UET852034 UOP852034 UYL852034 VIH852034 VSD852034 WBZ852034 WLV852034 WVR852034 J917570 JF917570 TB917570 ACX917570 AMT917570 AWP917570 BGL917570 BQH917570 CAD917570 CJZ917570 CTV917570 DDR917570 DNN917570 DXJ917570 EHF917570 ERB917570 FAX917570 FKT917570 FUP917570 GEL917570 GOH917570 GYD917570 HHZ917570 HRV917570 IBR917570 ILN917570 IVJ917570 JFF917570 JPB917570 JYX917570 KIT917570 KSP917570 LCL917570 LMH917570 LWD917570 MFZ917570 MPV917570 MZR917570 NJN917570 NTJ917570 ODF917570 ONB917570 OWX917570 PGT917570 PQP917570 QAL917570 QKH917570 QUD917570 RDZ917570 RNV917570 RXR917570 SHN917570 SRJ917570 TBF917570 TLB917570 TUX917570 UET917570 UOP917570 UYL917570 VIH917570 VSD917570 WBZ917570 WLV917570 WVR917570 J983106 JF983106 TB983106 ACX983106 AMT983106 AWP983106 BGL983106 BQH983106 CAD983106 CJZ983106 CTV983106 DDR983106 DNN983106 DXJ983106 EHF983106 ERB983106 FAX983106 FKT983106 FUP983106 GEL983106 GOH983106 GYD983106 HHZ983106 HRV983106 IBR983106 ILN983106 IVJ983106 JFF983106 JPB983106 JYX983106 KIT983106 KSP983106 LCL983106 LMH983106 LWD983106 MFZ983106 MPV983106 MZR983106 NJN983106 NTJ983106 ODF983106 ONB983106 OWX983106 PGT983106 PQP983106 QAL983106 QKH983106 QUD983106 RDZ983106 RNV983106 RXR983106 SHN983106 SRJ983106 TBF983106 TLB983106 TUX983106 UET983106 UOP983106 UYL983106 VIH983106 VSD983106 WBZ983106 WLV983106 WVR983106 J65617 JF65617 TB65617 ACX65617 AMT65617 AWP65617 BGL65617 BQH65617 CAD65617 CJZ65617 CTV65617 DDR65617 DNN65617 DXJ65617 EHF65617 ERB65617 FAX65617 FKT65617 FUP65617 GEL65617 GOH65617 GYD65617 HHZ65617 HRV65617 IBR65617 ILN65617 IVJ65617 JFF65617 JPB65617 JYX65617 KIT65617 KSP65617 LCL65617 LMH65617 LWD65617 MFZ65617 MPV65617 MZR65617 NJN65617 NTJ65617 ODF65617 ONB65617 OWX65617 PGT65617 PQP65617 QAL65617 QKH65617 QUD65617 RDZ65617 RNV65617 RXR65617 SHN65617 SRJ65617 TBF65617 TLB65617 TUX65617 UET65617 UOP65617 UYL65617 VIH65617 VSD65617 WBZ65617 WLV65617 WVR65617 J131153 JF131153 TB131153 ACX131153 AMT131153 AWP131153 BGL131153 BQH131153 CAD131153 CJZ131153 CTV131153 DDR131153 DNN131153 DXJ131153 EHF131153 ERB131153 FAX131153 FKT131153 FUP131153 GEL131153 GOH131153 GYD131153 HHZ131153 HRV131153 IBR131153 ILN131153 IVJ131153 JFF131153 JPB131153 JYX131153 KIT131153 KSP131153 LCL131153 LMH131153 LWD131153 MFZ131153 MPV131153 MZR131153 NJN131153 NTJ131153 ODF131153 ONB131153 OWX131153 PGT131153 PQP131153 QAL131153 QKH131153 QUD131153 RDZ131153 RNV131153 RXR131153 SHN131153 SRJ131153 TBF131153 TLB131153 TUX131153 UET131153 UOP131153 UYL131153 VIH131153 VSD131153 WBZ131153 WLV131153 WVR131153 J196689 JF196689 TB196689 ACX196689 AMT196689 AWP196689 BGL196689 BQH196689 CAD196689 CJZ196689 CTV196689 DDR196689 DNN196689 DXJ196689 EHF196689 ERB196689 FAX196689 FKT196689 FUP196689 GEL196689 GOH196689 GYD196689 HHZ196689 HRV196689 IBR196689 ILN196689 IVJ196689 JFF196689 JPB196689 JYX196689 KIT196689 KSP196689 LCL196689 LMH196689 LWD196689 MFZ196689 MPV196689 MZR196689 NJN196689 NTJ196689 ODF196689 ONB196689 OWX196689 PGT196689 PQP196689 QAL196689 QKH196689 QUD196689 RDZ196689 RNV196689 RXR196689 SHN196689 SRJ196689 TBF196689 TLB196689 TUX196689 UET196689 UOP196689 UYL196689 VIH196689 VSD196689 WBZ196689 WLV196689 WVR196689 J262225 JF262225 TB262225 ACX262225 AMT262225 AWP262225 BGL262225 BQH262225 CAD262225 CJZ262225 CTV262225 DDR262225 DNN262225 DXJ262225 EHF262225 ERB262225 FAX262225 FKT262225 FUP262225 GEL262225 GOH262225 GYD262225 HHZ262225 HRV262225 IBR262225 ILN262225 IVJ262225 JFF262225 JPB262225 JYX262225 KIT262225 KSP262225 LCL262225 LMH262225 LWD262225 MFZ262225 MPV262225 MZR262225 NJN262225 NTJ262225 ODF262225 ONB262225 OWX262225 PGT262225 PQP262225 QAL262225 QKH262225 QUD262225 RDZ262225 RNV262225 RXR262225 SHN262225 SRJ262225 TBF262225 TLB262225 TUX262225 UET262225 UOP262225 UYL262225 VIH262225 VSD262225 WBZ262225 WLV262225 WVR262225 J327761 JF327761 TB327761 ACX327761 AMT327761 AWP327761 BGL327761 BQH327761 CAD327761 CJZ327761 CTV327761 DDR327761 DNN327761 DXJ327761 EHF327761 ERB327761 FAX327761 FKT327761 FUP327761 GEL327761 GOH327761 GYD327761 HHZ327761 HRV327761 IBR327761 ILN327761 IVJ327761 JFF327761 JPB327761 JYX327761 KIT327761 KSP327761 LCL327761 LMH327761 LWD327761 MFZ327761 MPV327761 MZR327761 NJN327761 NTJ327761 ODF327761 ONB327761 OWX327761 PGT327761 PQP327761 QAL327761 QKH327761 QUD327761 RDZ327761 RNV327761 RXR327761 SHN327761 SRJ327761 TBF327761 TLB327761 TUX327761 UET327761 UOP327761 UYL327761 VIH327761 VSD327761 WBZ327761 WLV327761 WVR327761 J393297 JF393297 TB393297 ACX393297 AMT393297 AWP393297 BGL393297 BQH393297 CAD393297 CJZ393297 CTV393297 DDR393297 DNN393297 DXJ393297 EHF393297 ERB393297 FAX393297 FKT393297 FUP393297 GEL393297 GOH393297 GYD393297 HHZ393297 HRV393297 IBR393297 ILN393297 IVJ393297 JFF393297 JPB393297 JYX393297 KIT393297 KSP393297 LCL393297 LMH393297 LWD393297 MFZ393297 MPV393297 MZR393297 NJN393297 NTJ393297 ODF393297 ONB393297 OWX393297 PGT393297 PQP393297 QAL393297 QKH393297 QUD393297 RDZ393297 RNV393297 RXR393297 SHN393297 SRJ393297 TBF393297 TLB393297 TUX393297 UET393297 UOP393297 UYL393297 VIH393297 VSD393297 WBZ393297 WLV393297 WVR393297 J458833 JF458833 TB458833 ACX458833 AMT458833 AWP458833 BGL458833 BQH458833 CAD458833 CJZ458833 CTV458833 DDR458833 DNN458833 DXJ458833 EHF458833 ERB458833 FAX458833 FKT458833 FUP458833 GEL458833 GOH458833 GYD458833 HHZ458833 HRV458833 IBR458833 ILN458833 IVJ458833 JFF458833 JPB458833 JYX458833 KIT458833 KSP458833 LCL458833 LMH458833 LWD458833 MFZ458833 MPV458833 MZR458833 NJN458833 NTJ458833 ODF458833 ONB458833 OWX458833 PGT458833 PQP458833 QAL458833 QKH458833 QUD458833 RDZ458833 RNV458833 RXR458833 SHN458833 SRJ458833 TBF458833 TLB458833 TUX458833 UET458833 UOP458833 UYL458833 VIH458833 VSD458833 WBZ458833 WLV458833 WVR458833 J524369 JF524369 TB524369 ACX524369 AMT524369 AWP524369 BGL524369 BQH524369 CAD524369 CJZ524369 CTV524369 DDR524369 DNN524369 DXJ524369 EHF524369 ERB524369 FAX524369 FKT524369 FUP524369 GEL524369 GOH524369 GYD524369 HHZ524369 HRV524369 IBR524369 ILN524369 IVJ524369 JFF524369 JPB524369 JYX524369 KIT524369 KSP524369 LCL524369 LMH524369 LWD524369 MFZ524369 MPV524369 MZR524369 NJN524369 NTJ524369 ODF524369 ONB524369 OWX524369 PGT524369 PQP524369 QAL524369 QKH524369 QUD524369 RDZ524369 RNV524369 RXR524369 SHN524369 SRJ524369 TBF524369 TLB524369 TUX524369 UET524369 UOP524369 UYL524369 VIH524369 VSD524369 WBZ524369 WLV524369 WVR524369 J589905 JF589905 TB589905 ACX589905 AMT589905 AWP589905 BGL589905 BQH589905 CAD589905 CJZ589905 CTV589905 DDR589905 DNN589905 DXJ589905 EHF589905 ERB589905 FAX589905 FKT589905 FUP589905 GEL589905 GOH589905 GYD589905 HHZ589905 HRV589905 IBR589905 ILN589905 IVJ589905 JFF589905 JPB589905 JYX589905 KIT589905 KSP589905 LCL589905 LMH589905 LWD589905 MFZ589905 MPV589905 MZR589905 NJN589905 NTJ589905 ODF589905 ONB589905 OWX589905 PGT589905 PQP589905 QAL589905 QKH589905 QUD589905 RDZ589905 RNV589905 RXR589905 SHN589905 SRJ589905 TBF589905 TLB589905 TUX589905 UET589905 UOP589905 UYL589905 VIH589905 VSD589905 WBZ589905 WLV589905 WVR589905 J655441 JF655441 TB655441 ACX655441 AMT655441 AWP655441 BGL655441 BQH655441 CAD655441 CJZ655441 CTV655441 DDR655441 DNN655441 DXJ655441 EHF655441 ERB655441 FAX655441 FKT655441 FUP655441 GEL655441 GOH655441 GYD655441 HHZ655441 HRV655441 IBR655441 ILN655441 IVJ655441 JFF655441 JPB655441 JYX655441 KIT655441 KSP655441 LCL655441 LMH655441 LWD655441 MFZ655441 MPV655441 MZR655441 NJN655441 NTJ655441 ODF655441 ONB655441 OWX655441 PGT655441 PQP655441 QAL655441 QKH655441 QUD655441 RDZ655441 RNV655441 RXR655441 SHN655441 SRJ655441 TBF655441 TLB655441 TUX655441 UET655441 UOP655441 UYL655441 VIH655441 VSD655441 WBZ655441 WLV655441 WVR655441 J720977 JF720977 TB720977 ACX720977 AMT720977 AWP720977 BGL720977 BQH720977 CAD720977 CJZ720977 CTV720977 DDR720977 DNN720977 DXJ720977 EHF720977 ERB720977 FAX720977 FKT720977 FUP720977 GEL720977 GOH720977 GYD720977 HHZ720977 HRV720977 IBR720977 ILN720977 IVJ720977 JFF720977 JPB720977 JYX720977 KIT720977 KSP720977 LCL720977 LMH720977 LWD720977 MFZ720977 MPV720977 MZR720977 NJN720977 NTJ720977 ODF720977 ONB720977 OWX720977 PGT720977 PQP720977 QAL720977 QKH720977 QUD720977 RDZ720977 RNV720977 RXR720977 SHN720977 SRJ720977 TBF720977 TLB720977 TUX720977 UET720977 UOP720977 UYL720977 VIH720977 VSD720977 WBZ720977 WLV720977 WVR720977 J786513 JF786513 TB786513 ACX786513 AMT786513 AWP786513 BGL786513 BQH786513 CAD786513 CJZ786513 CTV786513 DDR786513 DNN786513 DXJ786513 EHF786513 ERB786513 FAX786513 FKT786513 FUP786513 GEL786513 GOH786513 GYD786513 HHZ786513 HRV786513 IBR786513 ILN786513 IVJ786513 JFF786513 JPB786513 JYX786513 KIT786513 KSP786513 LCL786513 LMH786513 LWD786513 MFZ786513 MPV786513 MZR786513 NJN786513 NTJ786513 ODF786513 ONB786513 OWX786513 PGT786513 PQP786513 QAL786513 QKH786513 QUD786513 RDZ786513 RNV786513 RXR786513 SHN786513 SRJ786513 TBF786513 TLB786513 TUX786513 UET786513 UOP786513 UYL786513 VIH786513 VSD786513 WBZ786513 WLV786513 WVR786513 J852049 JF852049 TB852049 ACX852049 AMT852049 AWP852049 BGL852049 BQH852049 CAD852049 CJZ852049 CTV852049 DDR852049 DNN852049 DXJ852049 EHF852049 ERB852049 FAX852049 FKT852049 FUP852049 GEL852049 GOH852049 GYD852049 HHZ852049 HRV852049 IBR852049 ILN852049 IVJ852049 JFF852049 JPB852049 JYX852049 KIT852049 KSP852049 LCL852049 LMH852049 LWD852049 MFZ852049 MPV852049 MZR852049 NJN852049 NTJ852049 ODF852049 ONB852049 OWX852049 PGT852049 PQP852049 QAL852049 QKH852049 QUD852049 RDZ852049 RNV852049 RXR852049 SHN852049 SRJ852049 TBF852049 TLB852049 TUX852049 UET852049 UOP852049 UYL852049 VIH852049 VSD852049 WBZ852049 WLV852049 WVR852049 J917585 JF917585 TB917585 ACX917585 AMT917585 AWP917585 BGL917585 BQH917585 CAD917585 CJZ917585 CTV917585 DDR917585 DNN917585 DXJ917585 EHF917585 ERB917585 FAX917585 FKT917585 FUP917585 GEL917585 GOH917585 GYD917585 HHZ917585 HRV917585 IBR917585 ILN917585 IVJ917585 JFF917585 JPB917585 JYX917585 KIT917585 KSP917585 LCL917585 LMH917585 LWD917585 MFZ917585 MPV917585 MZR917585 NJN917585 NTJ917585 ODF917585 ONB917585 OWX917585 PGT917585 PQP917585 QAL917585 QKH917585 QUD917585 RDZ917585 RNV917585 RXR917585 SHN917585 SRJ917585 TBF917585 TLB917585 TUX917585 UET917585 UOP917585 UYL917585 VIH917585 VSD917585 WBZ917585 WLV917585 WVR917585 J983121 JF983121 TB983121 ACX983121 AMT983121 AWP983121 BGL983121 BQH983121 CAD983121 CJZ983121 CTV983121 DDR983121 DNN983121 DXJ983121 EHF983121 ERB983121 FAX983121 FKT983121 FUP983121 GEL983121 GOH983121 GYD983121 HHZ983121 HRV983121 IBR983121 ILN983121 IVJ983121 JFF983121 JPB983121 JYX983121 KIT983121 KSP983121 LCL983121 LMH983121 LWD983121 MFZ983121 MPV983121 MZR983121 NJN983121 NTJ983121 ODF983121 ONB983121 OWX983121 PGT983121 PQP983121 QAL983121 QKH983121 QUD983121 RDZ983121 RNV983121 RXR983121 SHN983121 SRJ983121 TBF983121 TLB983121 TUX983121 UET983121 UOP983121 UYL983121 VIH983121 VSD983121 WBZ983121 WLV983121 WVR983121 J65632 JF65632 TB65632 ACX65632 AMT65632 AWP65632 BGL65632 BQH65632 CAD65632 CJZ65632 CTV65632 DDR65632 DNN65632 DXJ65632 EHF65632 ERB65632 FAX65632 FKT65632 FUP65632 GEL65632 GOH65632 GYD65632 HHZ65632 HRV65632 IBR65632 ILN65632 IVJ65632 JFF65632 JPB65632 JYX65632 KIT65632 KSP65632 LCL65632 LMH65632 LWD65632 MFZ65632 MPV65632 MZR65632 NJN65632 NTJ65632 ODF65632 ONB65632 OWX65632 PGT65632 PQP65632 QAL65632 QKH65632 QUD65632 RDZ65632 RNV65632 RXR65632 SHN65632 SRJ65632 TBF65632 TLB65632 TUX65632 UET65632 UOP65632 UYL65632 VIH65632 VSD65632 WBZ65632 WLV65632 WVR65632 J131168 JF131168 TB131168 ACX131168 AMT131168 AWP131168 BGL131168 BQH131168 CAD131168 CJZ131168 CTV131168 DDR131168 DNN131168 DXJ131168 EHF131168 ERB131168 FAX131168 FKT131168 FUP131168 GEL131168 GOH131168 GYD131168 HHZ131168 HRV131168 IBR131168 ILN131168 IVJ131168 JFF131168 JPB131168 JYX131168 KIT131168 KSP131168 LCL131168 LMH131168 LWD131168 MFZ131168 MPV131168 MZR131168 NJN131168 NTJ131168 ODF131168 ONB131168 OWX131168 PGT131168 PQP131168 QAL131168 QKH131168 QUD131168 RDZ131168 RNV131168 RXR131168 SHN131168 SRJ131168 TBF131168 TLB131168 TUX131168 UET131168 UOP131168 UYL131168 VIH131168 VSD131168 WBZ131168 WLV131168 WVR131168 J196704 JF196704 TB196704 ACX196704 AMT196704 AWP196704 BGL196704 BQH196704 CAD196704 CJZ196704 CTV196704 DDR196704 DNN196704 DXJ196704 EHF196704 ERB196704 FAX196704 FKT196704 FUP196704 GEL196704 GOH196704 GYD196704 HHZ196704 HRV196704 IBR196704 ILN196704 IVJ196704 JFF196704 JPB196704 JYX196704 KIT196704 KSP196704 LCL196704 LMH196704 LWD196704 MFZ196704 MPV196704 MZR196704 NJN196704 NTJ196704 ODF196704 ONB196704 OWX196704 PGT196704 PQP196704 QAL196704 QKH196704 QUD196704 RDZ196704 RNV196704 RXR196704 SHN196704 SRJ196704 TBF196704 TLB196704 TUX196704 UET196704 UOP196704 UYL196704 VIH196704 VSD196704 WBZ196704 WLV196704 WVR196704 J262240 JF262240 TB262240 ACX262240 AMT262240 AWP262240 BGL262240 BQH262240 CAD262240 CJZ262240 CTV262240 DDR262240 DNN262240 DXJ262240 EHF262240 ERB262240 FAX262240 FKT262240 FUP262240 GEL262240 GOH262240 GYD262240 HHZ262240 HRV262240 IBR262240 ILN262240 IVJ262240 JFF262240 JPB262240 JYX262240 KIT262240 KSP262240 LCL262240 LMH262240 LWD262240 MFZ262240 MPV262240 MZR262240 NJN262240 NTJ262240 ODF262240 ONB262240 OWX262240 PGT262240 PQP262240 QAL262240 QKH262240 QUD262240 RDZ262240 RNV262240 RXR262240 SHN262240 SRJ262240 TBF262240 TLB262240 TUX262240 UET262240 UOP262240 UYL262240 VIH262240 VSD262240 WBZ262240 WLV262240 WVR262240 J327776 JF327776 TB327776 ACX327776 AMT327776 AWP327776 BGL327776 BQH327776 CAD327776 CJZ327776 CTV327776 DDR327776 DNN327776 DXJ327776 EHF327776 ERB327776 FAX327776 FKT327776 FUP327776 GEL327776 GOH327776 GYD327776 HHZ327776 HRV327776 IBR327776 ILN327776 IVJ327776 JFF327776 JPB327776 JYX327776 KIT327776 KSP327776 LCL327776 LMH327776 LWD327776 MFZ327776 MPV327776 MZR327776 NJN327776 NTJ327776 ODF327776 ONB327776 OWX327776 PGT327776 PQP327776 QAL327776 QKH327776 QUD327776 RDZ327776 RNV327776 RXR327776 SHN327776 SRJ327776 TBF327776 TLB327776 TUX327776 UET327776 UOP327776 UYL327776 VIH327776 VSD327776 WBZ327776 WLV327776 WVR327776 J393312 JF393312 TB393312 ACX393312 AMT393312 AWP393312 BGL393312 BQH393312 CAD393312 CJZ393312 CTV393312 DDR393312 DNN393312 DXJ393312 EHF393312 ERB393312 FAX393312 FKT393312 FUP393312 GEL393312 GOH393312 GYD393312 HHZ393312 HRV393312 IBR393312 ILN393312 IVJ393312 JFF393312 JPB393312 JYX393312 KIT393312 KSP393312 LCL393312 LMH393312 LWD393312 MFZ393312 MPV393312 MZR393312 NJN393312 NTJ393312 ODF393312 ONB393312 OWX393312 PGT393312 PQP393312 QAL393312 QKH393312 QUD393312 RDZ393312 RNV393312 RXR393312 SHN393312 SRJ393312 TBF393312 TLB393312 TUX393312 UET393312 UOP393312 UYL393312 VIH393312 VSD393312 WBZ393312 WLV393312 WVR393312 J458848 JF458848 TB458848 ACX458848 AMT458848 AWP458848 BGL458848 BQH458848 CAD458848 CJZ458848 CTV458848 DDR458848 DNN458848 DXJ458848 EHF458848 ERB458848 FAX458848 FKT458848 FUP458848 GEL458848 GOH458848 GYD458848 HHZ458848 HRV458848 IBR458848 ILN458848 IVJ458848 JFF458848 JPB458848 JYX458848 KIT458848 KSP458848 LCL458848 LMH458848 LWD458848 MFZ458848 MPV458848 MZR458848 NJN458848 NTJ458848 ODF458848 ONB458848 OWX458848 PGT458848 PQP458848 QAL458848 QKH458848 QUD458848 RDZ458848 RNV458848 RXR458848 SHN458848 SRJ458848 TBF458848 TLB458848 TUX458848 UET458848 UOP458848 UYL458848 VIH458848 VSD458848 WBZ458848 WLV458848 WVR458848 J524384 JF524384 TB524384 ACX524384 AMT524384 AWP524384 BGL524384 BQH524384 CAD524384 CJZ524384 CTV524384 DDR524384 DNN524384 DXJ524384 EHF524384 ERB524384 FAX524384 FKT524384 FUP524384 GEL524384 GOH524384 GYD524384 HHZ524384 HRV524384 IBR524384 ILN524384 IVJ524384 JFF524384 JPB524384 JYX524384 KIT524384 KSP524384 LCL524384 LMH524384 LWD524384 MFZ524384 MPV524384 MZR524384 NJN524384 NTJ524384 ODF524384 ONB524384 OWX524384 PGT524384 PQP524384 QAL524384 QKH524384 QUD524384 RDZ524384 RNV524384 RXR524384 SHN524384 SRJ524384 TBF524384 TLB524384 TUX524384 UET524384 UOP524384 UYL524384 VIH524384 VSD524384 WBZ524384 WLV524384 WVR524384 J589920 JF589920 TB589920 ACX589920 AMT589920 AWP589920 BGL589920 BQH589920 CAD589920 CJZ589920 CTV589920 DDR589920 DNN589920 DXJ589920 EHF589920 ERB589920 FAX589920 FKT589920 FUP589920 GEL589920 GOH589920 GYD589920 HHZ589920 HRV589920 IBR589920 ILN589920 IVJ589920 JFF589920 JPB589920 JYX589920 KIT589920 KSP589920 LCL589920 LMH589920 LWD589920 MFZ589920 MPV589920 MZR589920 NJN589920 NTJ589920 ODF589920 ONB589920 OWX589920 PGT589920 PQP589920 QAL589920 QKH589920 QUD589920 RDZ589920 RNV589920 RXR589920 SHN589920 SRJ589920 TBF589920 TLB589920 TUX589920 UET589920 UOP589920 UYL589920 VIH589920 VSD589920 WBZ589920 WLV589920 WVR589920 J655456 JF655456 TB655456 ACX655456 AMT655456 AWP655456 BGL655456 BQH655456 CAD655456 CJZ655456 CTV655456 DDR655456 DNN655456 DXJ655456 EHF655456 ERB655456 FAX655456 FKT655456 FUP655456 GEL655456 GOH655456 GYD655456 HHZ655456 HRV655456 IBR655456 ILN655456 IVJ655456 JFF655456 JPB655456 JYX655456 KIT655456 KSP655456 LCL655456 LMH655456 LWD655456 MFZ655456 MPV655456 MZR655456 NJN655456 NTJ655456 ODF655456 ONB655456 OWX655456 PGT655456 PQP655456 QAL655456 QKH655456 QUD655456 RDZ655456 RNV655456 RXR655456 SHN655456 SRJ655456 TBF655456 TLB655456 TUX655456 UET655456 UOP655456 UYL655456 VIH655456 VSD655456 WBZ655456 WLV655456 WVR655456 J720992 JF720992 TB720992 ACX720992 AMT720992 AWP720992 BGL720992 BQH720992 CAD720992 CJZ720992 CTV720992 DDR720992 DNN720992 DXJ720992 EHF720992 ERB720992 FAX720992 FKT720992 FUP720992 GEL720992 GOH720992 GYD720992 HHZ720992 HRV720992 IBR720992 ILN720992 IVJ720992 JFF720992 JPB720992 JYX720992 KIT720992 KSP720992 LCL720992 LMH720992 LWD720992 MFZ720992 MPV720992 MZR720992 NJN720992 NTJ720992 ODF720992 ONB720992 OWX720992 PGT720992 PQP720992 QAL720992 QKH720992 QUD720992 RDZ720992 RNV720992 RXR720992 SHN720992 SRJ720992 TBF720992 TLB720992 TUX720992 UET720992 UOP720992 UYL720992 VIH720992 VSD720992 WBZ720992 WLV720992 WVR720992 J786528 JF786528 TB786528 ACX786528 AMT786528 AWP786528 BGL786528 BQH786528 CAD786528 CJZ786528 CTV786528 DDR786528 DNN786528 DXJ786528 EHF786528 ERB786528 FAX786528 FKT786528 FUP786528 GEL786528 GOH786528 GYD786528 HHZ786528 HRV786528 IBR786528 ILN786528 IVJ786528 JFF786528 JPB786528 JYX786528 KIT786528 KSP786528 LCL786528 LMH786528 LWD786528 MFZ786528 MPV786528 MZR786528 NJN786528 NTJ786528 ODF786528 ONB786528 OWX786528 PGT786528 PQP786528 QAL786528 QKH786528 QUD786528 RDZ786528 RNV786528 RXR786528 SHN786528 SRJ786528 TBF786528 TLB786528 TUX786528 UET786528 UOP786528 UYL786528 VIH786528 VSD786528 WBZ786528 WLV786528 WVR786528 J852064 JF852064 TB852064 ACX852064 AMT852064 AWP852064 BGL852064 BQH852064 CAD852064 CJZ852064 CTV852064 DDR852064 DNN852064 DXJ852064 EHF852064 ERB852064 FAX852064 FKT852064 FUP852064 GEL852064 GOH852064 GYD852064 HHZ852064 HRV852064 IBR852064 ILN852064 IVJ852064 JFF852064 JPB852064 JYX852064 KIT852064 KSP852064 LCL852064 LMH852064 LWD852064 MFZ852064 MPV852064 MZR852064 NJN852064 NTJ852064 ODF852064 ONB852064 OWX852064 PGT852064 PQP852064 QAL852064 QKH852064 QUD852064 RDZ852064 RNV852064 RXR852064 SHN852064 SRJ852064 TBF852064 TLB852064 TUX852064 UET852064 UOP852064 UYL852064 VIH852064 VSD852064 WBZ852064 WLV852064 WVR852064 J917600 JF917600 TB917600 ACX917600 AMT917600 AWP917600 BGL917600 BQH917600 CAD917600 CJZ917600 CTV917600 DDR917600 DNN917600 DXJ917600 EHF917600 ERB917600 FAX917600 FKT917600 FUP917600 GEL917600 GOH917600 GYD917600 HHZ917600 HRV917600 IBR917600 ILN917600 IVJ917600 JFF917600 JPB917600 JYX917600 KIT917600 KSP917600 LCL917600 LMH917600 LWD917600 MFZ917600 MPV917600 MZR917600 NJN917600 NTJ917600 ODF917600 ONB917600 OWX917600 PGT917600 PQP917600 QAL917600 QKH917600 QUD917600 RDZ917600 RNV917600 RXR917600 SHN917600 SRJ917600 TBF917600 TLB917600 TUX917600 UET917600 UOP917600 UYL917600 VIH917600 VSD917600 WBZ917600 WLV917600 WVR917600 J983136 JF983136 TB983136 ACX983136 AMT983136 AWP983136 BGL983136 BQH983136 CAD983136 CJZ983136 CTV983136 DDR983136 DNN983136 DXJ983136 EHF983136 ERB983136 FAX983136 FKT983136 FUP983136 GEL983136 GOH983136 GYD983136 HHZ983136 HRV983136 IBR983136 ILN983136 IVJ983136 JFF983136 JPB983136 JYX983136 KIT983136 KSP983136 LCL983136 LMH983136 LWD983136 MFZ983136 MPV983136 MZR983136 NJN983136 NTJ983136 ODF983136 ONB983136 OWX983136 PGT983136 PQP983136 QAL983136 QKH983136 QUD983136 RDZ983136 RNV983136 RXR983136 SHN983136 SRJ983136 TBF983136 TLB983136 TUX983136 UET983136 UOP983136 UYL983136 VIH983136 VSD983136 WBZ983136 WLV983136 WVR983136 J65647 JF65647 TB65647 ACX65647 AMT65647 AWP65647 BGL65647 BQH65647 CAD65647 CJZ65647 CTV65647 DDR65647 DNN65647 DXJ65647 EHF65647 ERB65647 FAX65647 FKT65647 FUP65647 GEL65647 GOH65647 GYD65647 HHZ65647 HRV65647 IBR65647 ILN65647 IVJ65647 JFF65647 JPB65647 JYX65647 KIT65647 KSP65647 LCL65647 LMH65647 LWD65647 MFZ65647 MPV65647 MZR65647 NJN65647 NTJ65647 ODF65647 ONB65647 OWX65647 PGT65647 PQP65647 QAL65647 QKH65647 QUD65647 RDZ65647 RNV65647 RXR65647 SHN65647 SRJ65647 TBF65647 TLB65647 TUX65647 UET65647 UOP65647 UYL65647 VIH65647 VSD65647 WBZ65647 WLV65647 WVR65647 J131183 JF131183 TB131183 ACX131183 AMT131183 AWP131183 BGL131183 BQH131183 CAD131183 CJZ131183 CTV131183 DDR131183 DNN131183 DXJ131183 EHF131183 ERB131183 FAX131183 FKT131183 FUP131183 GEL131183 GOH131183 GYD131183 HHZ131183 HRV131183 IBR131183 ILN131183 IVJ131183 JFF131183 JPB131183 JYX131183 KIT131183 KSP131183 LCL131183 LMH131183 LWD131183 MFZ131183 MPV131183 MZR131183 NJN131183 NTJ131183 ODF131183 ONB131183 OWX131183 PGT131183 PQP131183 QAL131183 QKH131183 QUD131183 RDZ131183 RNV131183 RXR131183 SHN131183 SRJ131183 TBF131183 TLB131183 TUX131183 UET131183 UOP131183 UYL131183 VIH131183 VSD131183 WBZ131183 WLV131183 WVR131183 J196719 JF196719 TB196719 ACX196719 AMT196719 AWP196719 BGL196719 BQH196719 CAD196719 CJZ196719 CTV196719 DDR196719 DNN196719 DXJ196719 EHF196719 ERB196719 FAX196719 FKT196719 FUP196719 GEL196719 GOH196719 GYD196719 HHZ196719 HRV196719 IBR196719 ILN196719 IVJ196719 JFF196719 JPB196719 JYX196719 KIT196719 KSP196719 LCL196719 LMH196719 LWD196719 MFZ196719 MPV196719 MZR196719 NJN196719 NTJ196719 ODF196719 ONB196719 OWX196719 PGT196719 PQP196719 QAL196719 QKH196719 QUD196719 RDZ196719 RNV196719 RXR196719 SHN196719 SRJ196719 TBF196719 TLB196719 TUX196719 UET196719 UOP196719 UYL196719 VIH196719 VSD196719 WBZ196719 WLV196719 WVR196719 J262255 JF262255 TB262255 ACX262255 AMT262255 AWP262255 BGL262255 BQH262255 CAD262255 CJZ262255 CTV262255 DDR262255 DNN262255 DXJ262255 EHF262255 ERB262255 FAX262255 FKT262255 FUP262255 GEL262255 GOH262255 GYD262255 HHZ262255 HRV262255 IBR262255 ILN262255 IVJ262255 JFF262255 JPB262255 JYX262255 KIT262255 KSP262255 LCL262255 LMH262255 LWD262255 MFZ262255 MPV262255 MZR262255 NJN262255 NTJ262255 ODF262255 ONB262255 OWX262255 PGT262255 PQP262255 QAL262255 QKH262255 QUD262255 RDZ262255 RNV262255 RXR262255 SHN262255 SRJ262255 TBF262255 TLB262255 TUX262255 UET262255 UOP262255 UYL262255 VIH262255 VSD262255 WBZ262255 WLV262255 WVR262255 J327791 JF327791 TB327791 ACX327791 AMT327791 AWP327791 BGL327791 BQH327791 CAD327791 CJZ327791 CTV327791 DDR327791 DNN327791 DXJ327791 EHF327791 ERB327791 FAX327791 FKT327791 FUP327791 GEL327791 GOH327791 GYD327791 HHZ327791 HRV327791 IBR327791 ILN327791 IVJ327791 JFF327791 JPB327791 JYX327791 KIT327791 KSP327791 LCL327791 LMH327791 LWD327791 MFZ327791 MPV327791 MZR327791 NJN327791 NTJ327791 ODF327791 ONB327791 OWX327791 PGT327791 PQP327791 QAL327791 QKH327791 QUD327791 RDZ327791 RNV327791 RXR327791 SHN327791 SRJ327791 TBF327791 TLB327791 TUX327791 UET327791 UOP327791 UYL327791 VIH327791 VSD327791 WBZ327791 WLV327791 WVR327791 J393327 JF393327 TB393327 ACX393327 AMT393327 AWP393327 BGL393327 BQH393327 CAD393327 CJZ393327 CTV393327 DDR393327 DNN393327 DXJ393327 EHF393327 ERB393327 FAX393327 FKT393327 FUP393327 GEL393327 GOH393327 GYD393327 HHZ393327 HRV393327 IBR393327 ILN393327 IVJ393327 JFF393327 JPB393327 JYX393327 KIT393327 KSP393327 LCL393327 LMH393327 LWD393327 MFZ393327 MPV393327 MZR393327 NJN393327 NTJ393327 ODF393327 ONB393327 OWX393327 PGT393327 PQP393327 QAL393327 QKH393327 QUD393327 RDZ393327 RNV393327 RXR393327 SHN393327 SRJ393327 TBF393327 TLB393327 TUX393327 UET393327 UOP393327 UYL393327 VIH393327 VSD393327 WBZ393327 WLV393327 WVR393327 J458863 JF458863 TB458863 ACX458863 AMT458863 AWP458863 BGL458863 BQH458863 CAD458863 CJZ458863 CTV458863 DDR458863 DNN458863 DXJ458863 EHF458863 ERB458863 FAX458863 FKT458863 FUP458863 GEL458863 GOH458863 GYD458863 HHZ458863 HRV458863 IBR458863 ILN458863 IVJ458863 JFF458863 JPB458863 JYX458863 KIT458863 KSP458863 LCL458863 LMH458863 LWD458863 MFZ458863 MPV458863 MZR458863 NJN458863 NTJ458863 ODF458863 ONB458863 OWX458863 PGT458863 PQP458863 QAL458863 QKH458863 QUD458863 RDZ458863 RNV458863 RXR458863 SHN458863 SRJ458863 TBF458863 TLB458863 TUX458863 UET458863 UOP458863 UYL458863 VIH458863 VSD458863 WBZ458863 WLV458863 WVR458863 J524399 JF524399 TB524399 ACX524399 AMT524399 AWP524399 BGL524399 BQH524399 CAD524399 CJZ524399 CTV524399 DDR524399 DNN524399 DXJ524399 EHF524399 ERB524399 FAX524399 FKT524399 FUP524399 GEL524399 GOH524399 GYD524399 HHZ524399 HRV524399 IBR524399 ILN524399 IVJ524399 JFF524399 JPB524399 JYX524399 KIT524399 KSP524399 LCL524399 LMH524399 LWD524399 MFZ524399 MPV524399 MZR524399 NJN524399 NTJ524399 ODF524399 ONB524399 OWX524399 PGT524399 PQP524399 QAL524399 QKH524399 QUD524399 RDZ524399 RNV524399 RXR524399 SHN524399 SRJ524399 TBF524399 TLB524399 TUX524399 UET524399 UOP524399 UYL524399 VIH524399 VSD524399 WBZ524399 WLV524399 WVR524399 J589935 JF589935 TB589935 ACX589935 AMT589935 AWP589935 BGL589935 BQH589935 CAD589935 CJZ589935 CTV589935 DDR589935 DNN589935 DXJ589935 EHF589935 ERB589935 FAX589935 FKT589935 FUP589935 GEL589935 GOH589935 GYD589935 HHZ589935 HRV589935 IBR589935 ILN589935 IVJ589935 JFF589935 JPB589935 JYX589935 KIT589935 KSP589935 LCL589935 LMH589935 LWD589935 MFZ589935 MPV589935 MZR589935 NJN589935 NTJ589935 ODF589935 ONB589935 OWX589935 PGT589935 PQP589935 QAL589935 QKH589935 QUD589935 RDZ589935 RNV589935 RXR589935 SHN589935 SRJ589935 TBF589935 TLB589935 TUX589935 UET589935 UOP589935 UYL589935 VIH589935 VSD589935 WBZ589935 WLV589935 WVR589935 J655471 JF655471 TB655471 ACX655471 AMT655471 AWP655471 BGL655471 BQH655471 CAD655471 CJZ655471 CTV655471 DDR655471 DNN655471 DXJ655471 EHF655471 ERB655471 FAX655471 FKT655471 FUP655471 GEL655471 GOH655471 GYD655471 HHZ655471 HRV655471 IBR655471 ILN655471 IVJ655471 JFF655471 JPB655471 JYX655471 KIT655471 KSP655471 LCL655471 LMH655471 LWD655471 MFZ655471 MPV655471 MZR655471 NJN655471 NTJ655471 ODF655471 ONB655471 OWX655471 PGT655471 PQP655471 QAL655471 QKH655471 QUD655471 RDZ655471 RNV655471 RXR655471 SHN655471 SRJ655471 TBF655471 TLB655471 TUX655471 UET655471 UOP655471 UYL655471 VIH655471 VSD655471 WBZ655471 WLV655471 WVR655471 J721007 JF721007 TB721007 ACX721007 AMT721007 AWP721007 BGL721007 BQH721007 CAD721007 CJZ721007 CTV721007 DDR721007 DNN721007 DXJ721007 EHF721007 ERB721007 FAX721007 FKT721007 FUP721007 GEL721007 GOH721007 GYD721007 HHZ721007 HRV721007 IBR721007 ILN721007 IVJ721007 JFF721007 JPB721007 JYX721007 KIT721007 KSP721007 LCL721007 LMH721007 LWD721007 MFZ721007 MPV721007 MZR721007 NJN721007 NTJ721007 ODF721007 ONB721007 OWX721007 PGT721007 PQP721007 QAL721007 QKH721007 QUD721007 RDZ721007 RNV721007 RXR721007 SHN721007 SRJ721007 TBF721007 TLB721007 TUX721007 UET721007 UOP721007 UYL721007 VIH721007 VSD721007 WBZ721007 WLV721007 WVR721007 J786543 JF786543 TB786543 ACX786543 AMT786543 AWP786543 BGL786543 BQH786543 CAD786543 CJZ786543 CTV786543 DDR786543 DNN786543 DXJ786543 EHF786543 ERB786543 FAX786543 FKT786543 FUP786543 GEL786543 GOH786543 GYD786543 HHZ786543 HRV786543 IBR786543 ILN786543 IVJ786543 JFF786543 JPB786543 JYX786543 KIT786543 KSP786543 LCL786543 LMH786543 LWD786543 MFZ786543 MPV786543 MZR786543 NJN786543 NTJ786543 ODF786543 ONB786543 OWX786543 PGT786543 PQP786543 QAL786543 QKH786543 QUD786543 RDZ786543 RNV786543 RXR786543 SHN786543 SRJ786543 TBF786543 TLB786543 TUX786543 UET786543 UOP786543 UYL786543 VIH786543 VSD786543 WBZ786543 WLV786543 WVR786543 J852079 JF852079 TB852079 ACX852079 AMT852079 AWP852079 BGL852079 BQH852079 CAD852079 CJZ852079 CTV852079 DDR852079 DNN852079 DXJ852079 EHF852079 ERB852079 FAX852079 FKT852079 FUP852079 GEL852079 GOH852079 GYD852079 HHZ852079 HRV852079 IBR852079 ILN852079 IVJ852079 JFF852079 JPB852079 JYX852079 KIT852079 KSP852079 LCL852079 LMH852079 LWD852079 MFZ852079 MPV852079 MZR852079 NJN852079 NTJ852079 ODF852079 ONB852079 OWX852079 PGT852079 PQP852079 QAL852079 QKH852079 QUD852079 RDZ852079 RNV852079 RXR852079 SHN852079 SRJ852079 TBF852079 TLB852079 TUX852079 UET852079 UOP852079 UYL852079 VIH852079 VSD852079 WBZ852079 WLV852079 WVR852079 J917615 JF917615 TB917615 ACX917615 AMT917615 AWP917615 BGL917615 BQH917615 CAD917615 CJZ917615 CTV917615 DDR917615 DNN917615 DXJ917615 EHF917615 ERB917615 FAX917615 FKT917615 FUP917615 GEL917615 GOH917615 GYD917615 HHZ917615 HRV917615 IBR917615 ILN917615 IVJ917615 JFF917615 JPB917615 JYX917615 KIT917615 KSP917615 LCL917615 LMH917615 LWD917615 MFZ917615 MPV917615 MZR917615 NJN917615 NTJ917615 ODF917615 ONB917615 OWX917615 PGT917615 PQP917615 QAL917615 QKH917615 QUD917615 RDZ917615 RNV917615 RXR917615 SHN917615 SRJ917615 TBF917615 TLB917615 TUX917615 UET917615 UOP917615 UYL917615 VIH917615 VSD917615 WBZ917615 WLV917615 WVR917615 J983151 JF983151 TB983151 ACX983151 AMT983151 AWP983151 BGL983151 BQH983151 CAD983151 CJZ983151 CTV983151 DDR983151 DNN983151 DXJ983151 EHF983151 ERB983151 FAX983151 FKT983151 FUP983151 GEL983151 GOH983151 GYD983151 HHZ983151 HRV983151 IBR983151 ILN983151 IVJ983151 JFF983151 JPB983151 JYX983151 KIT983151 KSP983151 LCL983151 LMH983151 LWD983151 MFZ983151 MPV983151 MZR983151 NJN983151 NTJ983151 ODF983151 ONB983151 OWX983151 PGT983151 PQP983151 QAL983151 QKH983151 QUD983151 RDZ983151 RNV983151 RXR983151 SHN983151 SRJ983151 TBF983151 TLB983151 TUX983151 UET983151 UOP983151 UYL983151 VIH983151 VSD983151 WBZ983151 WLV983151 WVR983151 J65662 JF65662 TB65662 ACX65662 AMT65662 AWP65662 BGL65662 BQH65662 CAD65662 CJZ65662 CTV65662 DDR65662 DNN65662 DXJ65662 EHF65662 ERB65662 FAX65662 FKT65662 FUP65662 GEL65662 GOH65662 GYD65662 HHZ65662 HRV65662 IBR65662 ILN65662 IVJ65662 JFF65662 JPB65662 JYX65662 KIT65662 KSP65662 LCL65662 LMH65662 LWD65662 MFZ65662 MPV65662 MZR65662 NJN65662 NTJ65662 ODF65662 ONB65662 OWX65662 PGT65662 PQP65662 QAL65662 QKH65662 QUD65662 RDZ65662 RNV65662 RXR65662 SHN65662 SRJ65662 TBF65662 TLB65662 TUX65662 UET65662 UOP65662 UYL65662 VIH65662 VSD65662 WBZ65662 WLV65662 WVR65662 J131198 JF131198 TB131198 ACX131198 AMT131198 AWP131198 BGL131198 BQH131198 CAD131198 CJZ131198 CTV131198 DDR131198 DNN131198 DXJ131198 EHF131198 ERB131198 FAX131198 FKT131198 FUP131198 GEL131198 GOH131198 GYD131198 HHZ131198 HRV131198 IBR131198 ILN131198 IVJ131198 JFF131198 JPB131198 JYX131198 KIT131198 KSP131198 LCL131198 LMH131198 LWD131198 MFZ131198 MPV131198 MZR131198 NJN131198 NTJ131198 ODF131198 ONB131198 OWX131198 PGT131198 PQP131198 QAL131198 QKH131198 QUD131198 RDZ131198 RNV131198 RXR131198 SHN131198 SRJ131198 TBF131198 TLB131198 TUX131198 UET131198 UOP131198 UYL131198 VIH131198 VSD131198 WBZ131198 WLV131198 WVR131198 J196734 JF196734 TB196734 ACX196734 AMT196734 AWP196734 BGL196734 BQH196734 CAD196734 CJZ196734 CTV196734 DDR196734 DNN196734 DXJ196734 EHF196734 ERB196734 FAX196734 FKT196734 FUP196734 GEL196734 GOH196734 GYD196734 HHZ196734 HRV196734 IBR196734 ILN196734 IVJ196734 JFF196734 JPB196734 JYX196734 KIT196734 KSP196734 LCL196734 LMH196734 LWD196734 MFZ196734 MPV196734 MZR196734 NJN196734 NTJ196734 ODF196734 ONB196734 OWX196734 PGT196734 PQP196734 QAL196734 QKH196734 QUD196734 RDZ196734 RNV196734 RXR196734 SHN196734 SRJ196734 TBF196734 TLB196734 TUX196734 UET196734 UOP196734 UYL196734 VIH196734 VSD196734 WBZ196734 WLV196734 WVR196734 J262270 JF262270 TB262270 ACX262270 AMT262270 AWP262270 BGL262270 BQH262270 CAD262270 CJZ262270 CTV262270 DDR262270 DNN262270 DXJ262270 EHF262270 ERB262270 FAX262270 FKT262270 FUP262270 GEL262270 GOH262270 GYD262270 HHZ262270 HRV262270 IBR262270 ILN262270 IVJ262270 JFF262270 JPB262270 JYX262270 KIT262270 KSP262270 LCL262270 LMH262270 LWD262270 MFZ262270 MPV262270 MZR262270 NJN262270 NTJ262270 ODF262270 ONB262270 OWX262270 PGT262270 PQP262270 QAL262270 QKH262270 QUD262270 RDZ262270 RNV262270 RXR262270 SHN262270 SRJ262270 TBF262270 TLB262270 TUX262270 UET262270 UOP262270 UYL262270 VIH262270 VSD262270 WBZ262270 WLV262270 WVR262270 J327806 JF327806 TB327806 ACX327806 AMT327806 AWP327806 BGL327806 BQH327806 CAD327806 CJZ327806 CTV327806 DDR327806 DNN327806 DXJ327806 EHF327806 ERB327806 FAX327806 FKT327806 FUP327806 GEL327806 GOH327806 GYD327806 HHZ327806 HRV327806 IBR327806 ILN327806 IVJ327806 JFF327806 JPB327806 JYX327806 KIT327806 KSP327806 LCL327806 LMH327806 LWD327806 MFZ327806 MPV327806 MZR327806 NJN327806 NTJ327806 ODF327806 ONB327806 OWX327806 PGT327806 PQP327806 QAL327806 QKH327806 QUD327806 RDZ327806 RNV327806 RXR327806 SHN327806 SRJ327806 TBF327806 TLB327806 TUX327806 UET327806 UOP327806 UYL327806 VIH327806 VSD327806 WBZ327806 WLV327806 WVR327806 J393342 JF393342 TB393342 ACX393342 AMT393342 AWP393342 BGL393342 BQH393342 CAD393342 CJZ393342 CTV393342 DDR393342 DNN393342 DXJ393342 EHF393342 ERB393342 FAX393342 FKT393342 FUP393342 GEL393342 GOH393342 GYD393342 HHZ393342 HRV393342 IBR393342 ILN393342 IVJ393342 JFF393342 JPB393342 JYX393342 KIT393342 KSP393342 LCL393342 LMH393342 LWD393342 MFZ393342 MPV393342 MZR393342 NJN393342 NTJ393342 ODF393342 ONB393342 OWX393342 PGT393342 PQP393342 QAL393342 QKH393342 QUD393342 RDZ393342 RNV393342 RXR393342 SHN393342 SRJ393342 TBF393342 TLB393342 TUX393342 UET393342 UOP393342 UYL393342 VIH393342 VSD393342 WBZ393342 WLV393342 WVR393342 J458878 JF458878 TB458878 ACX458878 AMT458878 AWP458878 BGL458878 BQH458878 CAD458878 CJZ458878 CTV458878 DDR458878 DNN458878 DXJ458878 EHF458878 ERB458878 FAX458878 FKT458878 FUP458878 GEL458878 GOH458878 GYD458878 HHZ458878 HRV458878 IBR458878 ILN458878 IVJ458878 JFF458878 JPB458878 JYX458878 KIT458878 KSP458878 LCL458878 LMH458878 LWD458878 MFZ458878 MPV458878 MZR458878 NJN458878 NTJ458878 ODF458878 ONB458878 OWX458878 PGT458878 PQP458878 QAL458878 QKH458878 QUD458878 RDZ458878 RNV458878 RXR458878 SHN458878 SRJ458878 TBF458878 TLB458878 TUX458878 UET458878 UOP458878 UYL458878 VIH458878 VSD458878 WBZ458878 WLV458878 WVR458878 J524414 JF524414 TB524414 ACX524414 AMT524414 AWP524414 BGL524414 BQH524414 CAD524414 CJZ524414 CTV524414 DDR524414 DNN524414 DXJ524414 EHF524414 ERB524414 FAX524414 FKT524414 FUP524414 GEL524414 GOH524414 GYD524414 HHZ524414 HRV524414 IBR524414 ILN524414 IVJ524414 JFF524414 JPB524414 JYX524414 KIT524414 KSP524414 LCL524414 LMH524414 LWD524414 MFZ524414 MPV524414 MZR524414 NJN524414 NTJ524414 ODF524414 ONB524414 OWX524414 PGT524414 PQP524414 QAL524414 QKH524414 QUD524414 RDZ524414 RNV524414 RXR524414 SHN524414 SRJ524414 TBF524414 TLB524414 TUX524414 UET524414 UOP524414 UYL524414 VIH524414 VSD524414 WBZ524414 WLV524414 WVR524414 J589950 JF589950 TB589950 ACX589950 AMT589950 AWP589950 BGL589950 BQH589950 CAD589950 CJZ589950 CTV589950 DDR589950 DNN589950 DXJ589950 EHF589950 ERB589950 FAX589950 FKT589950 FUP589950 GEL589950 GOH589950 GYD589950 HHZ589950 HRV589950 IBR589950 ILN589950 IVJ589950 JFF589950 JPB589950 JYX589950 KIT589950 KSP589950 LCL589950 LMH589950 LWD589950 MFZ589950 MPV589950 MZR589950 NJN589950 NTJ589950 ODF589950 ONB589950 OWX589950 PGT589950 PQP589950 QAL589950 QKH589950 QUD589950 RDZ589950 RNV589950 RXR589950 SHN589950 SRJ589950 TBF589950 TLB589950 TUX589950 UET589950 UOP589950 UYL589950 VIH589950 VSD589950 WBZ589950 WLV589950 WVR589950 J655486 JF655486 TB655486 ACX655486 AMT655486 AWP655486 BGL655486 BQH655486 CAD655486 CJZ655486 CTV655486 DDR655486 DNN655486 DXJ655486 EHF655486 ERB655486 FAX655486 FKT655486 FUP655486 GEL655486 GOH655486 GYD655486 HHZ655486 HRV655486 IBR655486 ILN655486 IVJ655486 JFF655486 JPB655486 JYX655486 KIT655486 KSP655486 LCL655486 LMH655486 LWD655486 MFZ655486 MPV655486 MZR655486 NJN655486 NTJ655486 ODF655486 ONB655486 OWX655486 PGT655486 PQP655486 QAL655486 QKH655486 QUD655486 RDZ655486 RNV655486 RXR655486 SHN655486 SRJ655486 TBF655486 TLB655486 TUX655486 UET655486 UOP655486 UYL655486 VIH655486 VSD655486 WBZ655486 WLV655486 WVR655486 J721022 JF721022 TB721022 ACX721022 AMT721022 AWP721022 BGL721022 BQH721022 CAD721022 CJZ721022 CTV721022 DDR721022 DNN721022 DXJ721022 EHF721022 ERB721022 FAX721022 FKT721022 FUP721022 GEL721022 GOH721022 GYD721022 HHZ721022 HRV721022 IBR721022 ILN721022 IVJ721022 JFF721022 JPB721022 JYX721022 KIT721022 KSP721022 LCL721022 LMH721022 LWD721022 MFZ721022 MPV721022 MZR721022 NJN721022 NTJ721022 ODF721022 ONB721022 OWX721022 PGT721022 PQP721022 QAL721022 QKH721022 QUD721022 RDZ721022 RNV721022 RXR721022 SHN721022 SRJ721022 TBF721022 TLB721022 TUX721022 UET721022 UOP721022 UYL721022 VIH721022 VSD721022 WBZ721022 WLV721022 WVR721022 J786558 JF786558 TB786558 ACX786558 AMT786558 AWP786558 BGL786558 BQH786558 CAD786558 CJZ786558 CTV786558 DDR786558 DNN786558 DXJ786558 EHF786558 ERB786558 FAX786558 FKT786558 FUP786558 GEL786558 GOH786558 GYD786558 HHZ786558 HRV786558 IBR786558 ILN786558 IVJ786558 JFF786558 JPB786558 JYX786558 KIT786558 KSP786558 LCL786558 LMH786558 LWD786558 MFZ786558 MPV786558 MZR786558 NJN786558 NTJ786558 ODF786558 ONB786558 OWX786558 PGT786558 PQP786558 QAL786558 QKH786558 QUD786558 RDZ786558 RNV786558 RXR786558 SHN786558 SRJ786558 TBF786558 TLB786558 TUX786558 UET786558 UOP786558 UYL786558 VIH786558 VSD786558 WBZ786558 WLV786558 WVR786558 J852094 JF852094 TB852094 ACX852094 AMT852094 AWP852094 BGL852094 BQH852094 CAD852094 CJZ852094 CTV852094 DDR852094 DNN852094 DXJ852094 EHF852094 ERB852094 FAX852094 FKT852094 FUP852094 GEL852094 GOH852094 GYD852094 HHZ852094 HRV852094 IBR852094 ILN852094 IVJ852094 JFF852094 JPB852094 JYX852094 KIT852094 KSP852094 LCL852094 LMH852094 LWD852094 MFZ852094 MPV852094 MZR852094 NJN852094 NTJ852094 ODF852094 ONB852094 OWX852094 PGT852094 PQP852094 QAL852094 QKH852094 QUD852094 RDZ852094 RNV852094 RXR852094 SHN852094 SRJ852094 TBF852094 TLB852094 TUX852094 UET852094 UOP852094 UYL852094 VIH852094 VSD852094 WBZ852094 WLV852094 WVR852094 J917630 JF917630 TB917630 ACX917630 AMT917630 AWP917630 BGL917630 BQH917630 CAD917630 CJZ917630 CTV917630 DDR917630 DNN917630 DXJ917630 EHF917630 ERB917630 FAX917630 FKT917630 FUP917630 GEL917630 GOH917630 GYD917630 HHZ917630 HRV917630 IBR917630 ILN917630 IVJ917630 JFF917630 JPB917630 JYX917630 KIT917630 KSP917630 LCL917630 LMH917630 LWD917630 MFZ917630 MPV917630 MZR917630 NJN917630 NTJ917630 ODF917630 ONB917630 OWX917630 PGT917630 PQP917630 QAL917630 QKH917630 QUD917630 RDZ917630 RNV917630 RXR917630 SHN917630 SRJ917630 TBF917630 TLB917630 TUX917630 UET917630 UOP917630 UYL917630 VIH917630 VSD917630 WBZ917630 WLV917630 WVR917630 J983166 JF983166 TB983166 ACX983166 AMT983166 AWP983166 BGL983166 BQH983166 CAD983166 CJZ983166 CTV983166 DDR983166 DNN983166 DXJ983166 EHF983166 ERB983166 FAX983166 FKT983166 FUP983166 GEL983166 GOH983166 GYD983166 HHZ983166 HRV983166 IBR983166 ILN983166 IVJ983166 JFF983166 JPB983166 JYX983166 KIT983166 KSP983166 LCL983166 LMH983166 LWD983166 MFZ983166 MPV983166 MZR983166 NJN983166 NTJ983166 ODF983166 ONB983166 OWX983166 PGT983166 PQP983166 QAL983166 QKH983166 QUD983166 RDZ983166 RNV983166 RXR983166 SHN983166 SRJ983166 TBF983166 TLB983166 TUX983166 UET983166 UOP983166 UYL983166 VIH983166 VSD983166 WBZ983166 WLV983166 WVR983166 J65677 JF65677 TB65677 ACX65677 AMT65677 AWP65677 BGL65677 BQH65677 CAD65677 CJZ65677 CTV65677 DDR65677 DNN65677 DXJ65677 EHF65677 ERB65677 FAX65677 FKT65677 FUP65677 GEL65677 GOH65677 GYD65677 HHZ65677 HRV65677 IBR65677 ILN65677 IVJ65677 JFF65677 JPB65677 JYX65677 KIT65677 KSP65677 LCL65677 LMH65677 LWD65677 MFZ65677 MPV65677 MZR65677 NJN65677 NTJ65677 ODF65677 ONB65677 OWX65677 PGT65677 PQP65677 QAL65677 QKH65677 QUD65677 RDZ65677 RNV65677 RXR65677 SHN65677 SRJ65677 TBF65677 TLB65677 TUX65677 UET65677 UOP65677 UYL65677 VIH65677 VSD65677 WBZ65677 WLV65677 WVR65677 J131213 JF131213 TB131213 ACX131213 AMT131213 AWP131213 BGL131213 BQH131213 CAD131213 CJZ131213 CTV131213 DDR131213 DNN131213 DXJ131213 EHF131213 ERB131213 FAX131213 FKT131213 FUP131213 GEL131213 GOH131213 GYD131213 HHZ131213 HRV131213 IBR131213 ILN131213 IVJ131213 JFF131213 JPB131213 JYX131213 KIT131213 KSP131213 LCL131213 LMH131213 LWD131213 MFZ131213 MPV131213 MZR131213 NJN131213 NTJ131213 ODF131213 ONB131213 OWX131213 PGT131213 PQP131213 QAL131213 QKH131213 QUD131213 RDZ131213 RNV131213 RXR131213 SHN131213 SRJ131213 TBF131213 TLB131213 TUX131213 UET131213 UOP131213 UYL131213 VIH131213 VSD131213 WBZ131213 WLV131213 WVR131213 J196749 JF196749 TB196749 ACX196749 AMT196749 AWP196749 BGL196749 BQH196749 CAD196749 CJZ196749 CTV196749 DDR196749 DNN196749 DXJ196749 EHF196749 ERB196749 FAX196749 FKT196749 FUP196749 GEL196749 GOH196749 GYD196749 HHZ196749 HRV196749 IBR196749 ILN196749 IVJ196749 JFF196749 JPB196749 JYX196749 KIT196749 KSP196749 LCL196749 LMH196749 LWD196749 MFZ196749 MPV196749 MZR196749 NJN196749 NTJ196749 ODF196749 ONB196749 OWX196749 PGT196749 PQP196749 QAL196749 QKH196749 QUD196749 RDZ196749 RNV196749 RXR196749 SHN196749 SRJ196749 TBF196749 TLB196749 TUX196749 UET196749 UOP196749 UYL196749 VIH196749 VSD196749 WBZ196749 WLV196749 WVR196749 J262285 JF262285 TB262285 ACX262285 AMT262285 AWP262285 BGL262285 BQH262285 CAD262285 CJZ262285 CTV262285 DDR262285 DNN262285 DXJ262285 EHF262285 ERB262285 FAX262285 FKT262285 FUP262285 GEL262285 GOH262285 GYD262285 HHZ262285 HRV262285 IBR262285 ILN262285 IVJ262285 JFF262285 JPB262285 JYX262285 KIT262285 KSP262285 LCL262285 LMH262285 LWD262285 MFZ262285 MPV262285 MZR262285 NJN262285 NTJ262285 ODF262285 ONB262285 OWX262285 PGT262285 PQP262285 QAL262285 QKH262285 QUD262285 RDZ262285 RNV262285 RXR262285 SHN262285 SRJ262285 TBF262285 TLB262285 TUX262285 UET262285 UOP262285 UYL262285 VIH262285 VSD262285 WBZ262285 WLV262285 WVR262285 J327821 JF327821 TB327821 ACX327821 AMT327821 AWP327821 BGL327821 BQH327821 CAD327821 CJZ327821 CTV327821 DDR327821 DNN327821 DXJ327821 EHF327821 ERB327821 FAX327821 FKT327821 FUP327821 GEL327821 GOH327821 GYD327821 HHZ327821 HRV327821 IBR327821 ILN327821 IVJ327821 JFF327821 JPB327821 JYX327821 KIT327821 KSP327821 LCL327821 LMH327821 LWD327821 MFZ327821 MPV327821 MZR327821 NJN327821 NTJ327821 ODF327821 ONB327821 OWX327821 PGT327821 PQP327821 QAL327821 QKH327821 QUD327821 RDZ327821 RNV327821 RXR327821 SHN327821 SRJ327821 TBF327821 TLB327821 TUX327821 UET327821 UOP327821 UYL327821 VIH327821 VSD327821 WBZ327821 WLV327821 WVR327821 J393357 JF393357 TB393357 ACX393357 AMT393357 AWP393357 BGL393357 BQH393357 CAD393357 CJZ393357 CTV393357 DDR393357 DNN393357 DXJ393357 EHF393357 ERB393357 FAX393357 FKT393357 FUP393357 GEL393357 GOH393357 GYD393357 HHZ393357 HRV393357 IBR393357 ILN393357 IVJ393357 JFF393357 JPB393357 JYX393357 KIT393357 KSP393357 LCL393357 LMH393357 LWD393357 MFZ393357 MPV393357 MZR393357 NJN393357 NTJ393357 ODF393357 ONB393357 OWX393357 PGT393357 PQP393357 QAL393357 QKH393357 QUD393357 RDZ393357 RNV393357 RXR393357 SHN393357 SRJ393357 TBF393357 TLB393357 TUX393357 UET393357 UOP393357 UYL393357 VIH393357 VSD393357 WBZ393357 WLV393357 WVR393357 J458893 JF458893 TB458893 ACX458893 AMT458893 AWP458893 BGL458893 BQH458893 CAD458893 CJZ458893 CTV458893 DDR458893 DNN458893 DXJ458893 EHF458893 ERB458893 FAX458893 FKT458893 FUP458893 GEL458893 GOH458893 GYD458893 HHZ458893 HRV458893 IBR458893 ILN458893 IVJ458893 JFF458893 JPB458893 JYX458893 KIT458893 KSP458893 LCL458893 LMH458893 LWD458893 MFZ458893 MPV458893 MZR458893 NJN458893 NTJ458893 ODF458893 ONB458893 OWX458893 PGT458893 PQP458893 QAL458893 QKH458893 QUD458893 RDZ458893 RNV458893 RXR458893 SHN458893 SRJ458893 TBF458893 TLB458893 TUX458893 UET458893 UOP458893 UYL458893 VIH458893 VSD458893 WBZ458893 WLV458893 WVR458893 J524429 JF524429 TB524429 ACX524429 AMT524429 AWP524429 BGL524429 BQH524429 CAD524429 CJZ524429 CTV524429 DDR524429 DNN524429 DXJ524429 EHF524429 ERB524429 FAX524429 FKT524429 FUP524429 GEL524429 GOH524429 GYD524429 HHZ524429 HRV524429 IBR524429 ILN524429 IVJ524429 JFF524429 JPB524429 JYX524429 KIT524429 KSP524429 LCL524429 LMH524429 LWD524429 MFZ524429 MPV524429 MZR524429 NJN524429 NTJ524429 ODF524429 ONB524429 OWX524429 PGT524429 PQP524429 QAL524429 QKH524429 QUD524429 RDZ524429 RNV524429 RXR524429 SHN524429 SRJ524429 TBF524429 TLB524429 TUX524429 UET524429 UOP524429 UYL524429 VIH524429 VSD524429 WBZ524429 WLV524429 WVR524429 J589965 JF589965 TB589965 ACX589965 AMT589965 AWP589965 BGL589965 BQH589965 CAD589965 CJZ589965 CTV589965 DDR589965 DNN589965 DXJ589965 EHF589965 ERB589965 FAX589965 FKT589965 FUP589965 GEL589965 GOH589965 GYD589965 HHZ589965 HRV589965 IBR589965 ILN589965 IVJ589965 JFF589965 JPB589965 JYX589965 KIT589965 KSP589965 LCL589965 LMH589965 LWD589965 MFZ589965 MPV589965 MZR589965 NJN589965 NTJ589965 ODF589965 ONB589965 OWX589965 PGT589965 PQP589965 QAL589965 QKH589965 QUD589965 RDZ589965 RNV589965 RXR589965 SHN589965 SRJ589965 TBF589965 TLB589965 TUX589965 UET589965 UOP589965 UYL589965 VIH589965 VSD589965 WBZ589965 WLV589965 WVR589965 J655501 JF655501 TB655501 ACX655501 AMT655501 AWP655501 BGL655501 BQH655501 CAD655501 CJZ655501 CTV655501 DDR655501 DNN655501 DXJ655501 EHF655501 ERB655501 FAX655501 FKT655501 FUP655501 GEL655501 GOH655501 GYD655501 HHZ655501 HRV655501 IBR655501 ILN655501 IVJ655501 JFF655501 JPB655501 JYX655501 KIT655501 KSP655501 LCL655501 LMH655501 LWD655501 MFZ655501 MPV655501 MZR655501 NJN655501 NTJ655501 ODF655501 ONB655501 OWX655501 PGT655501 PQP655501 QAL655501 QKH655501 QUD655501 RDZ655501 RNV655501 RXR655501 SHN655501 SRJ655501 TBF655501 TLB655501 TUX655501 UET655501 UOP655501 UYL655501 VIH655501 VSD655501 WBZ655501 WLV655501 WVR655501 J721037 JF721037 TB721037 ACX721037 AMT721037 AWP721037 BGL721037 BQH721037 CAD721037 CJZ721037 CTV721037 DDR721037 DNN721037 DXJ721037 EHF721037 ERB721037 FAX721037 FKT721037 FUP721037 GEL721037 GOH721037 GYD721037 HHZ721037 HRV721037 IBR721037 ILN721037 IVJ721037 JFF721037 JPB721037 JYX721037 KIT721037 KSP721037 LCL721037 LMH721037 LWD721037 MFZ721037 MPV721037 MZR721037 NJN721037 NTJ721037 ODF721037 ONB721037 OWX721037 PGT721037 PQP721037 QAL721037 QKH721037 QUD721037 RDZ721037 RNV721037 RXR721037 SHN721037 SRJ721037 TBF721037 TLB721037 TUX721037 UET721037 UOP721037 UYL721037 VIH721037 VSD721037 WBZ721037 WLV721037 WVR721037 J786573 JF786573 TB786573 ACX786573 AMT786573 AWP786573 BGL786573 BQH786573 CAD786573 CJZ786573 CTV786573 DDR786573 DNN786573 DXJ786573 EHF786573 ERB786573 FAX786573 FKT786573 FUP786573 GEL786573 GOH786573 GYD786573 HHZ786573 HRV786573 IBR786573 ILN786573 IVJ786573 JFF786573 JPB786573 JYX786573 KIT786573 KSP786573 LCL786573 LMH786573 LWD786573 MFZ786573 MPV786573 MZR786573 NJN786573 NTJ786573 ODF786573 ONB786573 OWX786573 PGT786573 PQP786573 QAL786573 QKH786573 QUD786573 RDZ786573 RNV786573 RXR786573 SHN786573 SRJ786573 TBF786573 TLB786573 TUX786573 UET786573 UOP786573 UYL786573 VIH786573 VSD786573 WBZ786573 WLV786573 WVR786573 J852109 JF852109 TB852109 ACX852109 AMT852109 AWP852109 BGL852109 BQH852109 CAD852109 CJZ852109 CTV852109 DDR852109 DNN852109 DXJ852109 EHF852109 ERB852109 FAX852109 FKT852109 FUP852109 GEL852109 GOH852109 GYD852109 HHZ852109 HRV852109 IBR852109 ILN852109 IVJ852109 JFF852109 JPB852109 JYX852109 KIT852109 KSP852109 LCL852109 LMH852109 LWD852109 MFZ852109 MPV852109 MZR852109 NJN852109 NTJ852109 ODF852109 ONB852109 OWX852109 PGT852109 PQP852109 QAL852109 QKH852109 QUD852109 RDZ852109 RNV852109 RXR852109 SHN852109 SRJ852109 TBF852109 TLB852109 TUX852109 UET852109 UOP852109 UYL852109 VIH852109 VSD852109 WBZ852109 WLV852109 WVR852109 J917645 JF917645 TB917645 ACX917645 AMT917645 AWP917645 BGL917645 BQH917645 CAD917645 CJZ917645 CTV917645 DDR917645 DNN917645 DXJ917645 EHF917645 ERB917645 FAX917645 FKT917645 FUP917645 GEL917645 GOH917645 GYD917645 HHZ917645 HRV917645 IBR917645 ILN917645 IVJ917645 JFF917645 JPB917645 JYX917645 KIT917645 KSP917645 LCL917645 LMH917645 LWD917645 MFZ917645 MPV917645 MZR917645 NJN917645 NTJ917645 ODF917645 ONB917645 OWX917645 PGT917645 PQP917645 QAL917645 QKH917645 QUD917645 RDZ917645 RNV917645 RXR917645 SHN917645 SRJ917645 TBF917645 TLB917645 TUX917645 UET917645 UOP917645 UYL917645 VIH917645 VSD917645 WBZ917645 WLV917645 WVR917645 J983181 JF983181 TB983181 ACX983181 AMT983181 AWP983181 BGL983181 BQH983181 CAD983181 CJZ983181 CTV983181 DDR983181 DNN983181 DXJ983181 EHF983181 ERB983181 FAX983181 FKT983181 FUP983181 GEL983181 GOH983181 GYD983181 HHZ983181 HRV983181 IBR983181 ILN983181 IVJ983181 JFF983181 JPB983181 JYX983181 KIT983181 KSP983181 LCL983181 LMH983181 LWD983181 MFZ983181 MPV983181 MZR983181 NJN983181 NTJ983181 ODF983181 ONB983181 OWX983181 PGT983181 PQP983181 QAL983181 QKH983181 QUD983181 RDZ983181 RNV983181 RXR983181 SHN983181 SRJ983181 TBF983181 TLB983181 TUX983181 UET983181 UOP983181 UYL983181 VIH983181 VSD983181 WBZ983181 WLV983181 WVR983181 J65692 JF65692 TB65692 ACX65692 AMT65692 AWP65692 BGL65692 BQH65692 CAD65692 CJZ65692 CTV65692 DDR65692 DNN65692 DXJ65692 EHF65692 ERB65692 FAX65692 FKT65692 FUP65692 GEL65692 GOH65692 GYD65692 HHZ65692 HRV65692 IBR65692 ILN65692 IVJ65692 JFF65692 JPB65692 JYX65692 KIT65692 KSP65692 LCL65692 LMH65692 LWD65692 MFZ65692 MPV65692 MZR65692 NJN65692 NTJ65692 ODF65692 ONB65692 OWX65692 PGT65692 PQP65692 QAL65692 QKH65692 QUD65692 RDZ65692 RNV65692 RXR65692 SHN65692 SRJ65692 TBF65692 TLB65692 TUX65692 UET65692 UOP65692 UYL65692 VIH65692 VSD65692 WBZ65692 WLV65692 WVR65692 J131228 JF131228 TB131228 ACX131228 AMT131228 AWP131228 BGL131228 BQH131228 CAD131228 CJZ131228 CTV131228 DDR131228 DNN131228 DXJ131228 EHF131228 ERB131228 FAX131228 FKT131228 FUP131228 GEL131228 GOH131228 GYD131228 HHZ131228 HRV131228 IBR131228 ILN131228 IVJ131228 JFF131228 JPB131228 JYX131228 KIT131228 KSP131228 LCL131228 LMH131228 LWD131228 MFZ131228 MPV131228 MZR131228 NJN131228 NTJ131228 ODF131228 ONB131228 OWX131228 PGT131228 PQP131228 QAL131228 QKH131228 QUD131228 RDZ131228 RNV131228 RXR131228 SHN131228 SRJ131228 TBF131228 TLB131228 TUX131228 UET131228 UOP131228 UYL131228 VIH131228 VSD131228 WBZ131228 WLV131228 WVR131228 J196764 JF196764 TB196764 ACX196764 AMT196764 AWP196764 BGL196764 BQH196764 CAD196764 CJZ196764 CTV196764 DDR196764 DNN196764 DXJ196764 EHF196764 ERB196764 FAX196764 FKT196764 FUP196764 GEL196764 GOH196764 GYD196764 HHZ196764 HRV196764 IBR196764 ILN196764 IVJ196764 JFF196764 JPB196764 JYX196764 KIT196764 KSP196764 LCL196764 LMH196764 LWD196764 MFZ196764 MPV196764 MZR196764 NJN196764 NTJ196764 ODF196764 ONB196764 OWX196764 PGT196764 PQP196764 QAL196764 QKH196764 QUD196764 RDZ196764 RNV196764 RXR196764 SHN196764 SRJ196764 TBF196764 TLB196764 TUX196764 UET196764 UOP196764 UYL196764 VIH196764 VSD196764 WBZ196764 WLV196764 WVR196764 J262300 JF262300 TB262300 ACX262300 AMT262300 AWP262300 BGL262300 BQH262300 CAD262300 CJZ262300 CTV262300 DDR262300 DNN262300 DXJ262300 EHF262300 ERB262300 FAX262300 FKT262300 FUP262300 GEL262300 GOH262300 GYD262300 HHZ262300 HRV262300 IBR262300 ILN262300 IVJ262300 JFF262300 JPB262300 JYX262300 KIT262300 KSP262300 LCL262300 LMH262300 LWD262300 MFZ262300 MPV262300 MZR262300 NJN262300 NTJ262300 ODF262300 ONB262300 OWX262300 PGT262300 PQP262300 QAL262300 QKH262300 QUD262300 RDZ262300 RNV262300 RXR262300 SHN262300 SRJ262300 TBF262300 TLB262300 TUX262300 UET262300 UOP262300 UYL262300 VIH262300 VSD262300 WBZ262300 WLV262300 WVR262300 J327836 JF327836 TB327836 ACX327836 AMT327836 AWP327836 BGL327836 BQH327836 CAD327836 CJZ327836 CTV327836 DDR327836 DNN327836 DXJ327836 EHF327836 ERB327836 FAX327836 FKT327836 FUP327836 GEL327836 GOH327836 GYD327836 HHZ327836 HRV327836 IBR327836 ILN327836 IVJ327836 JFF327836 JPB327836 JYX327836 KIT327836 KSP327836 LCL327836 LMH327836 LWD327836 MFZ327836 MPV327836 MZR327836 NJN327836 NTJ327836 ODF327836 ONB327836 OWX327836 PGT327836 PQP327836 QAL327836 QKH327836 QUD327836 RDZ327836 RNV327836 RXR327836 SHN327836 SRJ327836 TBF327836 TLB327836 TUX327836 UET327836 UOP327836 UYL327836 VIH327836 VSD327836 WBZ327836 WLV327836 WVR327836 J393372 JF393372 TB393372 ACX393372 AMT393372 AWP393372 BGL393372 BQH393372 CAD393372 CJZ393372 CTV393372 DDR393372 DNN393372 DXJ393372 EHF393372 ERB393372 FAX393372 FKT393372 FUP393372 GEL393372 GOH393372 GYD393372 HHZ393372 HRV393372 IBR393372 ILN393372 IVJ393372 JFF393372 JPB393372 JYX393372 KIT393372 KSP393372 LCL393372 LMH393372 LWD393372 MFZ393372 MPV393372 MZR393372 NJN393372 NTJ393372 ODF393372 ONB393372 OWX393372 PGT393372 PQP393372 QAL393372 QKH393372 QUD393372 RDZ393372 RNV393372 RXR393372 SHN393372 SRJ393372 TBF393372 TLB393372 TUX393372 UET393372 UOP393372 UYL393372 VIH393372 VSD393372 WBZ393372 WLV393372 WVR393372 J458908 JF458908 TB458908 ACX458908 AMT458908 AWP458908 BGL458908 BQH458908 CAD458908 CJZ458908 CTV458908 DDR458908 DNN458908 DXJ458908 EHF458908 ERB458908 FAX458908 FKT458908 FUP458908 GEL458908 GOH458908 GYD458908 HHZ458908 HRV458908 IBR458908 ILN458908 IVJ458908 JFF458908 JPB458908 JYX458908 KIT458908 KSP458908 LCL458908 LMH458908 LWD458908 MFZ458908 MPV458908 MZR458908 NJN458908 NTJ458908 ODF458908 ONB458908 OWX458908 PGT458908 PQP458908 QAL458908 QKH458908 QUD458908 RDZ458908 RNV458908 RXR458908 SHN458908 SRJ458908 TBF458908 TLB458908 TUX458908 UET458908 UOP458908 UYL458908 VIH458908 VSD458908 WBZ458908 WLV458908 WVR458908 J524444 JF524444 TB524444 ACX524444 AMT524444 AWP524444 BGL524444 BQH524444 CAD524444 CJZ524444 CTV524444 DDR524444 DNN524444 DXJ524444 EHF524444 ERB524444 FAX524444 FKT524444 FUP524444 GEL524444 GOH524444 GYD524444 HHZ524444 HRV524444 IBR524444 ILN524444 IVJ524444 JFF524444 JPB524444 JYX524444 KIT524444 KSP524444 LCL524444 LMH524444 LWD524444 MFZ524444 MPV524444 MZR524444 NJN524444 NTJ524444 ODF524444 ONB524444 OWX524444 PGT524444 PQP524444 QAL524444 QKH524444 QUD524444 RDZ524444 RNV524444 RXR524444 SHN524444 SRJ524444 TBF524444 TLB524444 TUX524444 UET524444 UOP524444 UYL524444 VIH524444 VSD524444 WBZ524444 WLV524444 WVR524444 J589980 JF589980 TB589980 ACX589980 AMT589980 AWP589980 BGL589980 BQH589980 CAD589980 CJZ589980 CTV589980 DDR589980 DNN589980 DXJ589980 EHF589980 ERB589980 FAX589980 FKT589980 FUP589980 GEL589980 GOH589980 GYD589980 HHZ589980 HRV589980 IBR589980 ILN589980 IVJ589980 JFF589980 JPB589980 JYX589980 KIT589980 KSP589980 LCL589980 LMH589980 LWD589980 MFZ589980 MPV589980 MZR589980 NJN589980 NTJ589980 ODF589980 ONB589980 OWX589980 PGT589980 PQP589980 QAL589980 QKH589980 QUD589980 RDZ589980 RNV589980 RXR589980 SHN589980 SRJ589980 TBF589980 TLB589980 TUX589980 UET589980 UOP589980 UYL589980 VIH589980 VSD589980 WBZ589980 WLV589980 WVR589980 J655516 JF655516 TB655516 ACX655516 AMT655516 AWP655516 BGL655516 BQH655516 CAD655516 CJZ655516 CTV655516 DDR655516 DNN655516 DXJ655516 EHF655516 ERB655516 FAX655516 FKT655516 FUP655516 GEL655516 GOH655516 GYD655516 HHZ655516 HRV655516 IBR655516 ILN655516 IVJ655516 JFF655516 JPB655516 JYX655516 KIT655516 KSP655516 LCL655516 LMH655516 LWD655516 MFZ655516 MPV655516 MZR655516 NJN655516 NTJ655516 ODF655516 ONB655516 OWX655516 PGT655516 PQP655516 QAL655516 QKH655516 QUD655516 RDZ655516 RNV655516 RXR655516 SHN655516 SRJ655516 TBF655516 TLB655516 TUX655516 UET655516 UOP655516 UYL655516 VIH655516 VSD655516 WBZ655516 WLV655516 WVR655516 J721052 JF721052 TB721052 ACX721052 AMT721052 AWP721052 BGL721052 BQH721052 CAD721052 CJZ721052 CTV721052 DDR721052 DNN721052 DXJ721052 EHF721052 ERB721052 FAX721052 FKT721052 FUP721052 GEL721052 GOH721052 GYD721052 HHZ721052 HRV721052 IBR721052 ILN721052 IVJ721052 JFF721052 JPB721052 JYX721052 KIT721052 KSP721052 LCL721052 LMH721052 LWD721052 MFZ721052 MPV721052 MZR721052 NJN721052 NTJ721052 ODF721052 ONB721052 OWX721052 PGT721052 PQP721052 QAL721052 QKH721052 QUD721052 RDZ721052 RNV721052 RXR721052 SHN721052 SRJ721052 TBF721052 TLB721052 TUX721052 UET721052 UOP721052 UYL721052 VIH721052 VSD721052 WBZ721052 WLV721052 WVR721052 J786588 JF786588 TB786588 ACX786588 AMT786588 AWP786588 BGL786588 BQH786588 CAD786588 CJZ786588 CTV786588 DDR786588 DNN786588 DXJ786588 EHF786588 ERB786588 FAX786588 FKT786588 FUP786588 GEL786588 GOH786588 GYD786588 HHZ786588 HRV786588 IBR786588 ILN786588 IVJ786588 JFF786588 JPB786588 JYX786588 KIT786588 KSP786588 LCL786588 LMH786588 LWD786588 MFZ786588 MPV786588 MZR786588 NJN786588 NTJ786588 ODF786588 ONB786588 OWX786588 PGT786588 PQP786588 QAL786588 QKH786588 QUD786588 RDZ786588 RNV786588 RXR786588 SHN786588 SRJ786588 TBF786588 TLB786588 TUX786588 UET786588 UOP786588 UYL786588 VIH786588 VSD786588 WBZ786588 WLV786588 WVR786588 J852124 JF852124 TB852124 ACX852124 AMT852124 AWP852124 BGL852124 BQH852124 CAD852124 CJZ852124 CTV852124 DDR852124 DNN852124 DXJ852124 EHF852124 ERB852124 FAX852124 FKT852124 FUP852124 GEL852124 GOH852124 GYD852124 HHZ852124 HRV852124 IBR852124 ILN852124 IVJ852124 JFF852124 JPB852124 JYX852124 KIT852124 KSP852124 LCL852124 LMH852124 LWD852124 MFZ852124 MPV852124 MZR852124 NJN852124 NTJ852124 ODF852124 ONB852124 OWX852124 PGT852124 PQP852124 QAL852124 QKH852124 QUD852124 RDZ852124 RNV852124 RXR852124 SHN852124 SRJ852124 TBF852124 TLB852124 TUX852124 UET852124 UOP852124 UYL852124 VIH852124 VSD852124 WBZ852124 WLV852124 WVR852124 J917660 JF917660 TB917660 ACX917660 AMT917660 AWP917660 BGL917660 BQH917660 CAD917660 CJZ917660 CTV917660 DDR917660 DNN917660 DXJ917660 EHF917660 ERB917660 FAX917660 FKT917660 FUP917660 GEL917660 GOH917660 GYD917660 HHZ917660 HRV917660 IBR917660 ILN917660 IVJ917660 JFF917660 JPB917660 JYX917660 KIT917660 KSP917660 LCL917660 LMH917660 LWD917660 MFZ917660 MPV917660 MZR917660 NJN917660 NTJ917660 ODF917660 ONB917660 OWX917660 PGT917660 PQP917660 QAL917660 QKH917660 QUD917660 RDZ917660 RNV917660 RXR917660 SHN917660 SRJ917660 TBF917660 TLB917660 TUX917660 UET917660 UOP917660 UYL917660 VIH917660 VSD917660 WBZ917660 WLV917660 WVR917660 J983196 JF983196 TB983196 ACX983196 AMT983196 AWP983196 BGL983196 BQH983196 CAD983196 CJZ983196 CTV983196 DDR983196 DNN983196 DXJ983196 EHF983196 ERB983196 FAX983196 FKT983196 FUP983196 GEL983196 GOH983196 GYD983196 HHZ983196 HRV983196 IBR983196 ILN983196 IVJ983196 JFF983196 JPB983196 JYX983196 KIT983196 KSP983196 LCL983196 LMH983196 LWD983196 MFZ983196 MPV983196 MZR983196 NJN983196 NTJ983196 ODF983196 ONB983196 OWX983196 PGT983196 PQP983196 QAL983196 QKH983196 QUD983196 RDZ983196 RNV983196 RXR983196 SHN983196 SRJ983196 TBF983196 TLB983196 TUX983196 UET983196 UOP983196 UYL983196 VIH983196 VSD983196 WBZ983196 WLV983196 WVR983196 J36 JF36 TB36 ACX36 AMT36 AWP36 BGL36 BQH36 CAD36 CJZ36 CTV36 DDR36 DNN36 DXJ36 EHF36 ERB36 FAX36 FKT36 FUP36 GEL36 GOH36 GYD36 HHZ36 HRV36 IBR36 ILN36 IVJ36 JFF36 JPB36 JYX36 KIT36 KSP36 LCL36 LMH36 LWD36 MFZ36 MPV36 MZR36 NJN36 NTJ36 ODF36 ONB36 OWX36 PGT36 PQP36 QAL36 QKH36 QUD36 RDZ36 RNV36 RXR36 SHN36 SRJ36 TBF36 TLB36 TUX36 UET36 UOP36 UYL36 VIH36 VSD36 WBZ36 WLV36 WVR36 J51 JF51 TB51 ACX51 AMT51 AWP51 BGL51 BQH51 CAD51 CJZ51 CTV51 DDR51 DNN51 DXJ51 EHF51 ERB51 FAX51 FKT51 FUP51 GEL51 GOH51 GYD51 HHZ51 HRV51 IBR51 ILN51 IVJ51 JFF51 JPB51 JYX51 KIT51 KSP51 LCL51 LMH51 LWD51 MFZ51 MPV51 MZR51 NJN51 NTJ51 ODF51 ONB51 OWX51 PGT51 PQP51 QAL51 QKH51 QUD51 RDZ51 RNV51 RXR51 SHN51 SRJ51 TBF51 TLB51 TUX51 UET51 UOP51 UYL51 VIH51 VSD51 WBZ51 WLV51 WVR51 J66 JF66 TB66 ACX66 AMT66 AWP66 BGL66 BQH66 CAD66 CJZ66 CTV66 DDR66 DNN66 DXJ66 EHF66 ERB66 FAX66 FKT66 FUP66 GEL66 GOH66 GYD66 HHZ66 HRV66 IBR66 ILN66 IVJ66 JFF66 JPB66 JYX66 KIT66 KSP66 LCL66 LMH66 LWD66 MFZ66 MPV66 MZR66 NJN66 NTJ66 ODF66 ONB66 OWX66 PGT66 PQP66 QAL66 QKH66 QUD66 RDZ66 RNV66 RXR66 SHN66 SRJ66 TBF66 TLB66 TUX66 UET66 UOP66 UYL66 VIH66 VSD66 WBZ66 WLV66 WVR66 J81 JF81 TB81 ACX81 AMT81 AWP81 BGL81 BQH81 CAD81 CJZ81 CTV81 DDR81 DNN81 DXJ81 EHF81 ERB81 FAX81 FKT81 FUP81 GEL81 GOH81 GYD81 HHZ81 HRV81 IBR81 ILN81 IVJ81 JFF81 JPB81 JYX81 KIT81 KSP81 LCL81 LMH81 LWD81 MFZ81 MPV81 MZR81 NJN81 NTJ81 ODF81 ONB81 OWX81 PGT81 PQP81 QAL81 QKH81 QUD81 RDZ81 RNV81 RXR81 SHN81 SRJ81 TBF81 TLB81 TUX81 UET81 UOP81 UYL81 VIH81 VSD81 WBZ81 WLV81 WVR81 J96 JF96 TB96 ACX96 AMT96 AWP96 BGL96 BQH96 CAD96 CJZ96 CTV96 DDR96 DNN96 DXJ96 EHF96 ERB96 FAX96 FKT96 FUP96 GEL96 GOH96 GYD96 HHZ96 HRV96 IBR96 ILN96 IVJ96 JFF96 JPB96 JYX96 KIT96 KSP96 LCL96 LMH96 LWD96 MFZ96 MPV96 MZR96 NJN96 NTJ96 ODF96 ONB96 OWX96 PGT96 PQP96 QAL96 QKH96 QUD96 RDZ96 RNV96 RXR96 SHN96 SRJ96 TBF96 TLB96 TUX96 UET96 UOP96 UYL96 VIH96 VSD96 WBZ96 WLV96 WVR96 J111 JF111 TB111 ACX111 AMT111 AWP111 BGL111 BQH111 CAD111 CJZ111 CTV111 DDR111 DNN111 DXJ111 EHF111 ERB111 FAX111 FKT111 FUP111 GEL111 GOH111 GYD111 HHZ111 HRV111 IBR111 ILN111 IVJ111 JFF111 JPB111 JYX111 KIT111 KSP111 LCL111 LMH111 LWD111 MFZ111 MPV111 MZR111 NJN111 NTJ111 ODF111 ONB111 OWX111 PGT111 PQP111 QAL111 QKH111 QUD111 RDZ111 RNV111 RXR111 SHN111 SRJ111 TBF111 TLB111 TUX111 UET111 UOP111 UYL111 VIH111 VSD111 WBZ111 WLV111 WVR111 J126 JF126 TB126 ACX126 AMT126 AWP126 BGL126 BQH126 CAD126 CJZ126 CTV126 DDR126 DNN126 DXJ126 EHF126 ERB126 FAX126 FKT126 FUP126 GEL126 GOH126 GYD126 HHZ126 HRV126 IBR126 ILN126 IVJ126 JFF126 JPB126 JYX126 KIT126 KSP126 LCL126 LMH126 LWD126 MFZ126 MPV126 MZR126 NJN126 NTJ126 ODF126 ONB126 OWX126 PGT126 PQP126 QAL126 QKH126 QUD126 RDZ126 RNV126 RXR126 SHN126 SRJ126 TBF126 TLB126 TUX126 UET126 UOP126 UYL126 VIH126 VSD126 WBZ126 WLV126 WVR126 J141 JF141 TB141 ACX141 AMT141 AWP141 BGL141 BQH141 CAD141 CJZ141 CTV141 DDR141 DNN141 DXJ141 EHF141 ERB141 FAX141 FKT141 FUP141 GEL141 GOH141 GYD141 HHZ141 HRV141 IBR141 ILN141 IVJ141 JFF141 JPB141 JYX141 KIT141 KSP141 LCL141 LMH141 LWD141 MFZ141 MPV141 MZR141 NJN141 NTJ141 ODF141 ONB141 OWX141 PGT141 PQP141 QAL141 QKH141 QUD141 RDZ141 RNV141 RXR141 SHN141 SRJ141 TBF141 TLB141 TUX141 UET141 UOP141 UYL141 VIH141 VSD141 WBZ141 WLV141 WVR141 J156 JF156 TB156 ACX156 AMT156 AWP156 BGL156 BQH156 CAD156 CJZ156 CTV156 DDR156 DNN156 DXJ156 EHF156 ERB156 FAX156 FKT156 FUP156 GEL156 GOH156 GYD156 HHZ156 HRV156 IBR156 ILN156 IVJ156 JFF156 JPB156 JYX156 KIT156 KSP156 LCL156 LMH156 LWD156 MFZ156 MPV156 MZR156 NJN156 NTJ156 ODF156 ONB156 OWX156 PGT156 PQP156 QAL156 QKH156 QUD156 RDZ156 RNV156 RXR156 SHN156 SRJ156 TBF156 TLB156 TUX156 UET156 UOP156 UYL156 VIH156 VSD156 WBZ156 WLV156 WVR156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EA407-69AB-4E62-8482-58BEF6C666D1}">
  <sheetPr codeName="Tabelle9">
    <tabColor indexed="10"/>
    <pageSetUpPr fitToPage="1"/>
  </sheetPr>
  <dimension ref="A1:AI190"/>
  <sheetViews>
    <sheetView zoomScaleNormal="100" workbookViewId="0">
      <pane ySplit="4" topLeftCell="A5" activePane="bottomLeft" state="frozen"/>
      <selection pane="bottomLeft" activeCell="B2" sqref="B2:D4"/>
    </sheetView>
  </sheetViews>
  <sheetFormatPr baseColWidth="10" defaultRowHeight="12.75" x14ac:dyDescent="0.2"/>
  <cols>
    <col min="1" max="1" width="3.42578125" style="75" hidden="1" customWidth="1"/>
    <col min="2" max="2" width="3.42578125" style="75" customWidth="1"/>
    <col min="3" max="4" width="4.7109375" style="75" customWidth="1"/>
    <col min="5" max="14" width="12.7109375" style="75" customWidth="1"/>
    <col min="15" max="15" width="7.7109375" style="75" customWidth="1"/>
    <col min="16" max="16" width="15.7109375" style="73" hidden="1" customWidth="1"/>
    <col min="17" max="20" width="12.7109375" style="168" hidden="1" customWidth="1"/>
    <col min="21" max="256" width="11.42578125" style="99"/>
    <col min="257" max="258" width="3.42578125" style="99" customWidth="1"/>
    <col min="259" max="260" width="4.7109375" style="99" customWidth="1"/>
    <col min="261" max="270" width="12.7109375" style="99" customWidth="1"/>
    <col min="271" max="271" width="7.7109375" style="99" customWidth="1"/>
    <col min="272" max="272" width="15.7109375" style="99" customWidth="1"/>
    <col min="273" max="276" width="12.7109375" style="99" customWidth="1"/>
    <col min="277" max="512" width="11.42578125" style="99"/>
    <col min="513" max="514" width="3.42578125" style="99" customWidth="1"/>
    <col min="515" max="516" width="4.7109375" style="99" customWidth="1"/>
    <col min="517" max="526" width="12.7109375" style="99" customWidth="1"/>
    <col min="527" max="527" width="7.7109375" style="99" customWidth="1"/>
    <col min="528" max="528" width="15.7109375" style="99" customWidth="1"/>
    <col min="529" max="532" width="12.7109375" style="99" customWidth="1"/>
    <col min="533" max="768" width="11.42578125" style="99"/>
    <col min="769" max="770" width="3.42578125" style="99" customWidth="1"/>
    <col min="771" max="772" width="4.7109375" style="99" customWidth="1"/>
    <col min="773" max="782" width="12.7109375" style="99" customWidth="1"/>
    <col min="783" max="783" width="7.7109375" style="99" customWidth="1"/>
    <col min="784" max="784" width="15.7109375" style="99" customWidth="1"/>
    <col min="785" max="788" width="12.7109375" style="99" customWidth="1"/>
    <col min="789" max="1024" width="11.42578125" style="99"/>
    <col min="1025" max="1026" width="3.42578125" style="99" customWidth="1"/>
    <col min="1027" max="1028" width="4.7109375" style="99" customWidth="1"/>
    <col min="1029" max="1038" width="12.7109375" style="99" customWidth="1"/>
    <col min="1039" max="1039" width="7.7109375" style="99" customWidth="1"/>
    <col min="1040" max="1040" width="15.7109375" style="99" customWidth="1"/>
    <col min="1041" max="1044" width="12.7109375" style="99" customWidth="1"/>
    <col min="1045" max="1280" width="11.42578125" style="99"/>
    <col min="1281" max="1282" width="3.42578125" style="99" customWidth="1"/>
    <col min="1283" max="1284" width="4.7109375" style="99" customWidth="1"/>
    <col min="1285" max="1294" width="12.7109375" style="99" customWidth="1"/>
    <col min="1295" max="1295" width="7.7109375" style="99" customWidth="1"/>
    <col min="1296" max="1296" width="15.7109375" style="99" customWidth="1"/>
    <col min="1297" max="1300" width="12.7109375" style="99" customWidth="1"/>
    <col min="1301" max="1536" width="11.42578125" style="99"/>
    <col min="1537" max="1538" width="3.42578125" style="99" customWidth="1"/>
    <col min="1539" max="1540" width="4.7109375" style="99" customWidth="1"/>
    <col min="1541" max="1550" width="12.7109375" style="99" customWidth="1"/>
    <col min="1551" max="1551" width="7.7109375" style="99" customWidth="1"/>
    <col min="1552" max="1552" width="15.7109375" style="99" customWidth="1"/>
    <col min="1553" max="1556" width="12.7109375" style="99" customWidth="1"/>
    <col min="1557" max="1792" width="11.42578125" style="99"/>
    <col min="1793" max="1794" width="3.42578125" style="99" customWidth="1"/>
    <col min="1795" max="1796" width="4.7109375" style="99" customWidth="1"/>
    <col min="1797" max="1806" width="12.7109375" style="99" customWidth="1"/>
    <col min="1807" max="1807" width="7.7109375" style="99" customWidth="1"/>
    <col min="1808" max="1808" width="15.7109375" style="99" customWidth="1"/>
    <col min="1809" max="1812" width="12.7109375" style="99" customWidth="1"/>
    <col min="1813" max="2048" width="11.42578125" style="99"/>
    <col min="2049" max="2050" width="3.42578125" style="99" customWidth="1"/>
    <col min="2051" max="2052" width="4.7109375" style="99" customWidth="1"/>
    <col min="2053" max="2062" width="12.7109375" style="99" customWidth="1"/>
    <col min="2063" max="2063" width="7.7109375" style="99" customWidth="1"/>
    <col min="2064" max="2064" width="15.7109375" style="99" customWidth="1"/>
    <col min="2065" max="2068" width="12.7109375" style="99" customWidth="1"/>
    <col min="2069" max="2304" width="11.42578125" style="99"/>
    <col min="2305" max="2306" width="3.42578125" style="99" customWidth="1"/>
    <col min="2307" max="2308" width="4.7109375" style="99" customWidth="1"/>
    <col min="2309" max="2318" width="12.7109375" style="99" customWidth="1"/>
    <col min="2319" max="2319" width="7.7109375" style="99" customWidth="1"/>
    <col min="2320" max="2320" width="15.7109375" style="99" customWidth="1"/>
    <col min="2321" max="2324" width="12.7109375" style="99" customWidth="1"/>
    <col min="2325" max="2560" width="11.42578125" style="99"/>
    <col min="2561" max="2562" width="3.42578125" style="99" customWidth="1"/>
    <col min="2563" max="2564" width="4.7109375" style="99" customWidth="1"/>
    <col min="2565" max="2574" width="12.7109375" style="99" customWidth="1"/>
    <col min="2575" max="2575" width="7.7109375" style="99" customWidth="1"/>
    <col min="2576" max="2576" width="15.7109375" style="99" customWidth="1"/>
    <col min="2577" max="2580" width="12.7109375" style="99" customWidth="1"/>
    <col min="2581" max="2816" width="11.42578125" style="99"/>
    <col min="2817" max="2818" width="3.42578125" style="99" customWidth="1"/>
    <col min="2819" max="2820" width="4.7109375" style="99" customWidth="1"/>
    <col min="2821" max="2830" width="12.7109375" style="99" customWidth="1"/>
    <col min="2831" max="2831" width="7.7109375" style="99" customWidth="1"/>
    <col min="2832" max="2832" width="15.7109375" style="99" customWidth="1"/>
    <col min="2833" max="2836" width="12.7109375" style="99" customWidth="1"/>
    <col min="2837" max="3072" width="11.42578125" style="99"/>
    <col min="3073" max="3074" width="3.42578125" style="99" customWidth="1"/>
    <col min="3075" max="3076" width="4.7109375" style="99" customWidth="1"/>
    <col min="3077" max="3086" width="12.7109375" style="99" customWidth="1"/>
    <col min="3087" max="3087" width="7.7109375" style="99" customWidth="1"/>
    <col min="3088" max="3088" width="15.7109375" style="99" customWidth="1"/>
    <col min="3089" max="3092" width="12.7109375" style="99" customWidth="1"/>
    <col min="3093" max="3328" width="11.42578125" style="99"/>
    <col min="3329" max="3330" width="3.42578125" style="99" customWidth="1"/>
    <col min="3331" max="3332" width="4.7109375" style="99" customWidth="1"/>
    <col min="3333" max="3342" width="12.7109375" style="99" customWidth="1"/>
    <col min="3343" max="3343" width="7.7109375" style="99" customWidth="1"/>
    <col min="3344" max="3344" width="15.7109375" style="99" customWidth="1"/>
    <col min="3345" max="3348" width="12.7109375" style="99" customWidth="1"/>
    <col min="3349" max="3584" width="11.42578125" style="99"/>
    <col min="3585" max="3586" width="3.42578125" style="99" customWidth="1"/>
    <col min="3587" max="3588" width="4.7109375" style="99" customWidth="1"/>
    <col min="3589" max="3598" width="12.7109375" style="99" customWidth="1"/>
    <col min="3599" max="3599" width="7.7109375" style="99" customWidth="1"/>
    <col min="3600" max="3600" width="15.7109375" style="99" customWidth="1"/>
    <col min="3601" max="3604" width="12.7109375" style="99" customWidth="1"/>
    <col min="3605" max="3840" width="11.42578125" style="99"/>
    <col min="3841" max="3842" width="3.42578125" style="99" customWidth="1"/>
    <col min="3843" max="3844" width="4.7109375" style="99" customWidth="1"/>
    <col min="3845" max="3854" width="12.7109375" style="99" customWidth="1"/>
    <col min="3855" max="3855" width="7.7109375" style="99" customWidth="1"/>
    <col min="3856" max="3856" width="15.7109375" style="99" customWidth="1"/>
    <col min="3857" max="3860" width="12.7109375" style="99" customWidth="1"/>
    <col min="3861" max="4096" width="11.42578125" style="99"/>
    <col min="4097" max="4098" width="3.42578125" style="99" customWidth="1"/>
    <col min="4099" max="4100" width="4.7109375" style="99" customWidth="1"/>
    <col min="4101" max="4110" width="12.7109375" style="99" customWidth="1"/>
    <col min="4111" max="4111" width="7.7109375" style="99" customWidth="1"/>
    <col min="4112" max="4112" width="15.7109375" style="99" customWidth="1"/>
    <col min="4113" max="4116" width="12.7109375" style="99" customWidth="1"/>
    <col min="4117" max="4352" width="11.42578125" style="99"/>
    <col min="4353" max="4354" width="3.42578125" style="99" customWidth="1"/>
    <col min="4355" max="4356" width="4.7109375" style="99" customWidth="1"/>
    <col min="4357" max="4366" width="12.7109375" style="99" customWidth="1"/>
    <col min="4367" max="4367" width="7.7109375" style="99" customWidth="1"/>
    <col min="4368" max="4368" width="15.7109375" style="99" customWidth="1"/>
    <col min="4369" max="4372" width="12.7109375" style="99" customWidth="1"/>
    <col min="4373" max="4608" width="11.42578125" style="99"/>
    <col min="4609" max="4610" width="3.42578125" style="99" customWidth="1"/>
    <col min="4611" max="4612" width="4.7109375" style="99" customWidth="1"/>
    <col min="4613" max="4622" width="12.7109375" style="99" customWidth="1"/>
    <col min="4623" max="4623" width="7.7109375" style="99" customWidth="1"/>
    <col min="4624" max="4624" width="15.7109375" style="99" customWidth="1"/>
    <col min="4625" max="4628" width="12.7109375" style="99" customWidth="1"/>
    <col min="4629" max="4864" width="11.42578125" style="99"/>
    <col min="4865" max="4866" width="3.42578125" style="99" customWidth="1"/>
    <col min="4867" max="4868" width="4.7109375" style="99" customWidth="1"/>
    <col min="4869" max="4878" width="12.7109375" style="99" customWidth="1"/>
    <col min="4879" max="4879" width="7.7109375" style="99" customWidth="1"/>
    <col min="4880" max="4880" width="15.7109375" style="99" customWidth="1"/>
    <col min="4881" max="4884" width="12.7109375" style="99" customWidth="1"/>
    <col min="4885" max="5120" width="11.42578125" style="99"/>
    <col min="5121" max="5122" width="3.42578125" style="99" customWidth="1"/>
    <col min="5123" max="5124" width="4.7109375" style="99" customWidth="1"/>
    <col min="5125" max="5134" width="12.7109375" style="99" customWidth="1"/>
    <col min="5135" max="5135" width="7.7109375" style="99" customWidth="1"/>
    <col min="5136" max="5136" width="15.7109375" style="99" customWidth="1"/>
    <col min="5137" max="5140" width="12.7109375" style="99" customWidth="1"/>
    <col min="5141" max="5376" width="11.42578125" style="99"/>
    <col min="5377" max="5378" width="3.42578125" style="99" customWidth="1"/>
    <col min="5379" max="5380" width="4.7109375" style="99" customWidth="1"/>
    <col min="5381" max="5390" width="12.7109375" style="99" customWidth="1"/>
    <col min="5391" max="5391" width="7.7109375" style="99" customWidth="1"/>
    <col min="5392" max="5392" width="15.7109375" style="99" customWidth="1"/>
    <col min="5393" max="5396" width="12.7109375" style="99" customWidth="1"/>
    <col min="5397" max="5632" width="11.42578125" style="99"/>
    <col min="5633" max="5634" width="3.42578125" style="99" customWidth="1"/>
    <col min="5635" max="5636" width="4.7109375" style="99" customWidth="1"/>
    <col min="5637" max="5646" width="12.7109375" style="99" customWidth="1"/>
    <col min="5647" max="5647" width="7.7109375" style="99" customWidth="1"/>
    <col min="5648" max="5648" width="15.7109375" style="99" customWidth="1"/>
    <col min="5649" max="5652" width="12.7109375" style="99" customWidth="1"/>
    <col min="5653" max="5888" width="11.42578125" style="99"/>
    <col min="5889" max="5890" width="3.42578125" style="99" customWidth="1"/>
    <col min="5891" max="5892" width="4.7109375" style="99" customWidth="1"/>
    <col min="5893" max="5902" width="12.7109375" style="99" customWidth="1"/>
    <col min="5903" max="5903" width="7.7109375" style="99" customWidth="1"/>
    <col min="5904" max="5904" width="15.7109375" style="99" customWidth="1"/>
    <col min="5905" max="5908" width="12.7109375" style="99" customWidth="1"/>
    <col min="5909" max="6144" width="11.42578125" style="99"/>
    <col min="6145" max="6146" width="3.42578125" style="99" customWidth="1"/>
    <col min="6147" max="6148" width="4.7109375" style="99" customWidth="1"/>
    <col min="6149" max="6158" width="12.7109375" style="99" customWidth="1"/>
    <col min="6159" max="6159" width="7.7109375" style="99" customWidth="1"/>
    <col min="6160" max="6160" width="15.7109375" style="99" customWidth="1"/>
    <col min="6161" max="6164" width="12.7109375" style="99" customWidth="1"/>
    <col min="6165" max="6400" width="11.42578125" style="99"/>
    <col min="6401" max="6402" width="3.42578125" style="99" customWidth="1"/>
    <col min="6403" max="6404" width="4.7109375" style="99" customWidth="1"/>
    <col min="6405" max="6414" width="12.7109375" style="99" customWidth="1"/>
    <col min="6415" max="6415" width="7.7109375" style="99" customWidth="1"/>
    <col min="6416" max="6416" width="15.7109375" style="99" customWidth="1"/>
    <col min="6417" max="6420" width="12.7109375" style="99" customWidth="1"/>
    <col min="6421" max="6656" width="11.42578125" style="99"/>
    <col min="6657" max="6658" width="3.42578125" style="99" customWidth="1"/>
    <col min="6659" max="6660" width="4.7109375" style="99" customWidth="1"/>
    <col min="6661" max="6670" width="12.7109375" style="99" customWidth="1"/>
    <col min="6671" max="6671" width="7.7109375" style="99" customWidth="1"/>
    <col min="6672" max="6672" width="15.7109375" style="99" customWidth="1"/>
    <col min="6673" max="6676" width="12.7109375" style="99" customWidth="1"/>
    <col min="6677" max="6912" width="11.42578125" style="99"/>
    <col min="6913" max="6914" width="3.42578125" style="99" customWidth="1"/>
    <col min="6915" max="6916" width="4.7109375" style="99" customWidth="1"/>
    <col min="6917" max="6926" width="12.7109375" style="99" customWidth="1"/>
    <col min="6927" max="6927" width="7.7109375" style="99" customWidth="1"/>
    <col min="6928" max="6928" width="15.7109375" style="99" customWidth="1"/>
    <col min="6929" max="6932" width="12.7109375" style="99" customWidth="1"/>
    <col min="6933" max="7168" width="11.42578125" style="99"/>
    <col min="7169" max="7170" width="3.42578125" style="99" customWidth="1"/>
    <col min="7171" max="7172" width="4.7109375" style="99" customWidth="1"/>
    <col min="7173" max="7182" width="12.7109375" style="99" customWidth="1"/>
    <col min="7183" max="7183" width="7.7109375" style="99" customWidth="1"/>
    <col min="7184" max="7184" width="15.7109375" style="99" customWidth="1"/>
    <col min="7185" max="7188" width="12.7109375" style="99" customWidth="1"/>
    <col min="7189" max="7424" width="11.42578125" style="99"/>
    <col min="7425" max="7426" width="3.42578125" style="99" customWidth="1"/>
    <col min="7427" max="7428" width="4.7109375" style="99" customWidth="1"/>
    <col min="7429" max="7438" width="12.7109375" style="99" customWidth="1"/>
    <col min="7439" max="7439" width="7.7109375" style="99" customWidth="1"/>
    <col min="7440" max="7440" width="15.7109375" style="99" customWidth="1"/>
    <col min="7441" max="7444" width="12.7109375" style="99" customWidth="1"/>
    <col min="7445" max="7680" width="11.42578125" style="99"/>
    <col min="7681" max="7682" width="3.42578125" style="99" customWidth="1"/>
    <col min="7683" max="7684" width="4.7109375" style="99" customWidth="1"/>
    <col min="7685" max="7694" width="12.7109375" style="99" customWidth="1"/>
    <col min="7695" max="7695" width="7.7109375" style="99" customWidth="1"/>
    <col min="7696" max="7696" width="15.7109375" style="99" customWidth="1"/>
    <col min="7697" max="7700" width="12.7109375" style="99" customWidth="1"/>
    <col min="7701" max="7936" width="11.42578125" style="99"/>
    <col min="7937" max="7938" width="3.42578125" style="99" customWidth="1"/>
    <col min="7939" max="7940" width="4.7109375" style="99" customWidth="1"/>
    <col min="7941" max="7950" width="12.7109375" style="99" customWidth="1"/>
    <col min="7951" max="7951" width="7.7109375" style="99" customWidth="1"/>
    <col min="7952" max="7952" width="15.7109375" style="99" customWidth="1"/>
    <col min="7953" max="7956" width="12.7109375" style="99" customWidth="1"/>
    <col min="7957" max="8192" width="11.42578125" style="99"/>
    <col min="8193" max="8194" width="3.42578125" style="99" customWidth="1"/>
    <col min="8195" max="8196" width="4.7109375" style="99" customWidth="1"/>
    <col min="8197" max="8206" width="12.7109375" style="99" customWidth="1"/>
    <col min="8207" max="8207" width="7.7109375" style="99" customWidth="1"/>
    <col min="8208" max="8208" width="15.7109375" style="99" customWidth="1"/>
    <col min="8209" max="8212" width="12.7109375" style="99" customWidth="1"/>
    <col min="8213" max="8448" width="11.42578125" style="99"/>
    <col min="8449" max="8450" width="3.42578125" style="99" customWidth="1"/>
    <col min="8451" max="8452" width="4.7109375" style="99" customWidth="1"/>
    <col min="8453" max="8462" width="12.7109375" style="99" customWidth="1"/>
    <col min="8463" max="8463" width="7.7109375" style="99" customWidth="1"/>
    <col min="8464" max="8464" width="15.7109375" style="99" customWidth="1"/>
    <col min="8465" max="8468" width="12.7109375" style="99" customWidth="1"/>
    <col min="8469" max="8704" width="11.42578125" style="99"/>
    <col min="8705" max="8706" width="3.42578125" style="99" customWidth="1"/>
    <col min="8707" max="8708" width="4.7109375" style="99" customWidth="1"/>
    <col min="8709" max="8718" width="12.7109375" style="99" customWidth="1"/>
    <col min="8719" max="8719" width="7.7109375" style="99" customWidth="1"/>
    <col min="8720" max="8720" width="15.7109375" style="99" customWidth="1"/>
    <col min="8721" max="8724" width="12.7109375" style="99" customWidth="1"/>
    <col min="8725" max="8960" width="11.42578125" style="99"/>
    <col min="8961" max="8962" width="3.42578125" style="99" customWidth="1"/>
    <col min="8963" max="8964" width="4.7109375" style="99" customWidth="1"/>
    <col min="8965" max="8974" width="12.7109375" style="99" customWidth="1"/>
    <col min="8975" max="8975" width="7.7109375" style="99" customWidth="1"/>
    <col min="8976" max="8976" width="15.7109375" style="99" customWidth="1"/>
    <col min="8977" max="8980" width="12.7109375" style="99" customWidth="1"/>
    <col min="8981" max="9216" width="11.42578125" style="99"/>
    <col min="9217" max="9218" width="3.42578125" style="99" customWidth="1"/>
    <col min="9219" max="9220" width="4.7109375" style="99" customWidth="1"/>
    <col min="9221" max="9230" width="12.7109375" style="99" customWidth="1"/>
    <col min="9231" max="9231" width="7.7109375" style="99" customWidth="1"/>
    <col min="9232" max="9232" width="15.7109375" style="99" customWidth="1"/>
    <col min="9233" max="9236" width="12.7109375" style="99" customWidth="1"/>
    <col min="9237" max="9472" width="11.42578125" style="99"/>
    <col min="9473" max="9474" width="3.42578125" style="99" customWidth="1"/>
    <col min="9475" max="9476" width="4.7109375" style="99" customWidth="1"/>
    <col min="9477" max="9486" width="12.7109375" style="99" customWidth="1"/>
    <col min="9487" max="9487" width="7.7109375" style="99" customWidth="1"/>
    <col min="9488" max="9488" width="15.7109375" style="99" customWidth="1"/>
    <col min="9489" max="9492" width="12.7109375" style="99" customWidth="1"/>
    <col min="9493" max="9728" width="11.42578125" style="99"/>
    <col min="9729" max="9730" width="3.42578125" style="99" customWidth="1"/>
    <col min="9731" max="9732" width="4.7109375" style="99" customWidth="1"/>
    <col min="9733" max="9742" width="12.7109375" style="99" customWidth="1"/>
    <col min="9743" max="9743" width="7.7109375" style="99" customWidth="1"/>
    <col min="9744" max="9744" width="15.7109375" style="99" customWidth="1"/>
    <col min="9745" max="9748" width="12.7109375" style="99" customWidth="1"/>
    <col min="9749" max="9984" width="11.42578125" style="99"/>
    <col min="9985" max="9986" width="3.42578125" style="99" customWidth="1"/>
    <col min="9987" max="9988" width="4.7109375" style="99" customWidth="1"/>
    <col min="9989" max="9998" width="12.7109375" style="99" customWidth="1"/>
    <col min="9999" max="9999" width="7.7109375" style="99" customWidth="1"/>
    <col min="10000" max="10000" width="15.7109375" style="99" customWidth="1"/>
    <col min="10001" max="10004" width="12.7109375" style="99" customWidth="1"/>
    <col min="10005" max="10240" width="11.42578125" style="99"/>
    <col min="10241" max="10242" width="3.42578125" style="99" customWidth="1"/>
    <col min="10243" max="10244" width="4.7109375" style="99" customWidth="1"/>
    <col min="10245" max="10254" width="12.7109375" style="99" customWidth="1"/>
    <col min="10255" max="10255" width="7.7109375" style="99" customWidth="1"/>
    <col min="10256" max="10256" width="15.7109375" style="99" customWidth="1"/>
    <col min="10257" max="10260" width="12.7109375" style="99" customWidth="1"/>
    <col min="10261" max="10496" width="11.42578125" style="99"/>
    <col min="10497" max="10498" width="3.42578125" style="99" customWidth="1"/>
    <col min="10499" max="10500" width="4.7109375" style="99" customWidth="1"/>
    <col min="10501" max="10510" width="12.7109375" style="99" customWidth="1"/>
    <col min="10511" max="10511" width="7.7109375" style="99" customWidth="1"/>
    <col min="10512" max="10512" width="15.7109375" style="99" customWidth="1"/>
    <col min="10513" max="10516" width="12.7109375" style="99" customWidth="1"/>
    <col min="10517" max="10752" width="11.42578125" style="99"/>
    <col min="10753" max="10754" width="3.42578125" style="99" customWidth="1"/>
    <col min="10755" max="10756" width="4.7109375" style="99" customWidth="1"/>
    <col min="10757" max="10766" width="12.7109375" style="99" customWidth="1"/>
    <col min="10767" max="10767" width="7.7109375" style="99" customWidth="1"/>
    <col min="10768" max="10768" width="15.7109375" style="99" customWidth="1"/>
    <col min="10769" max="10772" width="12.7109375" style="99" customWidth="1"/>
    <col min="10773" max="11008" width="11.42578125" style="99"/>
    <col min="11009" max="11010" width="3.42578125" style="99" customWidth="1"/>
    <col min="11011" max="11012" width="4.7109375" style="99" customWidth="1"/>
    <col min="11013" max="11022" width="12.7109375" style="99" customWidth="1"/>
    <col min="11023" max="11023" width="7.7109375" style="99" customWidth="1"/>
    <col min="11024" max="11024" width="15.7109375" style="99" customWidth="1"/>
    <col min="11025" max="11028" width="12.7109375" style="99" customWidth="1"/>
    <col min="11029" max="11264" width="11.42578125" style="99"/>
    <col min="11265" max="11266" width="3.42578125" style="99" customWidth="1"/>
    <col min="11267" max="11268" width="4.7109375" style="99" customWidth="1"/>
    <col min="11269" max="11278" width="12.7109375" style="99" customWidth="1"/>
    <col min="11279" max="11279" width="7.7109375" style="99" customWidth="1"/>
    <col min="11280" max="11280" width="15.7109375" style="99" customWidth="1"/>
    <col min="11281" max="11284" width="12.7109375" style="99" customWidth="1"/>
    <col min="11285" max="11520" width="11.42578125" style="99"/>
    <col min="11521" max="11522" width="3.42578125" style="99" customWidth="1"/>
    <col min="11523" max="11524" width="4.7109375" style="99" customWidth="1"/>
    <col min="11525" max="11534" width="12.7109375" style="99" customWidth="1"/>
    <col min="11535" max="11535" width="7.7109375" style="99" customWidth="1"/>
    <col min="11536" max="11536" width="15.7109375" style="99" customWidth="1"/>
    <col min="11537" max="11540" width="12.7109375" style="99" customWidth="1"/>
    <col min="11541" max="11776" width="11.42578125" style="99"/>
    <col min="11777" max="11778" width="3.42578125" style="99" customWidth="1"/>
    <col min="11779" max="11780" width="4.7109375" style="99" customWidth="1"/>
    <col min="11781" max="11790" width="12.7109375" style="99" customWidth="1"/>
    <col min="11791" max="11791" width="7.7109375" style="99" customWidth="1"/>
    <col min="11792" max="11792" width="15.7109375" style="99" customWidth="1"/>
    <col min="11793" max="11796" width="12.7109375" style="99" customWidth="1"/>
    <col min="11797" max="12032" width="11.42578125" style="99"/>
    <col min="12033" max="12034" width="3.42578125" style="99" customWidth="1"/>
    <col min="12035" max="12036" width="4.7109375" style="99" customWidth="1"/>
    <col min="12037" max="12046" width="12.7109375" style="99" customWidth="1"/>
    <col min="12047" max="12047" width="7.7109375" style="99" customWidth="1"/>
    <col min="12048" max="12048" width="15.7109375" style="99" customWidth="1"/>
    <col min="12049" max="12052" width="12.7109375" style="99" customWidth="1"/>
    <col min="12053" max="12288" width="11.42578125" style="99"/>
    <col min="12289" max="12290" width="3.42578125" style="99" customWidth="1"/>
    <col min="12291" max="12292" width="4.7109375" style="99" customWidth="1"/>
    <col min="12293" max="12302" width="12.7109375" style="99" customWidth="1"/>
    <col min="12303" max="12303" width="7.7109375" style="99" customWidth="1"/>
    <col min="12304" max="12304" width="15.7109375" style="99" customWidth="1"/>
    <col min="12305" max="12308" width="12.7109375" style="99" customWidth="1"/>
    <col min="12309" max="12544" width="11.42578125" style="99"/>
    <col min="12545" max="12546" width="3.42578125" style="99" customWidth="1"/>
    <col min="12547" max="12548" width="4.7109375" style="99" customWidth="1"/>
    <col min="12549" max="12558" width="12.7109375" style="99" customWidth="1"/>
    <col min="12559" max="12559" width="7.7109375" style="99" customWidth="1"/>
    <col min="12560" max="12560" width="15.7109375" style="99" customWidth="1"/>
    <col min="12561" max="12564" width="12.7109375" style="99" customWidth="1"/>
    <col min="12565" max="12800" width="11.42578125" style="99"/>
    <col min="12801" max="12802" width="3.42578125" style="99" customWidth="1"/>
    <col min="12803" max="12804" width="4.7109375" style="99" customWidth="1"/>
    <col min="12805" max="12814" width="12.7109375" style="99" customWidth="1"/>
    <col min="12815" max="12815" width="7.7109375" style="99" customWidth="1"/>
    <col min="12816" max="12816" width="15.7109375" style="99" customWidth="1"/>
    <col min="12817" max="12820" width="12.7109375" style="99" customWidth="1"/>
    <col min="12821" max="13056" width="11.42578125" style="99"/>
    <col min="13057" max="13058" width="3.42578125" style="99" customWidth="1"/>
    <col min="13059" max="13060" width="4.7109375" style="99" customWidth="1"/>
    <col min="13061" max="13070" width="12.7109375" style="99" customWidth="1"/>
    <col min="13071" max="13071" width="7.7109375" style="99" customWidth="1"/>
    <col min="13072" max="13072" width="15.7109375" style="99" customWidth="1"/>
    <col min="13073" max="13076" width="12.7109375" style="99" customWidth="1"/>
    <col min="13077" max="13312" width="11.42578125" style="99"/>
    <col min="13313" max="13314" width="3.42578125" style="99" customWidth="1"/>
    <col min="13315" max="13316" width="4.7109375" style="99" customWidth="1"/>
    <col min="13317" max="13326" width="12.7109375" style="99" customWidth="1"/>
    <col min="13327" max="13327" width="7.7109375" style="99" customWidth="1"/>
    <col min="13328" max="13328" width="15.7109375" style="99" customWidth="1"/>
    <col min="13329" max="13332" width="12.7109375" style="99" customWidth="1"/>
    <col min="13333" max="13568" width="11.42578125" style="99"/>
    <col min="13569" max="13570" width="3.42578125" style="99" customWidth="1"/>
    <col min="13571" max="13572" width="4.7109375" style="99" customWidth="1"/>
    <col min="13573" max="13582" width="12.7109375" style="99" customWidth="1"/>
    <col min="13583" max="13583" width="7.7109375" style="99" customWidth="1"/>
    <col min="13584" max="13584" width="15.7109375" style="99" customWidth="1"/>
    <col min="13585" max="13588" width="12.7109375" style="99" customWidth="1"/>
    <col min="13589" max="13824" width="11.42578125" style="99"/>
    <col min="13825" max="13826" width="3.42578125" style="99" customWidth="1"/>
    <col min="13827" max="13828" width="4.7109375" style="99" customWidth="1"/>
    <col min="13829" max="13838" width="12.7109375" style="99" customWidth="1"/>
    <col min="13839" max="13839" width="7.7109375" style="99" customWidth="1"/>
    <col min="13840" max="13840" width="15.7109375" style="99" customWidth="1"/>
    <col min="13841" max="13844" width="12.7109375" style="99" customWidth="1"/>
    <col min="13845" max="14080" width="11.42578125" style="99"/>
    <col min="14081" max="14082" width="3.42578125" style="99" customWidth="1"/>
    <col min="14083" max="14084" width="4.7109375" style="99" customWidth="1"/>
    <col min="14085" max="14094" width="12.7109375" style="99" customWidth="1"/>
    <col min="14095" max="14095" width="7.7109375" style="99" customWidth="1"/>
    <col min="14096" max="14096" width="15.7109375" style="99" customWidth="1"/>
    <col min="14097" max="14100" width="12.7109375" style="99" customWidth="1"/>
    <col min="14101" max="14336" width="11.42578125" style="99"/>
    <col min="14337" max="14338" width="3.42578125" style="99" customWidth="1"/>
    <col min="14339" max="14340" width="4.7109375" style="99" customWidth="1"/>
    <col min="14341" max="14350" width="12.7109375" style="99" customWidth="1"/>
    <col min="14351" max="14351" width="7.7109375" style="99" customWidth="1"/>
    <col min="14352" max="14352" width="15.7109375" style="99" customWidth="1"/>
    <col min="14353" max="14356" width="12.7109375" style="99" customWidth="1"/>
    <col min="14357" max="14592" width="11.42578125" style="99"/>
    <col min="14593" max="14594" width="3.42578125" style="99" customWidth="1"/>
    <col min="14595" max="14596" width="4.7109375" style="99" customWidth="1"/>
    <col min="14597" max="14606" width="12.7109375" style="99" customWidth="1"/>
    <col min="14607" max="14607" width="7.7109375" style="99" customWidth="1"/>
    <col min="14608" max="14608" width="15.7109375" style="99" customWidth="1"/>
    <col min="14609" max="14612" width="12.7109375" style="99" customWidth="1"/>
    <col min="14613" max="14848" width="11.42578125" style="99"/>
    <col min="14849" max="14850" width="3.42578125" style="99" customWidth="1"/>
    <col min="14851" max="14852" width="4.7109375" style="99" customWidth="1"/>
    <col min="14853" max="14862" width="12.7109375" style="99" customWidth="1"/>
    <col min="14863" max="14863" width="7.7109375" style="99" customWidth="1"/>
    <col min="14864" max="14864" width="15.7109375" style="99" customWidth="1"/>
    <col min="14865" max="14868" width="12.7109375" style="99" customWidth="1"/>
    <col min="14869" max="15104" width="11.42578125" style="99"/>
    <col min="15105" max="15106" width="3.42578125" style="99" customWidth="1"/>
    <col min="15107" max="15108" width="4.7109375" style="99" customWidth="1"/>
    <col min="15109" max="15118" width="12.7109375" style="99" customWidth="1"/>
    <col min="15119" max="15119" width="7.7109375" style="99" customWidth="1"/>
    <col min="15120" max="15120" width="15.7109375" style="99" customWidth="1"/>
    <col min="15121" max="15124" width="12.7109375" style="99" customWidth="1"/>
    <col min="15125" max="15360" width="11.42578125" style="99"/>
    <col min="15361" max="15362" width="3.42578125" style="99" customWidth="1"/>
    <col min="15363" max="15364" width="4.7109375" style="99" customWidth="1"/>
    <col min="15365" max="15374" width="12.7109375" style="99" customWidth="1"/>
    <col min="15375" max="15375" width="7.7109375" style="99" customWidth="1"/>
    <col min="15376" max="15376" width="15.7109375" style="99" customWidth="1"/>
    <col min="15377" max="15380" width="12.7109375" style="99" customWidth="1"/>
    <col min="15381" max="15616" width="11.42578125" style="99"/>
    <col min="15617" max="15618" width="3.42578125" style="99" customWidth="1"/>
    <col min="15619" max="15620" width="4.7109375" style="99" customWidth="1"/>
    <col min="15621" max="15630" width="12.7109375" style="99" customWidth="1"/>
    <col min="15631" max="15631" width="7.7109375" style="99" customWidth="1"/>
    <col min="15632" max="15632" width="15.7109375" style="99" customWidth="1"/>
    <col min="15633" max="15636" width="12.7109375" style="99" customWidth="1"/>
    <col min="15637" max="15872" width="11.42578125" style="99"/>
    <col min="15873" max="15874" width="3.42578125" style="99" customWidth="1"/>
    <col min="15875" max="15876" width="4.7109375" style="99" customWidth="1"/>
    <col min="15877" max="15886" width="12.7109375" style="99" customWidth="1"/>
    <col min="15887" max="15887" width="7.7109375" style="99" customWidth="1"/>
    <col min="15888" max="15888" width="15.7109375" style="99" customWidth="1"/>
    <col min="15889" max="15892" width="12.7109375" style="99" customWidth="1"/>
    <col min="15893" max="16128" width="11.42578125" style="99"/>
    <col min="16129" max="16130" width="3.42578125" style="99" customWidth="1"/>
    <col min="16131" max="16132" width="4.7109375" style="99" customWidth="1"/>
    <col min="16133" max="16142" width="12.7109375" style="99" customWidth="1"/>
    <col min="16143" max="16143" width="7.7109375" style="99" customWidth="1"/>
    <col min="16144" max="16144" width="15.7109375" style="99" customWidth="1"/>
    <col min="16145" max="16148" width="12.7109375" style="99" customWidth="1"/>
    <col min="16149" max="16384" width="11.42578125" style="99"/>
  </cols>
  <sheetData>
    <row r="1" spans="1:20" ht="13.5" hidden="1" thickBot="1" x14ac:dyDescent="0.25">
      <c r="A1" s="233" t="s">
        <v>133</v>
      </c>
      <c r="B1" s="234"/>
      <c r="C1" s="234"/>
      <c r="D1" s="235"/>
      <c r="E1" s="234"/>
      <c r="F1" s="234"/>
      <c r="G1" s="234"/>
      <c r="H1" s="234"/>
      <c r="I1" s="234"/>
      <c r="J1" s="234"/>
      <c r="K1" s="234"/>
      <c r="L1" s="234"/>
      <c r="M1" s="234"/>
      <c r="N1" s="234"/>
      <c r="O1" s="236"/>
      <c r="P1" s="73" t="s">
        <v>133</v>
      </c>
      <c r="Q1" s="168" t="s">
        <v>133</v>
      </c>
      <c r="R1" s="168" t="s">
        <v>133</v>
      </c>
      <c r="S1" s="168" t="s">
        <v>133</v>
      </c>
      <c r="T1" s="168" t="s">
        <v>133</v>
      </c>
    </row>
    <row r="2" spans="1:20" ht="13.5" customHeight="1" thickBot="1" x14ac:dyDescent="0.25">
      <c r="A2" s="237"/>
      <c r="B2" s="765" t="str">
        <f>Translations!$B$312</f>
        <v>D. Verification Report - Recommendations for improvement</v>
      </c>
      <c r="C2" s="766"/>
      <c r="D2" s="767"/>
      <c r="E2" s="620" t="str">
        <f>Translations!$B$12</f>
        <v>Navigation area:</v>
      </c>
      <c r="F2" s="558"/>
      <c r="G2" s="559" t="str">
        <f>Translations!$B$13</f>
        <v>Table of contents</v>
      </c>
      <c r="H2" s="560"/>
      <c r="I2" s="559" t="str">
        <f ca="1">HYPERLINK("#"&amp;INDEX(a_Contents!$R$4:$R$37,MATCH(INDEX(a_Contents!$T$4:$T$37,MATCH($T$2,a_Contents!$S$4:$S$37,0))-1,a_Contents!$T$4:$T$37,0)),EUconst_PreviousSheet)</f>
        <v>Previous sheet</v>
      </c>
      <c r="J2" s="560"/>
      <c r="K2" s="559" t="str">
        <f ca="1">HYPERLINK("#"&amp;INDEX(a_Contents!$R$4:$R$37,MATCH(INDEX(a_Contents!$T$4:$T$37,MATCH($T$2,a_Contents!$S$4:$S$37,0))+1,a_Contents!$T$4:$T$37,0)),EUconst_NextSheet)</f>
        <v>Next sheet</v>
      </c>
      <c r="L2" s="560"/>
      <c r="M2" s="552" t="str">
        <f ca="1">HYPERLINK("#"&amp;a_Contents!$R$34,INDIRECT(a_Contents!$R$34))</f>
        <v>E_Accounting</v>
      </c>
      <c r="N2" s="553"/>
      <c r="O2" s="103"/>
      <c r="Q2" s="24" t="s">
        <v>296</v>
      </c>
      <c r="R2" s="29" t="str">
        <f>ADDRESS(ROW($B$6),COLUMN($B$6)) &amp; ":" &amp; ADDRESS(MATCH("PRINT",$P:$P,0),COLUMN($P$8))</f>
        <v>$B$6:$P$25</v>
      </c>
      <c r="S2" s="24" t="s">
        <v>297</v>
      </c>
      <c r="T2" s="30" t="str">
        <f ca="1">IF(ISERROR(CELL("filename",U3)),"E_FuelStreams",MID(CELL("filename",U3),FIND("]",CELL("filename",U3))+1,1024))</f>
        <v>C_VerRepImprovements</v>
      </c>
    </row>
    <row r="3" spans="1:20" ht="12.75" customHeight="1" x14ac:dyDescent="0.2">
      <c r="A3" s="237"/>
      <c r="B3" s="768"/>
      <c r="C3" s="769"/>
      <c r="D3" s="770"/>
      <c r="E3" s="537"/>
      <c r="F3" s="537"/>
      <c r="G3" s="537"/>
      <c r="H3" s="537"/>
      <c r="I3" s="537"/>
      <c r="J3" s="537"/>
      <c r="K3" s="537"/>
      <c r="L3" s="537"/>
      <c r="M3" s="783"/>
      <c r="N3" s="784"/>
      <c r="O3" s="74"/>
    </row>
    <row r="4" spans="1:20" ht="13.5" customHeight="1" thickBot="1" x14ac:dyDescent="0.25">
      <c r="A4" s="237"/>
      <c r="B4" s="771"/>
      <c r="C4" s="772"/>
      <c r="D4" s="773"/>
      <c r="E4" s="537"/>
      <c r="F4" s="537"/>
      <c r="G4" s="537"/>
      <c r="H4" s="537"/>
      <c r="I4" s="537"/>
      <c r="J4" s="537"/>
      <c r="K4" s="537"/>
      <c r="L4" s="537"/>
      <c r="M4" s="781"/>
      <c r="N4" s="782"/>
      <c r="O4" s="74"/>
    </row>
    <row r="5" spans="1:20" ht="12.75" customHeight="1" thickBot="1" x14ac:dyDescent="0.25">
      <c r="A5" s="238"/>
      <c r="B5" s="104"/>
      <c r="C5" s="239"/>
      <c r="D5" s="240"/>
      <c r="F5" s="240"/>
      <c r="G5" s="240"/>
      <c r="H5" s="240"/>
      <c r="M5" s="93"/>
      <c r="N5" s="93"/>
      <c r="O5" s="74"/>
    </row>
    <row r="6" spans="1:20" s="246" customFormat="1" ht="25.5" customHeight="1" thickBot="1" x14ac:dyDescent="0.25">
      <c r="A6" s="241"/>
      <c r="B6" s="187"/>
      <c r="C6" s="775" t="str">
        <f>Translations!$B$313</f>
        <v>C. Verification Report - Recommendations for improvement</v>
      </c>
      <c r="D6" s="775"/>
      <c r="E6" s="775"/>
      <c r="F6" s="775"/>
      <c r="G6" s="775"/>
      <c r="H6" s="775"/>
      <c r="I6" s="775"/>
      <c r="J6" s="775"/>
      <c r="K6" s="775"/>
      <c r="L6" s="776" t="str">
        <f>IF(CNTR_REHasImprov=TRUE,EUconst_Relevant,IF(COUNTA(CNTR_ListRelevantSections)&gt;0,EUconst_NotRelevant,EUconst_Relevant))</f>
        <v>relevant</v>
      </c>
      <c r="M6" s="777"/>
      <c r="N6" s="778"/>
      <c r="O6" s="172"/>
      <c r="P6" s="243"/>
      <c r="Q6" s="244" t="s">
        <v>484</v>
      </c>
      <c r="R6" s="245"/>
      <c r="S6" s="245"/>
      <c r="T6" s="245"/>
    </row>
    <row r="7" spans="1:20" s="246" customFormat="1" ht="5.0999999999999996" customHeight="1" x14ac:dyDescent="0.2">
      <c r="A7" s="241"/>
      <c r="B7" s="187"/>
      <c r="C7" s="242"/>
      <c r="D7" s="247"/>
      <c r="E7" s="242"/>
      <c r="F7" s="242"/>
      <c r="G7" s="242"/>
      <c r="H7" s="242"/>
      <c r="I7" s="242"/>
      <c r="J7" s="242"/>
      <c r="K7" s="242"/>
      <c r="L7" s="248"/>
      <c r="M7" s="248"/>
      <c r="N7" s="248"/>
      <c r="O7" s="172"/>
      <c r="P7" s="243"/>
      <c r="Q7" s="245"/>
      <c r="R7" s="245"/>
      <c r="S7" s="245"/>
      <c r="T7" s="245"/>
    </row>
    <row r="8" spans="1:20" x14ac:dyDescent="0.2">
      <c r="A8" s="238"/>
      <c r="B8" s="104"/>
      <c r="D8" s="240"/>
      <c r="K8" s="779" t="str">
        <f>IF(L6=EUconst_NotRelevant,HYPERLINK("#JUMP_H_Top",EUconst_MsgNextSheet),HYPERLINK("",EUconst_MsgEnterThisSection))</f>
        <v>Please enter data in this section</v>
      </c>
      <c r="L8" s="779"/>
      <c r="M8" s="779"/>
      <c r="N8" s="779"/>
      <c r="O8" s="212"/>
    </row>
    <row r="9" spans="1:20" ht="5.0999999999999996" customHeight="1" x14ac:dyDescent="0.2">
      <c r="A9" s="249"/>
      <c r="B9" s="250"/>
      <c r="C9" s="251"/>
      <c r="D9" s="252"/>
      <c r="E9" s="96"/>
      <c r="F9" s="93"/>
      <c r="G9" s="96"/>
      <c r="H9" s="96"/>
      <c r="I9" s="96"/>
      <c r="J9" s="96"/>
      <c r="K9" s="96"/>
      <c r="L9" s="96"/>
      <c r="M9" s="96"/>
      <c r="N9" s="96"/>
      <c r="O9" s="74"/>
    </row>
    <row r="10" spans="1:20" s="32" customFormat="1" ht="18" customHeight="1" x14ac:dyDescent="0.2">
      <c r="A10" s="253"/>
      <c r="B10" s="254"/>
      <c r="C10" s="255">
        <v>1</v>
      </c>
      <c r="D10" s="631" t="str">
        <f>Translations!$B$314</f>
        <v>Recommendations for improvement</v>
      </c>
      <c r="E10" s="631"/>
      <c r="F10" s="631"/>
      <c r="G10" s="631"/>
      <c r="H10" s="631"/>
      <c r="I10" s="631"/>
      <c r="J10" s="631"/>
      <c r="K10" s="631"/>
      <c r="L10" s="631"/>
      <c r="M10" s="631"/>
      <c r="N10" s="631"/>
      <c r="O10" s="258"/>
      <c r="P10" s="73"/>
      <c r="Q10" s="155"/>
      <c r="R10" s="155"/>
      <c r="S10" s="155"/>
      <c r="T10" s="256"/>
    </row>
    <row r="11" spans="1:20" s="32" customFormat="1" ht="12.75" customHeight="1" x14ac:dyDescent="0.2">
      <c r="A11" s="253"/>
      <c r="B11" s="254"/>
      <c r="C11" s="257"/>
      <c r="D11" s="257"/>
      <c r="E11" s="257"/>
      <c r="F11" s="257"/>
      <c r="G11" s="257"/>
      <c r="H11" s="257"/>
      <c r="I11" s="257"/>
      <c r="J11" s="257"/>
      <c r="K11" s="257"/>
      <c r="L11" s="257"/>
      <c r="M11" s="257"/>
      <c r="N11" s="257"/>
      <c r="O11" s="172"/>
      <c r="P11" s="73"/>
      <c r="Q11" s="155"/>
      <c r="R11" s="155"/>
      <c r="S11" s="155"/>
      <c r="T11" s="256"/>
    </row>
    <row r="12" spans="1:20" s="32" customFormat="1" ht="25.5" customHeight="1" x14ac:dyDescent="0.2">
      <c r="A12" s="253"/>
      <c r="B12" s="254"/>
      <c r="C12" s="257"/>
      <c r="D12" s="257"/>
      <c r="E12" s="780" t="str">
        <f>Translations!$B$303</f>
        <v>Article 75q(4) states that where the verification report established in accordance with Implementing Regulation (EU) 2018/2067 states outstanding non-conformities or recommendations for improvements, the regulated entity shall submit an improvement report to the competent authority.</v>
      </c>
      <c r="F12" s="780"/>
      <c r="G12" s="780"/>
      <c r="H12" s="780"/>
      <c r="I12" s="780"/>
      <c r="J12" s="780"/>
      <c r="K12" s="780"/>
      <c r="L12" s="780"/>
      <c r="M12" s="780"/>
      <c r="N12" s="780"/>
      <c r="O12" s="172"/>
      <c r="P12" s="73"/>
      <c r="Q12" s="155"/>
      <c r="R12" s="155"/>
      <c r="S12" s="168"/>
      <c r="T12" s="256"/>
    </row>
    <row r="13" spans="1:20" s="32" customFormat="1" ht="12.75" customHeight="1" x14ac:dyDescent="0.2">
      <c r="A13" s="253"/>
      <c r="B13" s="254"/>
      <c r="C13" s="257"/>
      <c r="D13" s="257"/>
      <c r="E13" s="680" t="str">
        <f>Translations!$B$315</f>
        <v>In accordance with Article 43u of the AVR (Regulation (EU), No. 2018/2067) the verifier shall include in the verification report recommendations related to the following points:</v>
      </c>
      <c r="F13" s="680"/>
      <c r="G13" s="680"/>
      <c r="H13" s="680"/>
      <c r="I13" s="680"/>
      <c r="J13" s="680"/>
      <c r="K13" s="680"/>
      <c r="L13" s="680"/>
      <c r="M13" s="680"/>
      <c r="N13" s="680"/>
      <c r="O13" s="172"/>
      <c r="P13" s="73"/>
      <c r="Q13" s="155"/>
      <c r="R13" s="155"/>
      <c r="S13" s="168"/>
      <c r="T13" s="256"/>
    </row>
    <row r="14" spans="1:20" s="32" customFormat="1" ht="12.75" customHeight="1" x14ac:dyDescent="0.2">
      <c r="A14" s="253"/>
      <c r="B14" s="254"/>
      <c r="C14" s="257"/>
      <c r="D14" s="257"/>
      <c r="E14" s="189" t="str">
        <f>Translations!$B$316</f>
        <v>a)</v>
      </c>
      <c r="F14" s="680" t="str">
        <f>Translations!$B$317</f>
        <v>the risk assessment;</v>
      </c>
      <c r="G14" s="680"/>
      <c r="H14" s="680"/>
      <c r="I14" s="680"/>
      <c r="J14" s="680"/>
      <c r="K14" s="680"/>
      <c r="L14" s="680"/>
      <c r="M14" s="680"/>
      <c r="N14" s="680"/>
      <c r="O14" s="172"/>
      <c r="P14" s="73"/>
      <c r="Q14" s="155"/>
      <c r="R14" s="155"/>
      <c r="S14" s="168"/>
      <c r="T14" s="256"/>
    </row>
    <row r="15" spans="1:20" s="32" customFormat="1" ht="12.75" customHeight="1" x14ac:dyDescent="0.2">
      <c r="A15" s="253"/>
      <c r="B15" s="254"/>
      <c r="C15" s="257"/>
      <c r="D15" s="257"/>
      <c r="E15" s="189" t="str">
        <f>Translations!$B$318</f>
        <v>b)</v>
      </c>
      <c r="F15" s="680" t="str">
        <f>Translations!$B$319</f>
        <v>the development, documentation, implementation and maintenance of data flow activities and control activities as well as the evaluation of the control system;</v>
      </c>
      <c r="G15" s="680"/>
      <c r="H15" s="680"/>
      <c r="I15" s="680"/>
      <c r="J15" s="680"/>
      <c r="K15" s="680"/>
      <c r="L15" s="680"/>
      <c r="M15" s="680"/>
      <c r="N15" s="680"/>
      <c r="O15" s="172"/>
      <c r="P15" s="73"/>
      <c r="Q15" s="155"/>
      <c r="R15" s="155"/>
      <c r="S15" s="168"/>
      <c r="T15" s="256"/>
    </row>
    <row r="16" spans="1:20" s="32" customFormat="1" ht="25.5" customHeight="1" x14ac:dyDescent="0.2">
      <c r="A16" s="253"/>
      <c r="B16" s="254"/>
      <c r="C16" s="257"/>
      <c r="D16" s="257"/>
      <c r="E16" s="189" t="str">
        <f>Translations!$B$320</f>
        <v>c)</v>
      </c>
      <c r="F16" s="680" t="str">
        <f>Translations!$B$321</f>
        <v>the development, documentation, implementation and maintenance of procedures for data flow activities and control activities as well as other procedures established pursuant to Regulation (EU) No 2018/2066;</v>
      </c>
      <c r="G16" s="680"/>
      <c r="H16" s="680"/>
      <c r="I16" s="680"/>
      <c r="J16" s="680"/>
      <c r="K16" s="680"/>
      <c r="L16" s="680"/>
      <c r="M16" s="680"/>
      <c r="N16" s="680"/>
      <c r="O16" s="172"/>
      <c r="P16" s="73"/>
      <c r="Q16" s="155"/>
      <c r="R16" s="155"/>
      <c r="S16" s="168"/>
      <c r="T16" s="256"/>
    </row>
    <row r="17" spans="1:20" s="32" customFormat="1" ht="12.75" customHeight="1" x14ac:dyDescent="0.2">
      <c r="A17" s="253"/>
      <c r="B17" s="254"/>
      <c r="C17" s="257"/>
      <c r="D17" s="257"/>
      <c r="E17" s="189" t="str">
        <f>Translations!$B$322</f>
        <v>d)</v>
      </c>
      <c r="F17" s="680" t="str">
        <f>Translations!$B$323</f>
        <v>the monitoring and reporting of emissions, including in relation to achieving higher tiers, reducing risks and enhancing efficiency in the monitoring and reporting.</v>
      </c>
      <c r="G17" s="680"/>
      <c r="H17" s="680"/>
      <c r="I17" s="680"/>
      <c r="J17" s="680"/>
      <c r="K17" s="680"/>
      <c r="L17" s="680"/>
      <c r="M17" s="680"/>
      <c r="N17" s="680"/>
      <c r="O17" s="172"/>
      <c r="P17" s="73"/>
      <c r="Q17" s="155"/>
      <c r="R17" s="155"/>
      <c r="S17" s="168"/>
      <c r="T17" s="256"/>
    </row>
    <row r="18" spans="1:20" s="32" customFormat="1" ht="25.5" customHeight="1" x14ac:dyDescent="0.2">
      <c r="A18" s="253"/>
      <c r="B18" s="254"/>
      <c r="C18" s="257"/>
      <c r="D18" s="257"/>
      <c r="E18" s="680" t="str">
        <f>Translations!$B$324</f>
        <v>If such recommendations are contained in the verification report, the regulated entity shall submit a report by 31 July (by 30 September the latest if allowed by the CA) of the same year the verification report is issued, describing how and when recommended improvements have been or will be implemented.</v>
      </c>
      <c r="F18" s="680"/>
      <c r="G18" s="680"/>
      <c r="H18" s="680"/>
      <c r="I18" s="680"/>
      <c r="J18" s="680"/>
      <c r="K18" s="680"/>
      <c r="L18" s="680"/>
      <c r="M18" s="680"/>
      <c r="N18" s="680"/>
      <c r="O18" s="172"/>
      <c r="P18" s="73"/>
      <c r="Q18" s="155"/>
      <c r="R18" s="155"/>
      <c r="S18" s="168"/>
      <c r="T18" s="256"/>
    </row>
    <row r="19" spans="1:20" s="37" customFormat="1" ht="12.75" customHeight="1" x14ac:dyDescent="0.2">
      <c r="A19" s="253"/>
      <c r="B19" s="259"/>
      <c r="C19" s="31"/>
      <c r="D19" s="39"/>
      <c r="E19" s="654" t="str">
        <f>Translations!$B$305</f>
        <v>Please reference here the relevant statements from the verification report, describe the measures and the timeline of their implementation.</v>
      </c>
      <c r="F19" s="654"/>
      <c r="G19" s="654"/>
      <c r="H19" s="654"/>
      <c r="I19" s="654"/>
      <c r="J19" s="654"/>
      <c r="K19" s="654"/>
      <c r="L19" s="654"/>
      <c r="M19" s="654"/>
      <c r="N19" s="654"/>
      <c r="O19" s="172"/>
      <c r="P19" s="73"/>
      <c r="Q19" s="260"/>
      <c r="R19" s="260"/>
      <c r="S19" s="261"/>
      <c r="T19" s="261"/>
    </row>
    <row r="20" spans="1:20" s="37" customFormat="1" ht="12.75" customHeight="1" x14ac:dyDescent="0.2">
      <c r="A20" s="253"/>
      <c r="B20" s="259"/>
      <c r="C20" s="31"/>
      <c r="D20" s="176"/>
      <c r="E20" s="654" t="str">
        <f>Translations!$B$325</f>
        <v>If measures will not be taken, please describe here why they are technically not feasible or why they would incur unreasonable costs.</v>
      </c>
      <c r="F20" s="654"/>
      <c r="G20" s="654"/>
      <c r="H20" s="654"/>
      <c r="I20" s="654"/>
      <c r="J20" s="654"/>
      <c r="K20" s="654"/>
      <c r="L20" s="654"/>
      <c r="M20" s="654"/>
      <c r="N20" s="654"/>
      <c r="O20" s="172"/>
      <c r="P20" s="73"/>
      <c r="Q20" s="260"/>
      <c r="R20" s="260"/>
      <c r="S20" s="261"/>
      <c r="T20" s="261"/>
    </row>
    <row r="21" spans="1:20" ht="12.75" customHeight="1" x14ac:dyDescent="0.2">
      <c r="A21" s="238"/>
      <c r="B21" s="259"/>
      <c r="C21" s="262"/>
      <c r="D21" s="176"/>
      <c r="E21" s="680" t="str">
        <f>Translations!$B$306</f>
        <v>If information required here has already been reported in another section of the template, you may just reference that section.</v>
      </c>
      <c r="F21" s="680"/>
      <c r="G21" s="680"/>
      <c r="H21" s="680"/>
      <c r="I21" s="680"/>
      <c r="J21" s="680"/>
      <c r="K21" s="680"/>
      <c r="L21" s="680"/>
      <c r="M21" s="680"/>
      <c r="N21" s="680"/>
      <c r="O21" s="258"/>
    </row>
    <row r="22" spans="1:20" s="32" customFormat="1" ht="38.85" customHeight="1" x14ac:dyDescent="0.2">
      <c r="A22" s="253"/>
      <c r="B22" s="254"/>
      <c r="C22" s="257"/>
      <c r="D22" s="257"/>
      <c r="E22" s="774" t="str">
        <f>Translations!$B$261</f>
        <v xml:space="preserve">IMPORTANT! Improvements reported here do not automatically update the monitoring plan. Whenever improvements require modifications of the monitoring plan (see Article 75b of the MRR), a revised monitoring plan must be submitted to the CA via the normal route according to administrative practice, subject to the CA's approval. </v>
      </c>
      <c r="F22" s="774"/>
      <c r="G22" s="774"/>
      <c r="H22" s="774"/>
      <c r="I22" s="774"/>
      <c r="J22" s="774"/>
      <c r="K22" s="774"/>
      <c r="L22" s="774"/>
      <c r="M22" s="774"/>
      <c r="N22" s="774"/>
      <c r="O22" s="258"/>
      <c r="P22" s="73"/>
      <c r="Q22" s="155"/>
      <c r="R22" s="155"/>
      <c r="S22" s="168"/>
      <c r="T22" s="256"/>
    </row>
    <row r="23" spans="1:20" ht="12.75" customHeight="1" thickBot="1" x14ac:dyDescent="0.25">
      <c r="A23" s="238"/>
      <c r="B23" s="259"/>
      <c r="C23" s="263"/>
      <c r="D23" s="264"/>
      <c r="E23" s="274"/>
      <c r="F23" s="275"/>
      <c r="G23" s="276"/>
      <c r="H23" s="276"/>
      <c r="I23" s="276"/>
      <c r="J23" s="276"/>
      <c r="K23" s="276"/>
      <c r="L23" s="276"/>
      <c r="M23" s="276"/>
      <c r="N23" s="276"/>
      <c r="O23" s="74"/>
    </row>
    <row r="24" spans="1:20" ht="12.75" customHeight="1" thickBot="1" x14ac:dyDescent="0.25">
      <c r="A24" s="238"/>
      <c r="B24" s="259"/>
      <c r="C24" s="257"/>
      <c r="D24" s="257"/>
      <c r="E24" s="265"/>
      <c r="F24" s="265"/>
      <c r="G24" s="265"/>
      <c r="H24" s="265"/>
      <c r="I24" s="265"/>
      <c r="J24" s="265"/>
      <c r="K24" s="265"/>
      <c r="L24" s="265"/>
      <c r="M24" s="265"/>
      <c r="N24" s="265"/>
      <c r="O24" s="258"/>
    </row>
    <row r="25" spans="1:20" ht="15.75" customHeight="1" thickBot="1" x14ac:dyDescent="0.25">
      <c r="A25" s="266" t="str">
        <f>IF(COUNTA(J25,L25,K27,F30:N38)=0,"","PRINT")</f>
        <v/>
      </c>
      <c r="B25" s="254"/>
      <c r="C25" s="267">
        <v>1</v>
      </c>
      <c r="D25" s="176" t="s">
        <v>128</v>
      </c>
      <c r="E25" s="643" t="str">
        <f>Translations!$B$307</f>
        <v>Measures will be/have been taken:</v>
      </c>
      <c r="F25" s="643"/>
      <c r="G25" s="643"/>
      <c r="H25" s="643"/>
      <c r="I25" s="762"/>
      <c r="J25" s="7"/>
      <c r="K25" s="268" t="str">
        <f>Translations!$B$308</f>
        <v>When?</v>
      </c>
      <c r="L25" s="8"/>
      <c r="M25" s="269"/>
      <c r="N25" s="269"/>
      <c r="O25" s="258"/>
      <c r="P25" s="270" t="str">
        <f>IF(COUNTIF(A:A,"PRINT")=0,"PRINT",IF(AND(COUNTA(J25,L25,K27,F30:N38)&gt;0,COUNTIF(P26:$P$317,"PRINT")=0),"PRINT",""))</f>
        <v>PRINT</v>
      </c>
      <c r="S25" s="271" t="b">
        <f>CNTR_GenImpRelevant=EUconst_NotRelevant</f>
        <v>0</v>
      </c>
      <c r="T25" s="271" t="b">
        <f>OR(S25=TRUE,AND(J25&lt;&gt;"",J25=FALSE))</f>
        <v>0</v>
      </c>
    </row>
    <row r="26" spans="1:20" ht="5.0999999999999996" customHeight="1" x14ac:dyDescent="0.2">
      <c r="A26" s="238"/>
      <c r="B26" s="259"/>
      <c r="C26" s="262"/>
      <c r="D26" s="257"/>
      <c r="E26" s="269"/>
      <c r="F26" s="269"/>
      <c r="G26" s="269"/>
      <c r="H26" s="269"/>
      <c r="I26" s="269"/>
      <c r="J26" s="269"/>
      <c r="K26" s="269"/>
      <c r="L26" s="269"/>
      <c r="M26" s="269"/>
      <c r="N26" s="269"/>
      <c r="O26" s="258"/>
    </row>
    <row r="27" spans="1:20" ht="15.75" customHeight="1" x14ac:dyDescent="0.2">
      <c r="A27" s="238"/>
      <c r="B27" s="259"/>
      <c r="C27" s="262"/>
      <c r="D27" s="257"/>
      <c r="E27" s="269"/>
      <c r="F27" s="269"/>
      <c r="G27" s="269"/>
      <c r="H27" s="269"/>
      <c r="I27" s="269"/>
      <c r="J27" s="284" t="str">
        <f>Translations!$B$326</f>
        <v>If measures will not be taken, why not?</v>
      </c>
      <c r="K27" s="787"/>
      <c r="L27" s="788"/>
      <c r="M27" s="269"/>
      <c r="N27" s="269"/>
      <c r="O27" s="258"/>
      <c r="T27" s="272" t="b">
        <f>OR(S25,J25=TRUE)</f>
        <v>0</v>
      </c>
    </row>
    <row r="28" spans="1:20" ht="15.75" customHeight="1" x14ac:dyDescent="0.2">
      <c r="A28" s="238"/>
      <c r="B28" s="259"/>
      <c r="C28" s="262"/>
      <c r="D28" s="176" t="s">
        <v>129</v>
      </c>
      <c r="E28" s="763" t="str">
        <f>Translations!$B$309</f>
        <v>Description:</v>
      </c>
      <c r="F28" s="763"/>
      <c r="G28" s="763"/>
      <c r="H28" s="763"/>
      <c r="I28" s="763"/>
      <c r="J28" s="763"/>
      <c r="K28" s="763"/>
      <c r="L28" s="763"/>
      <c r="M28" s="763"/>
      <c r="N28" s="763"/>
      <c r="O28" s="74"/>
    </row>
    <row r="29" spans="1:20" s="37" customFormat="1" ht="25.5" customHeight="1" x14ac:dyDescent="0.2">
      <c r="A29" s="253"/>
      <c r="B29" s="259"/>
      <c r="C29" s="31"/>
      <c r="D29" s="176"/>
      <c r="E2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29" s="680"/>
      <c r="G29" s="680"/>
      <c r="H29" s="680"/>
      <c r="I29" s="680"/>
      <c r="J29" s="680"/>
      <c r="K29" s="680"/>
      <c r="L29" s="680"/>
      <c r="M29" s="680"/>
      <c r="N29" s="680"/>
      <c r="O29" s="258"/>
      <c r="P29" s="73"/>
      <c r="Q29" s="260"/>
      <c r="R29" s="260"/>
      <c r="S29" s="261"/>
      <c r="T29" s="261"/>
    </row>
    <row r="30" spans="1:20" x14ac:dyDescent="0.2">
      <c r="A30" s="238"/>
      <c r="B30" s="259"/>
      <c r="C30" s="257"/>
      <c r="D30" s="257"/>
      <c r="E30" s="209" t="str">
        <f>Translations!$B$58</f>
        <v>Title:</v>
      </c>
      <c r="F30" s="785"/>
      <c r="G30" s="757"/>
      <c r="H30" s="757"/>
      <c r="I30" s="757"/>
      <c r="J30" s="757"/>
      <c r="K30" s="757"/>
      <c r="L30" s="757"/>
      <c r="M30" s="757"/>
      <c r="N30" s="758"/>
      <c r="O30" s="74"/>
      <c r="T30" s="272" t="b">
        <f>S25</f>
        <v>0</v>
      </c>
    </row>
    <row r="31" spans="1:20" x14ac:dyDescent="0.2">
      <c r="A31" s="238"/>
      <c r="B31" s="259"/>
      <c r="C31" s="257"/>
      <c r="D31" s="257"/>
      <c r="E31" s="209" t="s">
        <v>572</v>
      </c>
      <c r="F31" s="786"/>
      <c r="G31" s="760"/>
      <c r="H31" s="760"/>
      <c r="I31" s="760"/>
      <c r="J31" s="760"/>
      <c r="K31" s="760"/>
      <c r="L31" s="760"/>
      <c r="M31" s="760"/>
      <c r="N31" s="761"/>
      <c r="O31" s="74"/>
      <c r="Q31" s="273"/>
      <c r="T31" s="272" t="b">
        <f>T30</f>
        <v>0</v>
      </c>
    </row>
    <row r="32" spans="1:20" x14ac:dyDescent="0.2">
      <c r="A32" s="238"/>
      <c r="B32" s="259"/>
      <c r="C32" s="257"/>
      <c r="D32" s="257"/>
      <c r="F32" s="750"/>
      <c r="G32" s="751"/>
      <c r="H32" s="751"/>
      <c r="I32" s="751"/>
      <c r="J32" s="751"/>
      <c r="K32" s="751"/>
      <c r="L32" s="751"/>
      <c r="M32" s="751"/>
      <c r="N32" s="752"/>
      <c r="O32" s="74"/>
      <c r="T32" s="272" t="b">
        <f t="shared" ref="T32:T38" si="0">T31</f>
        <v>0</v>
      </c>
    </row>
    <row r="33" spans="1:20" x14ac:dyDescent="0.2">
      <c r="A33" s="238"/>
      <c r="B33" s="259"/>
      <c r="C33" s="257"/>
      <c r="D33" s="257"/>
      <c r="F33" s="750"/>
      <c r="G33" s="751"/>
      <c r="H33" s="751"/>
      <c r="I33" s="751"/>
      <c r="J33" s="751"/>
      <c r="K33" s="751"/>
      <c r="L33" s="751"/>
      <c r="M33" s="751"/>
      <c r="N33" s="752"/>
      <c r="O33" s="74"/>
      <c r="T33" s="272" t="b">
        <f t="shared" si="0"/>
        <v>0</v>
      </c>
    </row>
    <row r="34" spans="1:20" x14ac:dyDescent="0.2">
      <c r="A34" s="238"/>
      <c r="B34" s="259"/>
      <c r="C34" s="257"/>
      <c r="D34" s="257"/>
      <c r="F34" s="750"/>
      <c r="G34" s="751"/>
      <c r="H34" s="751"/>
      <c r="I34" s="751"/>
      <c r="J34" s="751"/>
      <c r="K34" s="751"/>
      <c r="L34" s="751"/>
      <c r="M34" s="751"/>
      <c r="N34" s="752"/>
      <c r="O34" s="74"/>
      <c r="T34" s="272" t="b">
        <f t="shared" si="0"/>
        <v>0</v>
      </c>
    </row>
    <row r="35" spans="1:20" x14ac:dyDescent="0.2">
      <c r="A35" s="238"/>
      <c r="B35" s="259"/>
      <c r="C35" s="257"/>
      <c r="D35" s="257"/>
      <c r="F35" s="750"/>
      <c r="G35" s="751"/>
      <c r="H35" s="751"/>
      <c r="I35" s="751"/>
      <c r="J35" s="751"/>
      <c r="K35" s="751"/>
      <c r="L35" s="751"/>
      <c r="M35" s="751"/>
      <c r="N35" s="752"/>
      <c r="O35" s="74"/>
      <c r="T35" s="272" t="b">
        <f t="shared" si="0"/>
        <v>0</v>
      </c>
    </row>
    <row r="36" spans="1:20" x14ac:dyDescent="0.2">
      <c r="A36" s="238"/>
      <c r="B36" s="259"/>
      <c r="C36" s="257"/>
      <c r="D36" s="257"/>
      <c r="F36" s="750"/>
      <c r="G36" s="751"/>
      <c r="H36" s="751"/>
      <c r="I36" s="751"/>
      <c r="J36" s="751"/>
      <c r="K36" s="751"/>
      <c r="L36" s="751"/>
      <c r="M36" s="751"/>
      <c r="N36" s="752"/>
      <c r="O36" s="74"/>
      <c r="T36" s="272" t="b">
        <f t="shared" si="0"/>
        <v>0</v>
      </c>
    </row>
    <row r="37" spans="1:20" x14ac:dyDescent="0.2">
      <c r="A37" s="238"/>
      <c r="B37" s="259"/>
      <c r="C37" s="257"/>
      <c r="D37" s="257"/>
      <c r="F37" s="750"/>
      <c r="G37" s="751"/>
      <c r="H37" s="751"/>
      <c r="I37" s="751"/>
      <c r="J37" s="751"/>
      <c r="K37" s="751"/>
      <c r="L37" s="751"/>
      <c r="M37" s="751"/>
      <c r="N37" s="752"/>
      <c r="O37" s="74"/>
      <c r="T37" s="272" t="b">
        <f t="shared" si="0"/>
        <v>0</v>
      </c>
    </row>
    <row r="38" spans="1:20" x14ac:dyDescent="0.2">
      <c r="A38" s="238"/>
      <c r="B38" s="259"/>
      <c r="C38" s="257"/>
      <c r="D38" s="257"/>
      <c r="F38" s="753"/>
      <c r="G38" s="754"/>
      <c r="H38" s="754"/>
      <c r="I38" s="754"/>
      <c r="J38" s="754"/>
      <c r="K38" s="754"/>
      <c r="L38" s="754"/>
      <c r="M38" s="754"/>
      <c r="N38" s="755"/>
      <c r="O38" s="74"/>
      <c r="T38" s="272" t="b">
        <f t="shared" si="0"/>
        <v>0</v>
      </c>
    </row>
    <row r="39" spans="1:20" ht="13.5" thickBot="1" x14ac:dyDescent="0.25">
      <c r="A39" s="238"/>
      <c r="B39" s="259"/>
      <c r="C39" s="263"/>
      <c r="D39" s="264"/>
      <c r="E39" s="274"/>
      <c r="F39" s="275"/>
      <c r="G39" s="276"/>
      <c r="H39" s="276"/>
      <c r="I39" s="276"/>
      <c r="J39" s="276"/>
      <c r="K39" s="276"/>
      <c r="L39" s="276"/>
      <c r="M39" s="276"/>
      <c r="N39" s="276"/>
      <c r="O39" s="74"/>
    </row>
    <row r="40" spans="1:20" ht="12.75" customHeight="1" thickBot="1" x14ac:dyDescent="0.25">
      <c r="A40" s="238"/>
      <c r="B40" s="259"/>
      <c r="C40" s="257"/>
      <c r="D40" s="257"/>
      <c r="E40" s="265"/>
      <c r="F40" s="265"/>
      <c r="G40" s="265"/>
      <c r="H40" s="265"/>
      <c r="I40" s="265"/>
      <c r="J40" s="265"/>
      <c r="K40" s="265"/>
      <c r="L40" s="265"/>
      <c r="M40" s="265"/>
      <c r="N40" s="265"/>
      <c r="O40" s="258"/>
    </row>
    <row r="41" spans="1:20" ht="15.75" customHeight="1" thickBot="1" x14ac:dyDescent="0.25">
      <c r="A41" s="266" t="str">
        <f>IF(COUNTA(J41,L41,K43,F46:N54)=0,"","PRINT")</f>
        <v/>
      </c>
      <c r="B41" s="254"/>
      <c r="C41" s="267">
        <f>C25+1</f>
        <v>2</v>
      </c>
      <c r="D41" s="176" t="s">
        <v>128</v>
      </c>
      <c r="E41" s="643" t="str">
        <f>Translations!$B$307</f>
        <v>Measures will be/have been taken:</v>
      </c>
      <c r="F41" s="643"/>
      <c r="G41" s="643"/>
      <c r="H41" s="643"/>
      <c r="I41" s="762"/>
      <c r="J41" s="7"/>
      <c r="K41" s="268" t="str">
        <f>Translations!$B$308</f>
        <v>When?</v>
      </c>
      <c r="L41" s="8"/>
      <c r="M41" s="269"/>
      <c r="N41" s="269"/>
      <c r="O41" s="258"/>
      <c r="P41" s="270" t="str">
        <f>IF(COUNTIF(A:A,"PRINT")=0,"PRINT",IF(AND(COUNTA(J41,L41,K43,F46:N54)&gt;0,COUNTIF(P42:$P$317,"PRINT")=0),"PRINT",""))</f>
        <v>PRINT</v>
      </c>
      <c r="S41" s="271" t="b">
        <f>CNTR_GenImpRelevant=EUconst_NotRelevant</f>
        <v>0</v>
      </c>
      <c r="T41" s="271" t="b">
        <f>OR(S41=TRUE,AND(J41&lt;&gt;"",J41=FALSE))</f>
        <v>0</v>
      </c>
    </row>
    <row r="42" spans="1:20" ht="5.0999999999999996" customHeight="1" x14ac:dyDescent="0.2">
      <c r="A42" s="238"/>
      <c r="B42" s="259"/>
      <c r="C42" s="262"/>
      <c r="D42" s="257"/>
      <c r="E42" s="269"/>
      <c r="F42" s="269"/>
      <c r="G42" s="269"/>
      <c r="H42" s="269"/>
      <c r="I42" s="269"/>
      <c r="J42" s="269"/>
      <c r="K42" s="269"/>
      <c r="L42" s="269"/>
      <c r="M42" s="269"/>
      <c r="N42" s="269"/>
      <c r="O42" s="258"/>
    </row>
    <row r="43" spans="1:20" ht="15.75" customHeight="1" x14ac:dyDescent="0.2">
      <c r="A43" s="238"/>
      <c r="B43" s="259"/>
      <c r="C43" s="262"/>
      <c r="D43" s="257"/>
      <c r="E43" s="269"/>
      <c r="F43" s="269"/>
      <c r="G43" s="269"/>
      <c r="H43" s="269"/>
      <c r="I43" s="269"/>
      <c r="J43" s="284" t="str">
        <f>Translations!$B$326</f>
        <v>If measures will not be taken, why not?</v>
      </c>
      <c r="K43" s="787"/>
      <c r="L43" s="788"/>
      <c r="M43" s="269"/>
      <c r="N43" s="269"/>
      <c r="O43" s="258"/>
      <c r="T43" s="272" t="b">
        <f>OR(S41,J41=TRUE)</f>
        <v>0</v>
      </c>
    </row>
    <row r="44" spans="1:20" ht="15.75" customHeight="1" x14ac:dyDescent="0.2">
      <c r="A44" s="238"/>
      <c r="B44" s="259"/>
      <c r="C44" s="262"/>
      <c r="D44" s="176" t="s">
        <v>129</v>
      </c>
      <c r="E44" s="763" t="str">
        <f>Translations!$B$309</f>
        <v>Description:</v>
      </c>
      <c r="F44" s="763"/>
      <c r="G44" s="763"/>
      <c r="H44" s="763"/>
      <c r="I44" s="763"/>
      <c r="J44" s="763"/>
      <c r="K44" s="763"/>
      <c r="L44" s="763"/>
      <c r="M44" s="763"/>
      <c r="N44" s="763"/>
      <c r="O44" s="74"/>
    </row>
    <row r="45" spans="1:20" s="37" customFormat="1" ht="25.5" customHeight="1" x14ac:dyDescent="0.2">
      <c r="A45" s="253"/>
      <c r="B45" s="259"/>
      <c r="C45" s="31"/>
      <c r="D45" s="176"/>
      <c r="E45"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45" s="680"/>
      <c r="G45" s="680"/>
      <c r="H45" s="680"/>
      <c r="I45" s="680"/>
      <c r="J45" s="680"/>
      <c r="K45" s="680"/>
      <c r="L45" s="680"/>
      <c r="M45" s="680"/>
      <c r="N45" s="680"/>
      <c r="O45" s="258"/>
      <c r="P45" s="73"/>
      <c r="Q45" s="260"/>
      <c r="R45" s="260"/>
      <c r="S45" s="261"/>
      <c r="T45" s="261"/>
    </row>
    <row r="46" spans="1:20" x14ac:dyDescent="0.2">
      <c r="A46" s="238"/>
      <c r="B46" s="259"/>
      <c r="C46" s="257"/>
      <c r="D46" s="257"/>
      <c r="E46" s="209" t="str">
        <f>Translations!$B$58</f>
        <v>Title:</v>
      </c>
      <c r="F46" s="785"/>
      <c r="G46" s="757"/>
      <c r="H46" s="757"/>
      <c r="I46" s="757"/>
      <c r="J46" s="757"/>
      <c r="K46" s="757"/>
      <c r="L46" s="757"/>
      <c r="M46" s="757"/>
      <c r="N46" s="758"/>
      <c r="O46" s="74"/>
      <c r="T46" s="272" t="b">
        <f>S41</f>
        <v>0</v>
      </c>
    </row>
    <row r="47" spans="1:20" x14ac:dyDescent="0.2">
      <c r="A47" s="238"/>
      <c r="B47" s="259"/>
      <c r="C47" s="257"/>
      <c r="D47" s="257"/>
      <c r="E47" s="209" t="str">
        <f>Translations!$B$309</f>
        <v>Description:</v>
      </c>
      <c r="F47" s="786"/>
      <c r="G47" s="760"/>
      <c r="H47" s="760"/>
      <c r="I47" s="760"/>
      <c r="J47" s="760"/>
      <c r="K47" s="760"/>
      <c r="L47" s="760"/>
      <c r="M47" s="760"/>
      <c r="N47" s="761"/>
      <c r="O47" s="74"/>
      <c r="Q47" s="273"/>
      <c r="T47" s="272" t="b">
        <f>T46</f>
        <v>0</v>
      </c>
    </row>
    <row r="48" spans="1:20" x14ac:dyDescent="0.2">
      <c r="A48" s="238"/>
      <c r="B48" s="259"/>
      <c r="C48" s="257"/>
      <c r="D48" s="257"/>
      <c r="F48" s="750"/>
      <c r="G48" s="751"/>
      <c r="H48" s="751"/>
      <c r="I48" s="751"/>
      <c r="J48" s="751"/>
      <c r="K48" s="751"/>
      <c r="L48" s="751"/>
      <c r="M48" s="751"/>
      <c r="N48" s="752"/>
      <c r="O48" s="74"/>
      <c r="T48" s="272" t="b">
        <f t="shared" ref="T48:T54" si="1">T47</f>
        <v>0</v>
      </c>
    </row>
    <row r="49" spans="1:20" x14ac:dyDescent="0.2">
      <c r="A49" s="238"/>
      <c r="B49" s="259"/>
      <c r="C49" s="257"/>
      <c r="D49" s="257"/>
      <c r="F49" s="750"/>
      <c r="G49" s="751"/>
      <c r="H49" s="751"/>
      <c r="I49" s="751"/>
      <c r="J49" s="751"/>
      <c r="K49" s="751"/>
      <c r="L49" s="751"/>
      <c r="M49" s="751"/>
      <c r="N49" s="752"/>
      <c r="O49" s="74"/>
      <c r="T49" s="272" t="b">
        <f t="shared" si="1"/>
        <v>0</v>
      </c>
    </row>
    <row r="50" spans="1:20" x14ac:dyDescent="0.2">
      <c r="A50" s="238"/>
      <c r="B50" s="259"/>
      <c r="C50" s="257"/>
      <c r="D50" s="257"/>
      <c r="F50" s="750"/>
      <c r="G50" s="751"/>
      <c r="H50" s="751"/>
      <c r="I50" s="751"/>
      <c r="J50" s="751"/>
      <c r="K50" s="751"/>
      <c r="L50" s="751"/>
      <c r="M50" s="751"/>
      <c r="N50" s="752"/>
      <c r="O50" s="74"/>
      <c r="T50" s="272" t="b">
        <f t="shared" si="1"/>
        <v>0</v>
      </c>
    </row>
    <row r="51" spans="1:20" x14ac:dyDescent="0.2">
      <c r="A51" s="238"/>
      <c r="B51" s="259"/>
      <c r="C51" s="257"/>
      <c r="D51" s="257"/>
      <c r="F51" s="750"/>
      <c r="G51" s="751"/>
      <c r="H51" s="751"/>
      <c r="I51" s="751"/>
      <c r="J51" s="751"/>
      <c r="K51" s="751"/>
      <c r="L51" s="751"/>
      <c r="M51" s="751"/>
      <c r="N51" s="752"/>
      <c r="O51" s="74"/>
      <c r="T51" s="272" t="b">
        <f t="shared" si="1"/>
        <v>0</v>
      </c>
    </row>
    <row r="52" spans="1:20" x14ac:dyDescent="0.2">
      <c r="A52" s="238"/>
      <c r="B52" s="259"/>
      <c r="C52" s="257"/>
      <c r="D52" s="257"/>
      <c r="F52" s="750"/>
      <c r="G52" s="751"/>
      <c r="H52" s="751"/>
      <c r="I52" s="751"/>
      <c r="J52" s="751"/>
      <c r="K52" s="751"/>
      <c r="L52" s="751"/>
      <c r="M52" s="751"/>
      <c r="N52" s="752"/>
      <c r="O52" s="74"/>
      <c r="T52" s="272" t="b">
        <f t="shared" si="1"/>
        <v>0</v>
      </c>
    </row>
    <row r="53" spans="1:20" x14ac:dyDescent="0.2">
      <c r="A53" s="238"/>
      <c r="B53" s="259"/>
      <c r="C53" s="257"/>
      <c r="D53" s="257"/>
      <c r="F53" s="750"/>
      <c r="G53" s="751"/>
      <c r="H53" s="751"/>
      <c r="I53" s="751"/>
      <c r="J53" s="751"/>
      <c r="K53" s="751"/>
      <c r="L53" s="751"/>
      <c r="M53" s="751"/>
      <c r="N53" s="752"/>
      <c r="O53" s="74"/>
      <c r="T53" s="272" t="b">
        <f t="shared" si="1"/>
        <v>0</v>
      </c>
    </row>
    <row r="54" spans="1:20" x14ac:dyDescent="0.2">
      <c r="A54" s="238"/>
      <c r="B54" s="259"/>
      <c r="C54" s="257"/>
      <c r="D54" s="257"/>
      <c r="F54" s="753"/>
      <c r="G54" s="754"/>
      <c r="H54" s="754"/>
      <c r="I54" s="754"/>
      <c r="J54" s="754"/>
      <c r="K54" s="754"/>
      <c r="L54" s="754"/>
      <c r="M54" s="754"/>
      <c r="N54" s="755"/>
      <c r="O54" s="74"/>
      <c r="T54" s="272" t="b">
        <f t="shared" si="1"/>
        <v>0</v>
      </c>
    </row>
    <row r="55" spans="1:20" ht="13.5" thickBot="1" x14ac:dyDescent="0.25">
      <c r="A55" s="238"/>
      <c r="B55" s="259"/>
      <c r="C55" s="263"/>
      <c r="D55" s="264"/>
      <c r="E55" s="274"/>
      <c r="F55" s="275"/>
      <c r="G55" s="276"/>
      <c r="H55" s="276"/>
      <c r="I55" s="276"/>
      <c r="J55" s="276"/>
      <c r="K55" s="276"/>
      <c r="L55" s="276"/>
      <c r="M55" s="276"/>
      <c r="N55" s="276"/>
      <c r="O55" s="74"/>
    </row>
    <row r="56" spans="1:20" ht="12.75" customHeight="1" thickBot="1" x14ac:dyDescent="0.25">
      <c r="A56" s="238"/>
      <c r="B56" s="259"/>
      <c r="C56" s="257"/>
      <c r="D56" s="257"/>
      <c r="E56" s="265"/>
      <c r="F56" s="265"/>
      <c r="G56" s="265"/>
      <c r="H56" s="265"/>
      <c r="I56" s="265"/>
      <c r="J56" s="265"/>
      <c r="K56" s="265"/>
      <c r="L56" s="265"/>
      <c r="M56" s="265"/>
      <c r="N56" s="265"/>
      <c r="O56" s="258"/>
    </row>
    <row r="57" spans="1:20" ht="15.75" customHeight="1" thickBot="1" x14ac:dyDescent="0.25">
      <c r="A57" s="266" t="str">
        <f>IF(COUNTA(J57,L57,K59,F62:N70)=0,"","PRINT")</f>
        <v/>
      </c>
      <c r="B57" s="254"/>
      <c r="C57" s="267">
        <f>C41+1</f>
        <v>3</v>
      </c>
      <c r="D57" s="176" t="s">
        <v>128</v>
      </c>
      <c r="E57" s="643" t="str">
        <f>Translations!$B$307</f>
        <v>Measures will be/have been taken:</v>
      </c>
      <c r="F57" s="643"/>
      <c r="G57" s="643"/>
      <c r="H57" s="643"/>
      <c r="I57" s="762"/>
      <c r="J57" s="7"/>
      <c r="K57" s="268" t="str">
        <f>Translations!$B$308</f>
        <v>When?</v>
      </c>
      <c r="L57" s="8"/>
      <c r="M57" s="269"/>
      <c r="N57" s="269"/>
      <c r="O57" s="258"/>
      <c r="P57" s="270" t="str">
        <f>IF(COUNTIF(A:A,"PRINT")=0,"PRINT",IF(AND(COUNTA(J57,L57,K59,F62:N70)&gt;0,COUNTIF(P58:$P$317,"PRINT")=0),"PRINT",""))</f>
        <v>PRINT</v>
      </c>
      <c r="S57" s="271" t="b">
        <f>CNTR_GenImpRelevant=EUconst_NotRelevant</f>
        <v>0</v>
      </c>
      <c r="T57" s="271" t="b">
        <f>OR(S57=TRUE,AND(J57&lt;&gt;"",J57=FALSE))</f>
        <v>0</v>
      </c>
    </row>
    <row r="58" spans="1:20" ht="5.0999999999999996" customHeight="1" x14ac:dyDescent="0.2">
      <c r="A58" s="238"/>
      <c r="B58" s="259"/>
      <c r="C58" s="262"/>
      <c r="D58" s="257"/>
      <c r="E58" s="269"/>
      <c r="F58" s="269"/>
      <c r="G58" s="269"/>
      <c r="H58" s="269"/>
      <c r="I58" s="269"/>
      <c r="J58" s="269"/>
      <c r="K58" s="269"/>
      <c r="L58" s="269"/>
      <c r="M58" s="269"/>
      <c r="N58" s="269"/>
      <c r="O58" s="258"/>
    </row>
    <row r="59" spans="1:20" ht="15.75" customHeight="1" x14ac:dyDescent="0.2">
      <c r="A59" s="238"/>
      <c r="B59" s="259"/>
      <c r="C59" s="262"/>
      <c r="D59" s="257"/>
      <c r="E59" s="269"/>
      <c r="F59" s="269"/>
      <c r="G59" s="269"/>
      <c r="H59" s="269"/>
      <c r="I59" s="269"/>
      <c r="J59" s="284" t="str">
        <f>Translations!$B$326</f>
        <v>If measures will not be taken, why not?</v>
      </c>
      <c r="K59" s="787"/>
      <c r="L59" s="788"/>
      <c r="M59" s="269"/>
      <c r="N59" s="269"/>
      <c r="O59" s="258"/>
      <c r="T59" s="272" t="b">
        <f>OR(S57,J57=TRUE)</f>
        <v>0</v>
      </c>
    </row>
    <row r="60" spans="1:20" ht="15.75" customHeight="1" x14ac:dyDescent="0.2">
      <c r="A60" s="238"/>
      <c r="B60" s="259"/>
      <c r="C60" s="262"/>
      <c r="D60" s="176" t="s">
        <v>129</v>
      </c>
      <c r="E60" s="763" t="str">
        <f>Translations!$B$309</f>
        <v>Description:</v>
      </c>
      <c r="F60" s="763"/>
      <c r="G60" s="763"/>
      <c r="H60" s="763"/>
      <c r="I60" s="763"/>
      <c r="J60" s="763"/>
      <c r="K60" s="763"/>
      <c r="L60" s="763"/>
      <c r="M60" s="763"/>
      <c r="N60" s="763"/>
      <c r="O60" s="74"/>
    </row>
    <row r="61" spans="1:20" s="37" customFormat="1" ht="25.5" customHeight="1" x14ac:dyDescent="0.2">
      <c r="A61" s="253"/>
      <c r="B61" s="259"/>
      <c r="C61" s="31"/>
      <c r="D61" s="176"/>
      <c r="E61"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61" s="680"/>
      <c r="G61" s="680"/>
      <c r="H61" s="680"/>
      <c r="I61" s="680"/>
      <c r="J61" s="680"/>
      <c r="K61" s="680"/>
      <c r="L61" s="680"/>
      <c r="M61" s="680"/>
      <c r="N61" s="680"/>
      <c r="O61" s="258"/>
      <c r="P61" s="73"/>
      <c r="Q61" s="260"/>
      <c r="R61" s="260"/>
      <c r="S61" s="261"/>
      <c r="T61" s="261"/>
    </row>
    <row r="62" spans="1:20" x14ac:dyDescent="0.2">
      <c r="A62" s="238"/>
      <c r="B62" s="259"/>
      <c r="C62" s="257"/>
      <c r="D62" s="257"/>
      <c r="E62" s="209" t="str">
        <f>Translations!$B$58</f>
        <v>Title:</v>
      </c>
      <c r="F62" s="785"/>
      <c r="G62" s="757"/>
      <c r="H62" s="757"/>
      <c r="I62" s="757"/>
      <c r="J62" s="757"/>
      <c r="K62" s="757"/>
      <c r="L62" s="757"/>
      <c r="M62" s="757"/>
      <c r="N62" s="758"/>
      <c r="O62" s="74"/>
      <c r="T62" s="272" t="b">
        <f>S57</f>
        <v>0</v>
      </c>
    </row>
    <row r="63" spans="1:20" x14ac:dyDescent="0.2">
      <c r="A63" s="238"/>
      <c r="B63" s="259"/>
      <c r="C63" s="257"/>
      <c r="D63" s="257"/>
      <c r="E63" s="209" t="str">
        <f>Translations!$B$309</f>
        <v>Description:</v>
      </c>
      <c r="F63" s="786"/>
      <c r="G63" s="760"/>
      <c r="H63" s="760"/>
      <c r="I63" s="760"/>
      <c r="J63" s="760"/>
      <c r="K63" s="760"/>
      <c r="L63" s="760"/>
      <c r="M63" s="760"/>
      <c r="N63" s="761"/>
      <c r="O63" s="74"/>
      <c r="Q63" s="273"/>
      <c r="T63" s="272" t="b">
        <f>T62</f>
        <v>0</v>
      </c>
    </row>
    <row r="64" spans="1:20" x14ac:dyDescent="0.2">
      <c r="A64" s="238"/>
      <c r="B64" s="259"/>
      <c r="C64" s="257"/>
      <c r="D64" s="257"/>
      <c r="F64" s="750"/>
      <c r="G64" s="751"/>
      <c r="H64" s="751"/>
      <c r="I64" s="751"/>
      <c r="J64" s="751"/>
      <c r="K64" s="751"/>
      <c r="L64" s="751"/>
      <c r="M64" s="751"/>
      <c r="N64" s="752"/>
      <c r="O64" s="74"/>
      <c r="T64" s="272" t="b">
        <f t="shared" ref="T64:T70" si="2">T63</f>
        <v>0</v>
      </c>
    </row>
    <row r="65" spans="1:20" x14ac:dyDescent="0.2">
      <c r="A65" s="238"/>
      <c r="B65" s="259"/>
      <c r="C65" s="257"/>
      <c r="D65" s="257"/>
      <c r="F65" s="750"/>
      <c r="G65" s="751"/>
      <c r="H65" s="751"/>
      <c r="I65" s="751"/>
      <c r="J65" s="751"/>
      <c r="K65" s="751"/>
      <c r="L65" s="751"/>
      <c r="M65" s="751"/>
      <c r="N65" s="752"/>
      <c r="O65" s="74"/>
      <c r="T65" s="272" t="b">
        <f t="shared" si="2"/>
        <v>0</v>
      </c>
    </row>
    <row r="66" spans="1:20" x14ac:dyDescent="0.2">
      <c r="A66" s="238"/>
      <c r="B66" s="259"/>
      <c r="C66" s="257"/>
      <c r="D66" s="257"/>
      <c r="F66" s="750"/>
      <c r="G66" s="751"/>
      <c r="H66" s="751"/>
      <c r="I66" s="751"/>
      <c r="J66" s="751"/>
      <c r="K66" s="751"/>
      <c r="L66" s="751"/>
      <c r="M66" s="751"/>
      <c r="N66" s="752"/>
      <c r="O66" s="74"/>
      <c r="T66" s="272" t="b">
        <f t="shared" si="2"/>
        <v>0</v>
      </c>
    </row>
    <row r="67" spans="1:20" x14ac:dyDescent="0.2">
      <c r="A67" s="238"/>
      <c r="B67" s="259"/>
      <c r="C67" s="257"/>
      <c r="D67" s="257"/>
      <c r="F67" s="750"/>
      <c r="G67" s="751"/>
      <c r="H67" s="751"/>
      <c r="I67" s="751"/>
      <c r="J67" s="751"/>
      <c r="K67" s="751"/>
      <c r="L67" s="751"/>
      <c r="M67" s="751"/>
      <c r="N67" s="752"/>
      <c r="O67" s="74"/>
      <c r="T67" s="272" t="b">
        <f t="shared" si="2"/>
        <v>0</v>
      </c>
    </row>
    <row r="68" spans="1:20" x14ac:dyDescent="0.2">
      <c r="A68" s="238"/>
      <c r="B68" s="259"/>
      <c r="C68" s="257"/>
      <c r="D68" s="257"/>
      <c r="F68" s="750"/>
      <c r="G68" s="751"/>
      <c r="H68" s="751"/>
      <c r="I68" s="751"/>
      <c r="J68" s="751"/>
      <c r="K68" s="751"/>
      <c r="L68" s="751"/>
      <c r="M68" s="751"/>
      <c r="N68" s="752"/>
      <c r="O68" s="74"/>
      <c r="T68" s="272" t="b">
        <f t="shared" si="2"/>
        <v>0</v>
      </c>
    </row>
    <row r="69" spans="1:20" x14ac:dyDescent="0.2">
      <c r="A69" s="238"/>
      <c r="B69" s="259"/>
      <c r="C69" s="257"/>
      <c r="D69" s="257"/>
      <c r="F69" s="750"/>
      <c r="G69" s="751"/>
      <c r="H69" s="751"/>
      <c r="I69" s="751"/>
      <c r="J69" s="751"/>
      <c r="K69" s="751"/>
      <c r="L69" s="751"/>
      <c r="M69" s="751"/>
      <c r="N69" s="752"/>
      <c r="O69" s="74"/>
      <c r="T69" s="272" t="b">
        <f t="shared" si="2"/>
        <v>0</v>
      </c>
    </row>
    <row r="70" spans="1:20" x14ac:dyDescent="0.2">
      <c r="A70" s="238"/>
      <c r="B70" s="259"/>
      <c r="C70" s="257"/>
      <c r="D70" s="257"/>
      <c r="F70" s="753"/>
      <c r="G70" s="754"/>
      <c r="H70" s="754"/>
      <c r="I70" s="754"/>
      <c r="J70" s="754"/>
      <c r="K70" s="754"/>
      <c r="L70" s="754"/>
      <c r="M70" s="754"/>
      <c r="N70" s="755"/>
      <c r="O70" s="74"/>
      <c r="T70" s="272" t="b">
        <f t="shared" si="2"/>
        <v>0</v>
      </c>
    </row>
    <row r="71" spans="1:20" ht="13.5" thickBot="1" x14ac:dyDescent="0.25">
      <c r="A71" s="238"/>
      <c r="B71" s="259"/>
      <c r="C71" s="263"/>
      <c r="D71" s="264"/>
      <c r="E71" s="274"/>
      <c r="F71" s="275"/>
      <c r="G71" s="276"/>
      <c r="H71" s="276"/>
      <c r="I71" s="276"/>
      <c r="J71" s="276"/>
      <c r="K71" s="276"/>
      <c r="L71" s="276"/>
      <c r="M71" s="276"/>
      <c r="N71" s="276"/>
      <c r="O71" s="74"/>
    </row>
    <row r="72" spans="1:20" ht="12.75" customHeight="1" thickBot="1" x14ac:dyDescent="0.25">
      <c r="A72" s="238"/>
      <c r="B72" s="259"/>
      <c r="C72" s="257"/>
      <c r="D72" s="257"/>
      <c r="E72" s="265"/>
      <c r="F72" s="265"/>
      <c r="G72" s="265"/>
      <c r="H72" s="265"/>
      <c r="I72" s="265"/>
      <c r="J72" s="265"/>
      <c r="K72" s="265"/>
      <c r="L72" s="265"/>
      <c r="M72" s="265"/>
      <c r="N72" s="265"/>
      <c r="O72" s="258"/>
    </row>
    <row r="73" spans="1:20" ht="15.75" customHeight="1" thickBot="1" x14ac:dyDescent="0.25">
      <c r="A73" s="266" t="str">
        <f>IF(COUNTA(J73,L73,K75,F78:N86)=0,"","PRINT")</f>
        <v/>
      </c>
      <c r="B73" s="254"/>
      <c r="C73" s="267">
        <f>C57+1</f>
        <v>4</v>
      </c>
      <c r="D73" s="176" t="s">
        <v>128</v>
      </c>
      <c r="E73" s="643" t="str">
        <f>Translations!$B$307</f>
        <v>Measures will be/have been taken:</v>
      </c>
      <c r="F73" s="643"/>
      <c r="G73" s="643"/>
      <c r="H73" s="643"/>
      <c r="I73" s="762"/>
      <c r="J73" s="7"/>
      <c r="K73" s="268" t="str">
        <f>Translations!$B$308</f>
        <v>When?</v>
      </c>
      <c r="L73" s="8"/>
      <c r="M73" s="269"/>
      <c r="N73" s="269"/>
      <c r="O73" s="258"/>
      <c r="P73" s="270" t="str">
        <f>IF(COUNTIF(A:A,"PRINT")=0,"PRINT",IF(AND(COUNTA(J73,L73,K75,F78:N86)&gt;0,COUNTIF(P74:$P$317,"PRINT")=0),"PRINT",""))</f>
        <v>PRINT</v>
      </c>
      <c r="S73" s="271" t="b">
        <f>CNTR_GenImpRelevant=EUconst_NotRelevant</f>
        <v>0</v>
      </c>
      <c r="T73" s="271" t="b">
        <f>OR(S73=TRUE,AND(J73&lt;&gt;"",J73=FALSE))</f>
        <v>0</v>
      </c>
    </row>
    <row r="74" spans="1:20" ht="5.0999999999999996" customHeight="1" x14ac:dyDescent="0.2">
      <c r="A74" s="238"/>
      <c r="B74" s="259"/>
      <c r="C74" s="262"/>
      <c r="D74" s="257"/>
      <c r="E74" s="269"/>
      <c r="F74" s="269"/>
      <c r="G74" s="269"/>
      <c r="H74" s="269"/>
      <c r="I74" s="269"/>
      <c r="J74" s="269"/>
      <c r="K74" s="269"/>
      <c r="L74" s="269"/>
      <c r="M74" s="269"/>
      <c r="N74" s="269"/>
      <c r="O74" s="258"/>
    </row>
    <row r="75" spans="1:20" ht="15.75" customHeight="1" x14ac:dyDescent="0.2">
      <c r="A75" s="238"/>
      <c r="B75" s="259"/>
      <c r="C75" s="262"/>
      <c r="D75" s="257"/>
      <c r="E75" s="269"/>
      <c r="F75" s="269"/>
      <c r="G75" s="269"/>
      <c r="H75" s="269"/>
      <c r="I75" s="269"/>
      <c r="J75" s="284" t="str">
        <f>Translations!$B$326</f>
        <v>If measures will not be taken, why not?</v>
      </c>
      <c r="K75" s="787"/>
      <c r="L75" s="788"/>
      <c r="M75" s="269"/>
      <c r="N75" s="269"/>
      <c r="O75" s="258"/>
      <c r="T75" s="272" t="b">
        <f>OR(S73,J73=TRUE)</f>
        <v>0</v>
      </c>
    </row>
    <row r="76" spans="1:20" ht="15.75" customHeight="1" x14ac:dyDescent="0.2">
      <c r="A76" s="238"/>
      <c r="B76" s="259"/>
      <c r="C76" s="262"/>
      <c r="D76" s="176" t="s">
        <v>129</v>
      </c>
      <c r="E76" s="763" t="str">
        <f>Translations!$B$309</f>
        <v>Description:</v>
      </c>
      <c r="F76" s="763"/>
      <c r="G76" s="763"/>
      <c r="H76" s="763"/>
      <c r="I76" s="763"/>
      <c r="J76" s="763"/>
      <c r="K76" s="763"/>
      <c r="L76" s="763"/>
      <c r="M76" s="763"/>
      <c r="N76" s="763"/>
      <c r="O76" s="74"/>
    </row>
    <row r="77" spans="1:20" s="37" customFormat="1" ht="25.5" customHeight="1" x14ac:dyDescent="0.2">
      <c r="A77" s="253"/>
      <c r="B77" s="259"/>
      <c r="C77" s="31"/>
      <c r="D77" s="176"/>
      <c r="E77"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77" s="680"/>
      <c r="G77" s="680"/>
      <c r="H77" s="680"/>
      <c r="I77" s="680"/>
      <c r="J77" s="680"/>
      <c r="K77" s="680"/>
      <c r="L77" s="680"/>
      <c r="M77" s="680"/>
      <c r="N77" s="680"/>
      <c r="O77" s="258"/>
      <c r="P77" s="73"/>
      <c r="Q77" s="260"/>
      <c r="R77" s="260"/>
      <c r="S77" s="261"/>
      <c r="T77" s="261"/>
    </row>
    <row r="78" spans="1:20" x14ac:dyDescent="0.2">
      <c r="A78" s="238"/>
      <c r="B78" s="259"/>
      <c r="C78" s="257"/>
      <c r="D78" s="257"/>
      <c r="E78" s="209" t="str">
        <f>Translations!$B$58</f>
        <v>Title:</v>
      </c>
      <c r="F78" s="785"/>
      <c r="G78" s="757"/>
      <c r="H78" s="757"/>
      <c r="I78" s="757"/>
      <c r="J78" s="757"/>
      <c r="K78" s="757"/>
      <c r="L78" s="757"/>
      <c r="M78" s="757"/>
      <c r="N78" s="758"/>
      <c r="O78" s="74"/>
      <c r="T78" s="272" t="b">
        <f>S73</f>
        <v>0</v>
      </c>
    </row>
    <row r="79" spans="1:20" x14ac:dyDescent="0.2">
      <c r="A79" s="238"/>
      <c r="B79" s="259"/>
      <c r="C79" s="257"/>
      <c r="D79" s="257"/>
      <c r="E79" s="209" t="str">
        <f>Translations!$B$309</f>
        <v>Description:</v>
      </c>
      <c r="F79" s="786"/>
      <c r="G79" s="760"/>
      <c r="H79" s="760"/>
      <c r="I79" s="760"/>
      <c r="J79" s="760"/>
      <c r="K79" s="760"/>
      <c r="L79" s="760"/>
      <c r="M79" s="760"/>
      <c r="N79" s="761"/>
      <c r="O79" s="74"/>
      <c r="Q79" s="273"/>
      <c r="T79" s="272" t="b">
        <f>T78</f>
        <v>0</v>
      </c>
    </row>
    <row r="80" spans="1:20" x14ac:dyDescent="0.2">
      <c r="A80" s="238"/>
      <c r="B80" s="259"/>
      <c r="C80" s="257"/>
      <c r="D80" s="257"/>
      <c r="F80" s="750"/>
      <c r="G80" s="751"/>
      <c r="H80" s="751"/>
      <c r="I80" s="751"/>
      <c r="J80" s="751"/>
      <c r="K80" s="751"/>
      <c r="L80" s="751"/>
      <c r="M80" s="751"/>
      <c r="N80" s="752"/>
      <c r="O80" s="74"/>
      <c r="T80" s="272" t="b">
        <f t="shared" ref="T80:T86" si="3">T79</f>
        <v>0</v>
      </c>
    </row>
    <row r="81" spans="1:20" x14ac:dyDescent="0.2">
      <c r="A81" s="238"/>
      <c r="B81" s="259"/>
      <c r="C81" s="257"/>
      <c r="D81" s="257"/>
      <c r="F81" s="750"/>
      <c r="G81" s="751"/>
      <c r="H81" s="751"/>
      <c r="I81" s="751"/>
      <c r="J81" s="751"/>
      <c r="K81" s="751"/>
      <c r="L81" s="751"/>
      <c r="M81" s="751"/>
      <c r="N81" s="752"/>
      <c r="O81" s="74"/>
      <c r="T81" s="272" t="b">
        <f t="shared" si="3"/>
        <v>0</v>
      </c>
    </row>
    <row r="82" spans="1:20" x14ac:dyDescent="0.2">
      <c r="A82" s="238"/>
      <c r="B82" s="259"/>
      <c r="C82" s="257"/>
      <c r="D82" s="257"/>
      <c r="F82" s="750"/>
      <c r="G82" s="751"/>
      <c r="H82" s="751"/>
      <c r="I82" s="751"/>
      <c r="J82" s="751"/>
      <c r="K82" s="751"/>
      <c r="L82" s="751"/>
      <c r="M82" s="751"/>
      <c r="N82" s="752"/>
      <c r="O82" s="74"/>
      <c r="T82" s="272" t="b">
        <f t="shared" si="3"/>
        <v>0</v>
      </c>
    </row>
    <row r="83" spans="1:20" x14ac:dyDescent="0.2">
      <c r="A83" s="238"/>
      <c r="B83" s="259"/>
      <c r="C83" s="257"/>
      <c r="D83" s="257"/>
      <c r="F83" s="750"/>
      <c r="G83" s="751"/>
      <c r="H83" s="751"/>
      <c r="I83" s="751"/>
      <c r="J83" s="751"/>
      <c r="K83" s="751"/>
      <c r="L83" s="751"/>
      <c r="M83" s="751"/>
      <c r="N83" s="752"/>
      <c r="O83" s="74"/>
      <c r="T83" s="272" t="b">
        <f t="shared" si="3"/>
        <v>0</v>
      </c>
    </row>
    <row r="84" spans="1:20" x14ac:dyDescent="0.2">
      <c r="A84" s="238"/>
      <c r="B84" s="259"/>
      <c r="C84" s="257"/>
      <c r="D84" s="257"/>
      <c r="F84" s="750"/>
      <c r="G84" s="751"/>
      <c r="H84" s="751"/>
      <c r="I84" s="751"/>
      <c r="J84" s="751"/>
      <c r="K84" s="751"/>
      <c r="L84" s="751"/>
      <c r="M84" s="751"/>
      <c r="N84" s="752"/>
      <c r="O84" s="74"/>
      <c r="T84" s="272" t="b">
        <f t="shared" si="3"/>
        <v>0</v>
      </c>
    </row>
    <row r="85" spans="1:20" x14ac:dyDescent="0.2">
      <c r="A85" s="238"/>
      <c r="B85" s="259"/>
      <c r="C85" s="257"/>
      <c r="D85" s="257"/>
      <c r="F85" s="750"/>
      <c r="G85" s="751"/>
      <c r="H85" s="751"/>
      <c r="I85" s="751"/>
      <c r="J85" s="751"/>
      <c r="K85" s="751"/>
      <c r="L85" s="751"/>
      <c r="M85" s="751"/>
      <c r="N85" s="752"/>
      <c r="O85" s="74"/>
      <c r="T85" s="272" t="b">
        <f t="shared" si="3"/>
        <v>0</v>
      </c>
    </row>
    <row r="86" spans="1:20" x14ac:dyDescent="0.2">
      <c r="A86" s="238"/>
      <c r="B86" s="259"/>
      <c r="C86" s="257"/>
      <c r="D86" s="257"/>
      <c r="F86" s="753"/>
      <c r="G86" s="754"/>
      <c r="H86" s="754"/>
      <c r="I86" s="754"/>
      <c r="J86" s="754"/>
      <c r="K86" s="754"/>
      <c r="L86" s="754"/>
      <c r="M86" s="754"/>
      <c r="N86" s="755"/>
      <c r="O86" s="74"/>
      <c r="T86" s="272" t="b">
        <f t="shared" si="3"/>
        <v>0</v>
      </c>
    </row>
    <row r="87" spans="1:20" ht="13.5" thickBot="1" x14ac:dyDescent="0.25">
      <c r="A87" s="238"/>
      <c r="B87" s="259"/>
      <c r="C87" s="263"/>
      <c r="D87" s="264"/>
      <c r="E87" s="274"/>
      <c r="F87" s="275"/>
      <c r="G87" s="276"/>
      <c r="H87" s="276"/>
      <c r="I87" s="276"/>
      <c r="J87" s="276"/>
      <c r="K87" s="276"/>
      <c r="L87" s="276"/>
      <c r="M87" s="276"/>
      <c r="N87" s="276"/>
      <c r="O87" s="74"/>
    </row>
    <row r="88" spans="1:20" ht="12.75" customHeight="1" thickBot="1" x14ac:dyDescent="0.25">
      <c r="A88" s="238"/>
      <c r="B88" s="259"/>
      <c r="C88" s="257"/>
      <c r="D88" s="257"/>
      <c r="E88" s="265"/>
      <c r="F88" s="265"/>
      <c r="G88" s="265"/>
      <c r="H88" s="265"/>
      <c r="I88" s="265"/>
      <c r="J88" s="265"/>
      <c r="K88" s="265"/>
      <c r="L88" s="265"/>
      <c r="M88" s="265"/>
      <c r="N88" s="265"/>
      <c r="O88" s="258"/>
    </row>
    <row r="89" spans="1:20" ht="15.75" customHeight="1" thickBot="1" x14ac:dyDescent="0.25">
      <c r="A89" s="266" t="str">
        <f>IF(COUNTA(J89,L89,K91,F94:N102)=0,"","PRINT")</f>
        <v/>
      </c>
      <c r="B89" s="254"/>
      <c r="C89" s="267">
        <f>C73+1</f>
        <v>5</v>
      </c>
      <c r="D89" s="176" t="s">
        <v>128</v>
      </c>
      <c r="E89" s="643" t="str">
        <f>Translations!$B$307</f>
        <v>Measures will be/have been taken:</v>
      </c>
      <c r="F89" s="643"/>
      <c r="G89" s="643"/>
      <c r="H89" s="643"/>
      <c r="I89" s="762"/>
      <c r="J89" s="7"/>
      <c r="K89" s="268" t="str">
        <f>Translations!$B$308</f>
        <v>When?</v>
      </c>
      <c r="L89" s="8"/>
      <c r="M89" s="269"/>
      <c r="N89" s="269"/>
      <c r="O89" s="258"/>
      <c r="P89" s="270" t="str">
        <f>IF(COUNTIF(A:A,"PRINT")=0,"PRINT",IF(AND(COUNTA(J89,L89,K91,F94:N102)&gt;0,COUNTIF(P90:$P$317,"PRINT")=0),"PRINT",""))</f>
        <v>PRINT</v>
      </c>
      <c r="S89" s="271" t="b">
        <f>CNTR_GenImpRelevant=EUconst_NotRelevant</f>
        <v>0</v>
      </c>
      <c r="T89" s="271" t="b">
        <f>OR(S89=TRUE,AND(J89&lt;&gt;"",J89=FALSE))</f>
        <v>0</v>
      </c>
    </row>
    <row r="90" spans="1:20" ht="5.0999999999999996" customHeight="1" x14ac:dyDescent="0.2">
      <c r="A90" s="238"/>
      <c r="B90" s="259"/>
      <c r="C90" s="262"/>
      <c r="D90" s="257"/>
      <c r="E90" s="269"/>
      <c r="F90" s="269"/>
      <c r="G90" s="269"/>
      <c r="H90" s="269"/>
      <c r="I90" s="269"/>
      <c r="J90" s="269"/>
      <c r="K90" s="269"/>
      <c r="L90" s="269"/>
      <c r="M90" s="269"/>
      <c r="N90" s="269"/>
      <c r="O90" s="258"/>
    </row>
    <row r="91" spans="1:20" ht="15.75" customHeight="1" x14ac:dyDescent="0.2">
      <c r="A91" s="238"/>
      <c r="B91" s="259"/>
      <c r="C91" s="262"/>
      <c r="D91" s="257"/>
      <c r="E91" s="269"/>
      <c r="F91" s="269"/>
      <c r="G91" s="269"/>
      <c r="H91" s="269"/>
      <c r="I91" s="269"/>
      <c r="J91" s="284" t="s">
        <v>618</v>
      </c>
      <c r="K91" s="787"/>
      <c r="L91" s="788"/>
      <c r="M91" s="269"/>
      <c r="N91" s="269"/>
      <c r="O91" s="258"/>
      <c r="T91" s="272" t="b">
        <f>OR(S89,J89=TRUE)</f>
        <v>0</v>
      </c>
    </row>
    <row r="92" spans="1:20" ht="15.75" customHeight="1" x14ac:dyDescent="0.2">
      <c r="A92" s="238"/>
      <c r="B92" s="259"/>
      <c r="C92" s="262"/>
      <c r="D92" s="176" t="s">
        <v>129</v>
      </c>
      <c r="E92" s="763" t="str">
        <f>Translations!$B$309</f>
        <v>Description:</v>
      </c>
      <c r="F92" s="763"/>
      <c r="G92" s="763"/>
      <c r="H92" s="763"/>
      <c r="I92" s="763"/>
      <c r="J92" s="763"/>
      <c r="K92" s="763"/>
      <c r="L92" s="763"/>
      <c r="M92" s="763"/>
      <c r="N92" s="763"/>
      <c r="O92" s="74"/>
    </row>
    <row r="93" spans="1:20" s="37" customFormat="1" ht="25.5" customHeight="1" x14ac:dyDescent="0.2">
      <c r="A93" s="253"/>
      <c r="B93" s="259"/>
      <c r="C93" s="31"/>
      <c r="D93" s="176"/>
      <c r="E93"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93" s="680"/>
      <c r="G93" s="680"/>
      <c r="H93" s="680"/>
      <c r="I93" s="680"/>
      <c r="J93" s="680"/>
      <c r="K93" s="680"/>
      <c r="L93" s="680"/>
      <c r="M93" s="680"/>
      <c r="N93" s="680"/>
      <c r="O93" s="258"/>
      <c r="P93" s="73"/>
      <c r="Q93" s="260"/>
      <c r="R93" s="260"/>
      <c r="S93" s="261"/>
      <c r="T93" s="261"/>
    </row>
    <row r="94" spans="1:20" x14ac:dyDescent="0.2">
      <c r="A94" s="238"/>
      <c r="B94" s="259"/>
      <c r="C94" s="257"/>
      <c r="D94" s="257"/>
      <c r="E94" s="209" t="str">
        <f>Translations!$B$58</f>
        <v>Title:</v>
      </c>
      <c r="F94" s="785"/>
      <c r="G94" s="757"/>
      <c r="H94" s="757"/>
      <c r="I94" s="757"/>
      <c r="J94" s="757"/>
      <c r="K94" s="757"/>
      <c r="L94" s="757"/>
      <c r="M94" s="757"/>
      <c r="N94" s="758"/>
      <c r="O94" s="74"/>
      <c r="T94" s="272" t="b">
        <f>S89</f>
        <v>0</v>
      </c>
    </row>
    <row r="95" spans="1:20" x14ac:dyDescent="0.2">
      <c r="A95" s="238"/>
      <c r="B95" s="259"/>
      <c r="C95" s="257"/>
      <c r="D95" s="257"/>
      <c r="E95" s="209" t="str">
        <f>Translations!$B$309</f>
        <v>Description:</v>
      </c>
      <c r="F95" s="786"/>
      <c r="G95" s="760"/>
      <c r="H95" s="760"/>
      <c r="I95" s="760"/>
      <c r="J95" s="760"/>
      <c r="K95" s="760"/>
      <c r="L95" s="760"/>
      <c r="M95" s="760"/>
      <c r="N95" s="761"/>
      <c r="O95" s="74"/>
      <c r="Q95" s="273"/>
      <c r="T95" s="272" t="b">
        <f>T94</f>
        <v>0</v>
      </c>
    </row>
    <row r="96" spans="1:20" x14ac:dyDescent="0.2">
      <c r="A96" s="238"/>
      <c r="B96" s="259"/>
      <c r="C96" s="257"/>
      <c r="D96" s="257"/>
      <c r="F96" s="750"/>
      <c r="G96" s="751"/>
      <c r="H96" s="751"/>
      <c r="I96" s="751"/>
      <c r="J96" s="751"/>
      <c r="K96" s="751"/>
      <c r="L96" s="751"/>
      <c r="M96" s="751"/>
      <c r="N96" s="752"/>
      <c r="O96" s="74"/>
      <c r="T96" s="272" t="b">
        <f t="shared" ref="T96:T102" si="4">T95</f>
        <v>0</v>
      </c>
    </row>
    <row r="97" spans="1:20" x14ac:dyDescent="0.2">
      <c r="A97" s="238"/>
      <c r="B97" s="259"/>
      <c r="C97" s="257"/>
      <c r="D97" s="257"/>
      <c r="F97" s="750"/>
      <c r="G97" s="751"/>
      <c r="H97" s="751"/>
      <c r="I97" s="751"/>
      <c r="J97" s="751"/>
      <c r="K97" s="751"/>
      <c r="L97" s="751"/>
      <c r="M97" s="751"/>
      <c r="N97" s="752"/>
      <c r="O97" s="74"/>
      <c r="T97" s="272" t="b">
        <f t="shared" si="4"/>
        <v>0</v>
      </c>
    </row>
    <row r="98" spans="1:20" x14ac:dyDescent="0.2">
      <c r="A98" s="238"/>
      <c r="B98" s="259"/>
      <c r="C98" s="257"/>
      <c r="D98" s="257"/>
      <c r="F98" s="750"/>
      <c r="G98" s="751"/>
      <c r="H98" s="751"/>
      <c r="I98" s="751"/>
      <c r="J98" s="751"/>
      <c r="K98" s="751"/>
      <c r="L98" s="751"/>
      <c r="M98" s="751"/>
      <c r="N98" s="752"/>
      <c r="O98" s="74"/>
      <c r="T98" s="272" t="b">
        <f t="shared" si="4"/>
        <v>0</v>
      </c>
    </row>
    <row r="99" spans="1:20" x14ac:dyDescent="0.2">
      <c r="A99" s="238"/>
      <c r="B99" s="259"/>
      <c r="C99" s="257"/>
      <c r="D99" s="257"/>
      <c r="F99" s="750"/>
      <c r="G99" s="751"/>
      <c r="H99" s="751"/>
      <c r="I99" s="751"/>
      <c r="J99" s="751"/>
      <c r="K99" s="751"/>
      <c r="L99" s="751"/>
      <c r="M99" s="751"/>
      <c r="N99" s="752"/>
      <c r="O99" s="74"/>
      <c r="T99" s="272" t="b">
        <f t="shared" si="4"/>
        <v>0</v>
      </c>
    </row>
    <row r="100" spans="1:20" x14ac:dyDescent="0.2">
      <c r="A100" s="238"/>
      <c r="B100" s="259"/>
      <c r="C100" s="257"/>
      <c r="D100" s="257"/>
      <c r="F100" s="750"/>
      <c r="G100" s="751"/>
      <c r="H100" s="751"/>
      <c r="I100" s="751"/>
      <c r="J100" s="751"/>
      <c r="K100" s="751"/>
      <c r="L100" s="751"/>
      <c r="M100" s="751"/>
      <c r="N100" s="752"/>
      <c r="O100" s="74"/>
      <c r="T100" s="272" t="b">
        <f t="shared" si="4"/>
        <v>0</v>
      </c>
    </row>
    <row r="101" spans="1:20" x14ac:dyDescent="0.2">
      <c r="A101" s="238"/>
      <c r="B101" s="259"/>
      <c r="C101" s="257"/>
      <c r="D101" s="257"/>
      <c r="F101" s="750"/>
      <c r="G101" s="751"/>
      <c r="H101" s="751"/>
      <c r="I101" s="751"/>
      <c r="J101" s="751"/>
      <c r="K101" s="751"/>
      <c r="L101" s="751"/>
      <c r="M101" s="751"/>
      <c r="N101" s="752"/>
      <c r="O101" s="74"/>
      <c r="T101" s="272" t="b">
        <f t="shared" si="4"/>
        <v>0</v>
      </c>
    </row>
    <row r="102" spans="1:20" x14ac:dyDescent="0.2">
      <c r="A102" s="238"/>
      <c r="B102" s="259"/>
      <c r="C102" s="257"/>
      <c r="D102" s="257"/>
      <c r="F102" s="753"/>
      <c r="G102" s="754"/>
      <c r="H102" s="754"/>
      <c r="I102" s="754"/>
      <c r="J102" s="754"/>
      <c r="K102" s="754"/>
      <c r="L102" s="754"/>
      <c r="M102" s="754"/>
      <c r="N102" s="755"/>
      <c r="O102" s="74"/>
      <c r="T102" s="272" t="b">
        <f t="shared" si="4"/>
        <v>0</v>
      </c>
    </row>
    <row r="103" spans="1:20" ht="13.5" thickBot="1" x14ac:dyDescent="0.25">
      <c r="A103" s="238"/>
      <c r="B103" s="259"/>
      <c r="C103" s="263"/>
      <c r="D103" s="264"/>
      <c r="E103" s="274"/>
      <c r="F103" s="275"/>
      <c r="G103" s="276"/>
      <c r="H103" s="276"/>
      <c r="I103" s="276"/>
      <c r="J103" s="276"/>
      <c r="K103" s="276"/>
      <c r="L103" s="276"/>
      <c r="M103" s="276"/>
      <c r="N103" s="276"/>
      <c r="O103" s="74"/>
    </row>
    <row r="104" spans="1:20" ht="12.75" customHeight="1" thickBot="1" x14ac:dyDescent="0.25">
      <c r="A104" s="238"/>
      <c r="B104" s="259"/>
      <c r="C104" s="257"/>
      <c r="D104" s="257"/>
      <c r="E104" s="265"/>
      <c r="F104" s="265"/>
      <c r="G104" s="265"/>
      <c r="H104" s="265"/>
      <c r="I104" s="265"/>
      <c r="J104" s="265"/>
      <c r="K104" s="265"/>
      <c r="L104" s="265"/>
      <c r="M104" s="265"/>
      <c r="N104" s="265"/>
      <c r="O104" s="258"/>
    </row>
    <row r="105" spans="1:20" ht="15.75" customHeight="1" thickBot="1" x14ac:dyDescent="0.25">
      <c r="A105" s="266" t="str">
        <f>IF(COUNTA(J105,L105,K107,F110:N118)=0,"","PRINT")</f>
        <v/>
      </c>
      <c r="B105" s="254"/>
      <c r="C105" s="267">
        <f>C89+1</f>
        <v>6</v>
      </c>
      <c r="D105" s="176" t="s">
        <v>128</v>
      </c>
      <c r="E105" s="643" t="str">
        <f>Translations!$B$307</f>
        <v>Measures will be/have been taken:</v>
      </c>
      <c r="F105" s="643"/>
      <c r="G105" s="643"/>
      <c r="H105" s="643"/>
      <c r="I105" s="762"/>
      <c r="J105" s="7"/>
      <c r="K105" s="268" t="str">
        <f>Translations!$B$308</f>
        <v>When?</v>
      </c>
      <c r="L105" s="8"/>
      <c r="M105" s="269"/>
      <c r="N105" s="269"/>
      <c r="O105" s="258"/>
      <c r="P105" s="270" t="str">
        <f>IF(COUNTIF(A:A,"PRINT")=0,"PRINT",IF(AND(COUNTA(J105,L105,K107,F110:N118)&gt;0,COUNTIF(P106:$P$317,"PRINT")=0),"PRINT",""))</f>
        <v>PRINT</v>
      </c>
      <c r="S105" s="271" t="b">
        <f>CNTR_GenImpRelevant=EUconst_NotRelevant</f>
        <v>0</v>
      </c>
      <c r="T105" s="271" t="b">
        <f>OR(S105=TRUE,AND(J105&lt;&gt;"",J105=FALSE))</f>
        <v>0</v>
      </c>
    </row>
    <row r="106" spans="1:20" ht="5.0999999999999996" customHeight="1" x14ac:dyDescent="0.2">
      <c r="A106" s="238"/>
      <c r="B106" s="259"/>
      <c r="C106" s="262"/>
      <c r="D106" s="257"/>
      <c r="E106" s="269"/>
      <c r="F106" s="269"/>
      <c r="G106" s="269"/>
      <c r="H106" s="269"/>
      <c r="I106" s="269"/>
      <c r="J106" s="269"/>
      <c r="K106" s="269"/>
      <c r="L106" s="269"/>
      <c r="M106" s="269"/>
      <c r="N106" s="269"/>
      <c r="O106" s="258"/>
    </row>
    <row r="107" spans="1:20" ht="15.75" customHeight="1" x14ac:dyDescent="0.2">
      <c r="A107" s="238"/>
      <c r="B107" s="259"/>
      <c r="C107" s="262"/>
      <c r="D107" s="257"/>
      <c r="E107" s="269"/>
      <c r="F107" s="269"/>
      <c r="G107" s="269"/>
      <c r="H107" s="269"/>
      <c r="I107" s="269"/>
      <c r="J107" s="284" t="str">
        <f>Translations!$B$326</f>
        <v>If measures will not be taken, why not?</v>
      </c>
      <c r="K107" s="787"/>
      <c r="L107" s="788"/>
      <c r="M107" s="269"/>
      <c r="N107" s="269"/>
      <c r="O107" s="258"/>
      <c r="T107" s="272" t="b">
        <f>OR(S105,J105=TRUE)</f>
        <v>0</v>
      </c>
    </row>
    <row r="108" spans="1:20" ht="15.75" customHeight="1" x14ac:dyDescent="0.2">
      <c r="A108" s="238"/>
      <c r="B108" s="259"/>
      <c r="C108" s="262"/>
      <c r="D108" s="176" t="s">
        <v>129</v>
      </c>
      <c r="E108" s="763" t="str">
        <f>Translations!$B$309</f>
        <v>Description:</v>
      </c>
      <c r="F108" s="763"/>
      <c r="G108" s="763"/>
      <c r="H108" s="763"/>
      <c r="I108" s="763"/>
      <c r="J108" s="763"/>
      <c r="K108" s="763"/>
      <c r="L108" s="763"/>
      <c r="M108" s="763"/>
      <c r="N108" s="763"/>
      <c r="O108" s="74"/>
    </row>
    <row r="109" spans="1:20" s="37" customFormat="1" ht="25.5" customHeight="1" x14ac:dyDescent="0.2">
      <c r="A109" s="253"/>
      <c r="B109" s="259"/>
      <c r="C109" s="31"/>
      <c r="D109" s="176"/>
      <c r="E109"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09" s="680"/>
      <c r="G109" s="680"/>
      <c r="H109" s="680"/>
      <c r="I109" s="680"/>
      <c r="J109" s="680"/>
      <c r="K109" s="680"/>
      <c r="L109" s="680"/>
      <c r="M109" s="680"/>
      <c r="N109" s="680"/>
      <c r="O109" s="258"/>
      <c r="P109" s="73"/>
      <c r="Q109" s="260"/>
      <c r="R109" s="260"/>
      <c r="S109" s="261"/>
      <c r="T109" s="261"/>
    </row>
    <row r="110" spans="1:20" x14ac:dyDescent="0.2">
      <c r="A110" s="238"/>
      <c r="B110" s="259"/>
      <c r="C110" s="257"/>
      <c r="D110" s="257"/>
      <c r="E110" s="209" t="str">
        <f>Translations!$B$58</f>
        <v>Title:</v>
      </c>
      <c r="F110" s="785"/>
      <c r="G110" s="757"/>
      <c r="H110" s="757"/>
      <c r="I110" s="757"/>
      <c r="J110" s="757"/>
      <c r="K110" s="757"/>
      <c r="L110" s="757"/>
      <c r="M110" s="757"/>
      <c r="N110" s="758"/>
      <c r="O110" s="74"/>
      <c r="T110" s="272" t="b">
        <f>S105</f>
        <v>0</v>
      </c>
    </row>
    <row r="111" spans="1:20" x14ac:dyDescent="0.2">
      <c r="A111" s="238"/>
      <c r="B111" s="259"/>
      <c r="C111" s="257"/>
      <c r="D111" s="257"/>
      <c r="E111" s="209" t="str">
        <f>Translations!$B$309</f>
        <v>Description:</v>
      </c>
      <c r="F111" s="786"/>
      <c r="G111" s="760"/>
      <c r="H111" s="760"/>
      <c r="I111" s="760"/>
      <c r="J111" s="760"/>
      <c r="K111" s="760"/>
      <c r="L111" s="760"/>
      <c r="M111" s="760"/>
      <c r="N111" s="761"/>
      <c r="O111" s="74"/>
      <c r="Q111" s="273"/>
      <c r="T111" s="272" t="b">
        <f>T110</f>
        <v>0</v>
      </c>
    </row>
    <row r="112" spans="1:20" x14ac:dyDescent="0.2">
      <c r="A112" s="238"/>
      <c r="B112" s="259"/>
      <c r="C112" s="257"/>
      <c r="D112" s="257"/>
      <c r="F112" s="750"/>
      <c r="G112" s="751"/>
      <c r="H112" s="751"/>
      <c r="I112" s="751"/>
      <c r="J112" s="751"/>
      <c r="K112" s="751"/>
      <c r="L112" s="751"/>
      <c r="M112" s="751"/>
      <c r="N112" s="752"/>
      <c r="O112" s="74"/>
      <c r="T112" s="272" t="b">
        <f t="shared" ref="T112:T118" si="5">T111</f>
        <v>0</v>
      </c>
    </row>
    <row r="113" spans="1:20" x14ac:dyDescent="0.2">
      <c r="A113" s="238"/>
      <c r="B113" s="259"/>
      <c r="C113" s="257"/>
      <c r="D113" s="257"/>
      <c r="F113" s="750"/>
      <c r="G113" s="751"/>
      <c r="H113" s="751"/>
      <c r="I113" s="751"/>
      <c r="J113" s="751"/>
      <c r="K113" s="751"/>
      <c r="L113" s="751"/>
      <c r="M113" s="751"/>
      <c r="N113" s="752"/>
      <c r="O113" s="74"/>
      <c r="T113" s="272" t="b">
        <f t="shared" si="5"/>
        <v>0</v>
      </c>
    </row>
    <row r="114" spans="1:20" x14ac:dyDescent="0.2">
      <c r="A114" s="238"/>
      <c r="B114" s="259"/>
      <c r="C114" s="257"/>
      <c r="D114" s="257"/>
      <c r="F114" s="750"/>
      <c r="G114" s="751"/>
      <c r="H114" s="751"/>
      <c r="I114" s="751"/>
      <c r="J114" s="751"/>
      <c r="K114" s="751"/>
      <c r="L114" s="751"/>
      <c r="M114" s="751"/>
      <c r="N114" s="752"/>
      <c r="O114" s="74"/>
      <c r="T114" s="272" t="b">
        <f t="shared" si="5"/>
        <v>0</v>
      </c>
    </row>
    <row r="115" spans="1:20" x14ac:dyDescent="0.2">
      <c r="A115" s="238"/>
      <c r="B115" s="259"/>
      <c r="C115" s="257"/>
      <c r="D115" s="257"/>
      <c r="F115" s="750"/>
      <c r="G115" s="751"/>
      <c r="H115" s="751"/>
      <c r="I115" s="751"/>
      <c r="J115" s="751"/>
      <c r="K115" s="751"/>
      <c r="L115" s="751"/>
      <c r="M115" s="751"/>
      <c r="N115" s="752"/>
      <c r="O115" s="74"/>
      <c r="T115" s="272" t="b">
        <f t="shared" si="5"/>
        <v>0</v>
      </c>
    </row>
    <row r="116" spans="1:20" x14ac:dyDescent="0.2">
      <c r="A116" s="238"/>
      <c r="B116" s="259"/>
      <c r="C116" s="257"/>
      <c r="D116" s="257"/>
      <c r="F116" s="750"/>
      <c r="G116" s="751"/>
      <c r="H116" s="751"/>
      <c r="I116" s="751"/>
      <c r="J116" s="751"/>
      <c r="K116" s="751"/>
      <c r="L116" s="751"/>
      <c r="M116" s="751"/>
      <c r="N116" s="752"/>
      <c r="O116" s="74"/>
      <c r="T116" s="272" t="b">
        <f t="shared" si="5"/>
        <v>0</v>
      </c>
    </row>
    <row r="117" spans="1:20" x14ac:dyDescent="0.2">
      <c r="A117" s="238"/>
      <c r="B117" s="259"/>
      <c r="C117" s="257"/>
      <c r="D117" s="257"/>
      <c r="F117" s="750"/>
      <c r="G117" s="751"/>
      <c r="H117" s="751"/>
      <c r="I117" s="751"/>
      <c r="J117" s="751"/>
      <c r="K117" s="751"/>
      <c r="L117" s="751"/>
      <c r="M117" s="751"/>
      <c r="N117" s="752"/>
      <c r="O117" s="74"/>
      <c r="T117" s="272" t="b">
        <f t="shared" si="5"/>
        <v>0</v>
      </c>
    </row>
    <row r="118" spans="1:20" x14ac:dyDescent="0.2">
      <c r="A118" s="238"/>
      <c r="B118" s="259"/>
      <c r="C118" s="257"/>
      <c r="D118" s="257"/>
      <c r="F118" s="753"/>
      <c r="G118" s="754"/>
      <c r="H118" s="754"/>
      <c r="I118" s="754"/>
      <c r="J118" s="754"/>
      <c r="K118" s="754"/>
      <c r="L118" s="754"/>
      <c r="M118" s="754"/>
      <c r="N118" s="755"/>
      <c r="O118" s="74"/>
      <c r="T118" s="272" t="b">
        <f t="shared" si="5"/>
        <v>0</v>
      </c>
    </row>
    <row r="119" spans="1:20" ht="13.5" thickBot="1" x14ac:dyDescent="0.25">
      <c r="A119" s="238"/>
      <c r="B119" s="259"/>
      <c r="C119" s="263"/>
      <c r="D119" s="264"/>
      <c r="E119" s="274"/>
      <c r="F119" s="275"/>
      <c r="G119" s="276"/>
      <c r="H119" s="276"/>
      <c r="I119" s="276"/>
      <c r="J119" s="276"/>
      <c r="K119" s="276"/>
      <c r="L119" s="276"/>
      <c r="M119" s="276"/>
      <c r="N119" s="276"/>
      <c r="O119" s="74"/>
    </row>
    <row r="120" spans="1:20" ht="12.75" customHeight="1" thickBot="1" x14ac:dyDescent="0.25">
      <c r="A120" s="238"/>
      <c r="B120" s="259"/>
      <c r="C120" s="257"/>
      <c r="D120" s="257"/>
      <c r="E120" s="265"/>
      <c r="F120" s="265"/>
      <c r="G120" s="265"/>
      <c r="H120" s="265"/>
      <c r="I120" s="265"/>
      <c r="J120" s="265"/>
      <c r="K120" s="265"/>
      <c r="L120" s="265"/>
      <c r="M120" s="265"/>
      <c r="N120" s="265"/>
      <c r="O120" s="258"/>
    </row>
    <row r="121" spans="1:20" ht="15.75" customHeight="1" thickBot="1" x14ac:dyDescent="0.25">
      <c r="A121" s="266" t="str">
        <f>IF(COUNTA(J121,L121,K123,F126:N134)=0,"","PRINT")</f>
        <v/>
      </c>
      <c r="B121" s="254"/>
      <c r="C121" s="267">
        <f>C105+1</f>
        <v>7</v>
      </c>
      <c r="D121" s="176" t="s">
        <v>128</v>
      </c>
      <c r="E121" s="643" t="str">
        <f>Translations!$B$307</f>
        <v>Measures will be/have been taken:</v>
      </c>
      <c r="F121" s="643"/>
      <c r="G121" s="643"/>
      <c r="H121" s="643"/>
      <c r="I121" s="762"/>
      <c r="J121" s="7"/>
      <c r="K121" s="268" t="str">
        <f>Translations!$B$308</f>
        <v>When?</v>
      </c>
      <c r="L121" s="8"/>
      <c r="M121" s="269"/>
      <c r="N121" s="269"/>
      <c r="O121" s="258"/>
      <c r="P121" s="270" t="str">
        <f>IF(COUNTIF(A:A,"PRINT")=0,"PRINT",IF(AND(COUNTA(J121,L121,K123,F126:N134)&gt;0,COUNTIF(P122:$P$317,"PRINT")=0),"PRINT",""))</f>
        <v>PRINT</v>
      </c>
      <c r="S121" s="271" t="b">
        <f>CNTR_GenImpRelevant=EUconst_NotRelevant</f>
        <v>0</v>
      </c>
      <c r="T121" s="271" t="b">
        <f>OR(S121=TRUE,AND(J121&lt;&gt;"",J121=FALSE))</f>
        <v>0</v>
      </c>
    </row>
    <row r="122" spans="1:20" ht="5.0999999999999996" customHeight="1" x14ac:dyDescent="0.2">
      <c r="A122" s="238"/>
      <c r="B122" s="259"/>
      <c r="C122" s="262"/>
      <c r="D122" s="257"/>
      <c r="E122" s="269"/>
      <c r="F122" s="269"/>
      <c r="G122" s="269"/>
      <c r="H122" s="269"/>
      <c r="I122" s="269"/>
      <c r="J122" s="269"/>
      <c r="K122" s="269"/>
      <c r="L122" s="269"/>
      <c r="M122" s="269"/>
      <c r="N122" s="269"/>
      <c r="O122" s="258"/>
    </row>
    <row r="123" spans="1:20" ht="15.75" customHeight="1" x14ac:dyDescent="0.2">
      <c r="A123" s="238"/>
      <c r="B123" s="259"/>
      <c r="C123" s="262"/>
      <c r="D123" s="257"/>
      <c r="E123" s="269"/>
      <c r="F123" s="269"/>
      <c r="G123" s="269"/>
      <c r="H123" s="269"/>
      <c r="I123" s="269"/>
      <c r="J123" s="284" t="str">
        <f>Translations!$B$326</f>
        <v>If measures will not be taken, why not?</v>
      </c>
      <c r="K123" s="787"/>
      <c r="L123" s="788"/>
      <c r="M123" s="269"/>
      <c r="N123" s="269"/>
      <c r="O123" s="258"/>
      <c r="T123" s="272" t="b">
        <f>OR(S121,J121=TRUE)</f>
        <v>0</v>
      </c>
    </row>
    <row r="124" spans="1:20" ht="15.75" customHeight="1" x14ac:dyDescent="0.2">
      <c r="A124" s="238"/>
      <c r="B124" s="259"/>
      <c r="C124" s="262"/>
      <c r="D124" s="176" t="s">
        <v>129</v>
      </c>
      <c r="E124" s="763" t="str">
        <f>Translations!$B$309</f>
        <v>Description:</v>
      </c>
      <c r="F124" s="763"/>
      <c r="G124" s="763"/>
      <c r="H124" s="763"/>
      <c r="I124" s="763"/>
      <c r="J124" s="763"/>
      <c r="K124" s="763"/>
      <c r="L124" s="763"/>
      <c r="M124" s="763"/>
      <c r="N124" s="763"/>
      <c r="O124" s="74"/>
    </row>
    <row r="125" spans="1:20" s="37" customFormat="1" ht="25.5" customHeight="1" x14ac:dyDescent="0.2">
      <c r="A125" s="253"/>
      <c r="B125" s="259"/>
      <c r="C125" s="31"/>
      <c r="D125" s="176"/>
      <c r="E125"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25" s="680"/>
      <c r="G125" s="680"/>
      <c r="H125" s="680"/>
      <c r="I125" s="680"/>
      <c r="J125" s="680"/>
      <c r="K125" s="680"/>
      <c r="L125" s="680"/>
      <c r="M125" s="680"/>
      <c r="N125" s="680"/>
      <c r="O125" s="258"/>
      <c r="P125" s="73"/>
      <c r="Q125" s="260"/>
      <c r="R125" s="260"/>
      <c r="S125" s="261"/>
      <c r="T125" s="261"/>
    </row>
    <row r="126" spans="1:20" x14ac:dyDescent="0.2">
      <c r="A126" s="238"/>
      <c r="B126" s="259"/>
      <c r="C126" s="257"/>
      <c r="D126" s="257"/>
      <c r="E126" s="209" t="str">
        <f>Translations!$B$58</f>
        <v>Title:</v>
      </c>
      <c r="F126" s="785"/>
      <c r="G126" s="757"/>
      <c r="H126" s="757"/>
      <c r="I126" s="757"/>
      <c r="J126" s="757"/>
      <c r="K126" s="757"/>
      <c r="L126" s="757"/>
      <c r="M126" s="757"/>
      <c r="N126" s="758"/>
      <c r="O126" s="74"/>
      <c r="T126" s="272" t="b">
        <f>S121</f>
        <v>0</v>
      </c>
    </row>
    <row r="127" spans="1:20" x14ac:dyDescent="0.2">
      <c r="A127" s="238"/>
      <c r="B127" s="259"/>
      <c r="C127" s="257"/>
      <c r="D127" s="257"/>
      <c r="E127" s="209" t="str">
        <f>Translations!$B$309</f>
        <v>Description:</v>
      </c>
      <c r="F127" s="786"/>
      <c r="G127" s="760"/>
      <c r="H127" s="760"/>
      <c r="I127" s="760"/>
      <c r="J127" s="760"/>
      <c r="K127" s="760"/>
      <c r="L127" s="760"/>
      <c r="M127" s="760"/>
      <c r="N127" s="761"/>
      <c r="O127" s="74"/>
      <c r="Q127" s="273"/>
      <c r="T127" s="272" t="b">
        <f>T126</f>
        <v>0</v>
      </c>
    </row>
    <row r="128" spans="1:20" x14ac:dyDescent="0.2">
      <c r="A128" s="238"/>
      <c r="B128" s="259"/>
      <c r="C128" s="257"/>
      <c r="D128" s="257"/>
      <c r="F128" s="750"/>
      <c r="G128" s="751"/>
      <c r="H128" s="751"/>
      <c r="I128" s="751"/>
      <c r="J128" s="751"/>
      <c r="K128" s="751"/>
      <c r="L128" s="751"/>
      <c r="M128" s="751"/>
      <c r="N128" s="752"/>
      <c r="O128" s="74"/>
      <c r="T128" s="272" t="b">
        <f t="shared" ref="T128:T134" si="6">T127</f>
        <v>0</v>
      </c>
    </row>
    <row r="129" spans="1:20" x14ac:dyDescent="0.2">
      <c r="A129" s="238"/>
      <c r="B129" s="259"/>
      <c r="C129" s="257"/>
      <c r="D129" s="257"/>
      <c r="F129" s="750"/>
      <c r="G129" s="751"/>
      <c r="H129" s="751"/>
      <c r="I129" s="751"/>
      <c r="J129" s="751"/>
      <c r="K129" s="751"/>
      <c r="L129" s="751"/>
      <c r="M129" s="751"/>
      <c r="N129" s="752"/>
      <c r="O129" s="74"/>
      <c r="T129" s="272" t="b">
        <f t="shared" si="6"/>
        <v>0</v>
      </c>
    </row>
    <row r="130" spans="1:20" x14ac:dyDescent="0.2">
      <c r="A130" s="238"/>
      <c r="B130" s="259"/>
      <c r="C130" s="257"/>
      <c r="D130" s="257"/>
      <c r="F130" s="750"/>
      <c r="G130" s="751"/>
      <c r="H130" s="751"/>
      <c r="I130" s="751"/>
      <c r="J130" s="751"/>
      <c r="K130" s="751"/>
      <c r="L130" s="751"/>
      <c r="M130" s="751"/>
      <c r="N130" s="752"/>
      <c r="O130" s="74"/>
      <c r="T130" s="272" t="b">
        <f t="shared" si="6"/>
        <v>0</v>
      </c>
    </row>
    <row r="131" spans="1:20" x14ac:dyDescent="0.2">
      <c r="A131" s="238"/>
      <c r="B131" s="259"/>
      <c r="C131" s="257"/>
      <c r="D131" s="257"/>
      <c r="F131" s="750"/>
      <c r="G131" s="751"/>
      <c r="H131" s="751"/>
      <c r="I131" s="751"/>
      <c r="J131" s="751"/>
      <c r="K131" s="751"/>
      <c r="L131" s="751"/>
      <c r="M131" s="751"/>
      <c r="N131" s="752"/>
      <c r="O131" s="74"/>
      <c r="T131" s="272" t="b">
        <f t="shared" si="6"/>
        <v>0</v>
      </c>
    </row>
    <row r="132" spans="1:20" x14ac:dyDescent="0.2">
      <c r="A132" s="238"/>
      <c r="B132" s="259"/>
      <c r="C132" s="257"/>
      <c r="D132" s="257"/>
      <c r="F132" s="750"/>
      <c r="G132" s="751"/>
      <c r="H132" s="751"/>
      <c r="I132" s="751"/>
      <c r="J132" s="751"/>
      <c r="K132" s="751"/>
      <c r="L132" s="751"/>
      <c r="M132" s="751"/>
      <c r="N132" s="752"/>
      <c r="O132" s="74"/>
      <c r="T132" s="272" t="b">
        <f t="shared" si="6"/>
        <v>0</v>
      </c>
    </row>
    <row r="133" spans="1:20" x14ac:dyDescent="0.2">
      <c r="A133" s="238"/>
      <c r="B133" s="259"/>
      <c r="C133" s="257"/>
      <c r="D133" s="257"/>
      <c r="F133" s="750"/>
      <c r="G133" s="751"/>
      <c r="H133" s="751"/>
      <c r="I133" s="751"/>
      <c r="J133" s="751"/>
      <c r="K133" s="751"/>
      <c r="L133" s="751"/>
      <c r="M133" s="751"/>
      <c r="N133" s="752"/>
      <c r="O133" s="74"/>
      <c r="T133" s="272" t="b">
        <f t="shared" si="6"/>
        <v>0</v>
      </c>
    </row>
    <row r="134" spans="1:20" x14ac:dyDescent="0.2">
      <c r="A134" s="238"/>
      <c r="B134" s="259"/>
      <c r="C134" s="257"/>
      <c r="D134" s="257"/>
      <c r="F134" s="753"/>
      <c r="G134" s="754"/>
      <c r="H134" s="754"/>
      <c r="I134" s="754"/>
      <c r="J134" s="754"/>
      <c r="K134" s="754"/>
      <c r="L134" s="754"/>
      <c r="M134" s="754"/>
      <c r="N134" s="755"/>
      <c r="O134" s="74"/>
      <c r="T134" s="272" t="b">
        <f t="shared" si="6"/>
        <v>0</v>
      </c>
    </row>
    <row r="135" spans="1:20" ht="13.5" thickBot="1" x14ac:dyDescent="0.25">
      <c r="A135" s="238"/>
      <c r="B135" s="259"/>
      <c r="C135" s="263"/>
      <c r="D135" s="264"/>
      <c r="E135" s="274"/>
      <c r="F135" s="275"/>
      <c r="G135" s="276"/>
      <c r="H135" s="276"/>
      <c r="I135" s="276"/>
      <c r="J135" s="276"/>
      <c r="K135" s="276"/>
      <c r="L135" s="276"/>
      <c r="M135" s="276"/>
      <c r="N135" s="276"/>
      <c r="O135" s="74"/>
    </row>
    <row r="136" spans="1:20" ht="12.75" customHeight="1" thickBot="1" x14ac:dyDescent="0.25">
      <c r="A136" s="238"/>
      <c r="B136" s="259"/>
      <c r="C136" s="257"/>
      <c r="D136" s="257"/>
      <c r="E136" s="265"/>
      <c r="F136" s="265"/>
      <c r="G136" s="265"/>
      <c r="H136" s="265"/>
      <c r="I136" s="265"/>
      <c r="J136" s="265"/>
      <c r="K136" s="265"/>
      <c r="L136" s="265"/>
      <c r="M136" s="265"/>
      <c r="N136" s="265"/>
      <c r="O136" s="258"/>
    </row>
    <row r="137" spans="1:20" ht="15.75" customHeight="1" thickBot="1" x14ac:dyDescent="0.25">
      <c r="A137" s="266" t="str">
        <f>IF(COUNTA(J137,L137,K139,F142:N150)=0,"","PRINT")</f>
        <v/>
      </c>
      <c r="B137" s="254"/>
      <c r="C137" s="267">
        <f>C121+1</f>
        <v>8</v>
      </c>
      <c r="D137" s="176" t="s">
        <v>128</v>
      </c>
      <c r="E137" s="643" t="str">
        <f>Translations!$B$307</f>
        <v>Measures will be/have been taken:</v>
      </c>
      <c r="F137" s="643"/>
      <c r="G137" s="643"/>
      <c r="H137" s="643"/>
      <c r="I137" s="762"/>
      <c r="J137" s="7"/>
      <c r="K137" s="268" t="str">
        <f>Translations!$B$308</f>
        <v>When?</v>
      </c>
      <c r="L137" s="8"/>
      <c r="M137" s="269"/>
      <c r="N137" s="269"/>
      <c r="O137" s="258"/>
      <c r="P137" s="270" t="str">
        <f>IF(COUNTIF(A:A,"PRINT")=0,"PRINT",IF(AND(COUNTA(J137,L137,K139,F142:N150)&gt;0,COUNTIF(P138:$P$317,"PRINT")=0),"PRINT",""))</f>
        <v>PRINT</v>
      </c>
      <c r="S137" s="271" t="b">
        <f>CNTR_GenImpRelevant=EUconst_NotRelevant</f>
        <v>0</v>
      </c>
      <c r="T137" s="271" t="b">
        <f>OR(S137=TRUE,AND(J137&lt;&gt;"",J137=FALSE))</f>
        <v>0</v>
      </c>
    </row>
    <row r="138" spans="1:20" ht="5.0999999999999996" customHeight="1" x14ac:dyDescent="0.2">
      <c r="A138" s="238"/>
      <c r="B138" s="259"/>
      <c r="C138" s="262"/>
      <c r="D138" s="257"/>
      <c r="E138" s="269"/>
      <c r="F138" s="269"/>
      <c r="G138" s="269"/>
      <c r="H138" s="269"/>
      <c r="I138" s="269"/>
      <c r="J138" s="269"/>
      <c r="K138" s="269"/>
      <c r="L138" s="269"/>
      <c r="M138" s="269"/>
      <c r="N138" s="269"/>
      <c r="O138" s="258"/>
    </row>
    <row r="139" spans="1:20" ht="15.75" customHeight="1" x14ac:dyDescent="0.2">
      <c r="A139" s="238"/>
      <c r="B139" s="259"/>
      <c r="C139" s="262"/>
      <c r="D139" s="257"/>
      <c r="E139" s="269"/>
      <c r="F139" s="269"/>
      <c r="G139" s="269"/>
      <c r="H139" s="269"/>
      <c r="I139" s="269"/>
      <c r="J139" s="284" t="s">
        <v>618</v>
      </c>
      <c r="K139" s="787"/>
      <c r="L139" s="788"/>
      <c r="M139" s="269"/>
      <c r="N139" s="269"/>
      <c r="O139" s="258"/>
      <c r="T139" s="272" t="b">
        <f>OR(S137,J137=TRUE)</f>
        <v>0</v>
      </c>
    </row>
    <row r="140" spans="1:20" ht="15.75" customHeight="1" x14ac:dyDescent="0.2">
      <c r="A140" s="238"/>
      <c r="B140" s="259"/>
      <c r="C140" s="262"/>
      <c r="D140" s="176" t="s">
        <v>129</v>
      </c>
      <c r="E140" s="763" t="str">
        <f>Translations!$B$309</f>
        <v>Description:</v>
      </c>
      <c r="F140" s="763"/>
      <c r="G140" s="763"/>
      <c r="H140" s="763"/>
      <c r="I140" s="763"/>
      <c r="J140" s="763"/>
      <c r="K140" s="763"/>
      <c r="L140" s="763"/>
      <c r="M140" s="763"/>
      <c r="N140" s="763"/>
      <c r="O140" s="74"/>
    </row>
    <row r="141" spans="1:20" s="37" customFormat="1" ht="25.5" customHeight="1" x14ac:dyDescent="0.2">
      <c r="A141" s="253"/>
      <c r="B141" s="259"/>
      <c r="C141" s="31"/>
      <c r="D141" s="176"/>
      <c r="E141"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41" s="680"/>
      <c r="G141" s="680"/>
      <c r="H141" s="680"/>
      <c r="I141" s="680"/>
      <c r="J141" s="680"/>
      <c r="K141" s="680"/>
      <c r="L141" s="680"/>
      <c r="M141" s="680"/>
      <c r="N141" s="680"/>
      <c r="O141" s="258"/>
      <c r="P141" s="73"/>
      <c r="Q141" s="260"/>
      <c r="R141" s="260"/>
      <c r="S141" s="261"/>
      <c r="T141" s="261"/>
    </row>
    <row r="142" spans="1:20" x14ac:dyDescent="0.2">
      <c r="A142" s="238"/>
      <c r="B142" s="259"/>
      <c r="C142" s="257"/>
      <c r="D142" s="257"/>
      <c r="E142" s="209" t="str">
        <f>Translations!$B$58</f>
        <v>Title:</v>
      </c>
      <c r="F142" s="785"/>
      <c r="G142" s="757"/>
      <c r="H142" s="757"/>
      <c r="I142" s="757"/>
      <c r="J142" s="757"/>
      <c r="K142" s="757"/>
      <c r="L142" s="757"/>
      <c r="M142" s="757"/>
      <c r="N142" s="758"/>
      <c r="O142" s="74"/>
      <c r="T142" s="272" t="b">
        <f>S137</f>
        <v>0</v>
      </c>
    </row>
    <row r="143" spans="1:20" x14ac:dyDescent="0.2">
      <c r="A143" s="238"/>
      <c r="B143" s="259"/>
      <c r="C143" s="257"/>
      <c r="D143" s="257"/>
      <c r="E143" s="209" t="str">
        <f>Translations!$B$309</f>
        <v>Description:</v>
      </c>
      <c r="F143" s="786"/>
      <c r="G143" s="760"/>
      <c r="H143" s="760"/>
      <c r="I143" s="760"/>
      <c r="J143" s="760"/>
      <c r="K143" s="760"/>
      <c r="L143" s="760"/>
      <c r="M143" s="760"/>
      <c r="N143" s="761"/>
      <c r="O143" s="74"/>
      <c r="Q143" s="273"/>
      <c r="T143" s="272" t="b">
        <f>T142</f>
        <v>0</v>
      </c>
    </row>
    <row r="144" spans="1:20" x14ac:dyDescent="0.2">
      <c r="A144" s="238"/>
      <c r="B144" s="259"/>
      <c r="C144" s="257"/>
      <c r="D144" s="257"/>
      <c r="F144" s="750"/>
      <c r="G144" s="751"/>
      <c r="H144" s="751"/>
      <c r="I144" s="751"/>
      <c r="J144" s="751"/>
      <c r="K144" s="751"/>
      <c r="L144" s="751"/>
      <c r="M144" s="751"/>
      <c r="N144" s="752"/>
      <c r="O144" s="74"/>
      <c r="T144" s="272" t="b">
        <f t="shared" ref="T144:T150" si="7">T143</f>
        <v>0</v>
      </c>
    </row>
    <row r="145" spans="1:20" x14ac:dyDescent="0.2">
      <c r="A145" s="238"/>
      <c r="B145" s="259"/>
      <c r="C145" s="257"/>
      <c r="D145" s="257"/>
      <c r="F145" s="750"/>
      <c r="G145" s="751"/>
      <c r="H145" s="751"/>
      <c r="I145" s="751"/>
      <c r="J145" s="751"/>
      <c r="K145" s="751"/>
      <c r="L145" s="751"/>
      <c r="M145" s="751"/>
      <c r="N145" s="752"/>
      <c r="O145" s="74"/>
      <c r="T145" s="272" t="b">
        <f t="shared" si="7"/>
        <v>0</v>
      </c>
    </row>
    <row r="146" spans="1:20" x14ac:dyDescent="0.2">
      <c r="A146" s="238"/>
      <c r="B146" s="259"/>
      <c r="C146" s="257"/>
      <c r="D146" s="257"/>
      <c r="F146" s="750"/>
      <c r="G146" s="751"/>
      <c r="H146" s="751"/>
      <c r="I146" s="751"/>
      <c r="J146" s="751"/>
      <c r="K146" s="751"/>
      <c r="L146" s="751"/>
      <c r="M146" s="751"/>
      <c r="N146" s="752"/>
      <c r="O146" s="74"/>
      <c r="T146" s="272" t="b">
        <f t="shared" si="7"/>
        <v>0</v>
      </c>
    </row>
    <row r="147" spans="1:20" x14ac:dyDescent="0.2">
      <c r="A147" s="238"/>
      <c r="B147" s="259"/>
      <c r="C147" s="257"/>
      <c r="D147" s="257"/>
      <c r="F147" s="750"/>
      <c r="G147" s="751"/>
      <c r="H147" s="751"/>
      <c r="I147" s="751"/>
      <c r="J147" s="751"/>
      <c r="K147" s="751"/>
      <c r="L147" s="751"/>
      <c r="M147" s="751"/>
      <c r="N147" s="752"/>
      <c r="O147" s="74"/>
      <c r="T147" s="272" t="b">
        <f t="shared" si="7"/>
        <v>0</v>
      </c>
    </row>
    <row r="148" spans="1:20" x14ac:dyDescent="0.2">
      <c r="A148" s="238"/>
      <c r="B148" s="259"/>
      <c r="C148" s="257"/>
      <c r="D148" s="257"/>
      <c r="F148" s="750"/>
      <c r="G148" s="751"/>
      <c r="H148" s="751"/>
      <c r="I148" s="751"/>
      <c r="J148" s="751"/>
      <c r="K148" s="751"/>
      <c r="L148" s="751"/>
      <c r="M148" s="751"/>
      <c r="N148" s="752"/>
      <c r="O148" s="74"/>
      <c r="T148" s="272" t="b">
        <f t="shared" si="7"/>
        <v>0</v>
      </c>
    </row>
    <row r="149" spans="1:20" x14ac:dyDescent="0.2">
      <c r="A149" s="238"/>
      <c r="B149" s="259"/>
      <c r="C149" s="257"/>
      <c r="D149" s="257"/>
      <c r="F149" s="750"/>
      <c r="G149" s="751"/>
      <c r="H149" s="751"/>
      <c r="I149" s="751"/>
      <c r="J149" s="751"/>
      <c r="K149" s="751"/>
      <c r="L149" s="751"/>
      <c r="M149" s="751"/>
      <c r="N149" s="752"/>
      <c r="O149" s="74"/>
      <c r="T149" s="272" t="b">
        <f t="shared" si="7"/>
        <v>0</v>
      </c>
    </row>
    <row r="150" spans="1:20" x14ac:dyDescent="0.2">
      <c r="A150" s="238"/>
      <c r="B150" s="259"/>
      <c r="C150" s="257"/>
      <c r="D150" s="257"/>
      <c r="F150" s="753"/>
      <c r="G150" s="754"/>
      <c r="H150" s="754"/>
      <c r="I150" s="754"/>
      <c r="J150" s="754"/>
      <c r="K150" s="754"/>
      <c r="L150" s="754"/>
      <c r="M150" s="754"/>
      <c r="N150" s="755"/>
      <c r="O150" s="74"/>
      <c r="T150" s="272" t="b">
        <f t="shared" si="7"/>
        <v>0</v>
      </c>
    </row>
    <row r="151" spans="1:20" ht="13.5" thickBot="1" x14ac:dyDescent="0.25">
      <c r="A151" s="238"/>
      <c r="B151" s="259"/>
      <c r="C151" s="263"/>
      <c r="D151" s="264"/>
      <c r="E151" s="274"/>
      <c r="F151" s="275"/>
      <c r="G151" s="276"/>
      <c r="H151" s="276"/>
      <c r="I151" s="276"/>
      <c r="J151" s="276"/>
      <c r="K151" s="276"/>
      <c r="L151" s="276"/>
      <c r="M151" s="276"/>
      <c r="N151" s="276"/>
      <c r="O151" s="74"/>
    </row>
    <row r="152" spans="1:20" ht="12.75" customHeight="1" thickBot="1" x14ac:dyDescent="0.25">
      <c r="A152" s="238"/>
      <c r="B152" s="259"/>
      <c r="C152" s="257"/>
      <c r="D152" s="257"/>
      <c r="E152" s="265"/>
      <c r="F152" s="265"/>
      <c r="G152" s="265"/>
      <c r="H152" s="265"/>
      <c r="I152" s="265"/>
      <c r="J152" s="265"/>
      <c r="K152" s="265"/>
      <c r="L152" s="265"/>
      <c r="M152" s="265"/>
      <c r="N152" s="265"/>
      <c r="O152" s="258"/>
    </row>
    <row r="153" spans="1:20" ht="15.75" customHeight="1" thickBot="1" x14ac:dyDescent="0.25">
      <c r="A153" s="266" t="str">
        <f>IF(COUNTA(J153,L153,K155,F158:N166)=0,"","PRINT")</f>
        <v/>
      </c>
      <c r="B153" s="254"/>
      <c r="C153" s="267">
        <f>C137+1</f>
        <v>9</v>
      </c>
      <c r="D153" s="176" t="s">
        <v>128</v>
      </c>
      <c r="E153" s="643" t="str">
        <f>Translations!$B$307</f>
        <v>Measures will be/have been taken:</v>
      </c>
      <c r="F153" s="643"/>
      <c r="G153" s="643"/>
      <c r="H153" s="643"/>
      <c r="I153" s="762"/>
      <c r="J153" s="7"/>
      <c r="K153" s="268" t="str">
        <f>Translations!$B$308</f>
        <v>When?</v>
      </c>
      <c r="L153" s="8"/>
      <c r="M153" s="269"/>
      <c r="N153" s="269"/>
      <c r="O153" s="258"/>
      <c r="P153" s="270" t="str">
        <f>IF(COUNTIF(A:A,"PRINT")=0,"PRINT",IF(AND(COUNTA(J153,L153,K155,F158:N166)&gt;0,COUNTIF(P154:$P$317,"PRINT")=0),"PRINT",""))</f>
        <v>PRINT</v>
      </c>
      <c r="S153" s="271" t="b">
        <f>CNTR_GenImpRelevant=EUconst_NotRelevant</f>
        <v>0</v>
      </c>
      <c r="T153" s="271" t="b">
        <f>OR(S153=TRUE,AND(J153&lt;&gt;"",J153=FALSE))</f>
        <v>0</v>
      </c>
    </row>
    <row r="154" spans="1:20" ht="5.0999999999999996" customHeight="1" x14ac:dyDescent="0.2">
      <c r="A154" s="238"/>
      <c r="B154" s="259"/>
      <c r="C154" s="262"/>
      <c r="D154" s="257"/>
      <c r="E154" s="269"/>
      <c r="F154" s="269"/>
      <c r="G154" s="269"/>
      <c r="H154" s="269"/>
      <c r="I154" s="269"/>
      <c r="J154" s="269"/>
      <c r="K154" s="269"/>
      <c r="L154" s="269"/>
      <c r="M154" s="269"/>
      <c r="N154" s="269"/>
      <c r="O154" s="258"/>
    </row>
    <row r="155" spans="1:20" ht="15.75" customHeight="1" x14ac:dyDescent="0.2">
      <c r="A155" s="238"/>
      <c r="B155" s="259"/>
      <c r="C155" s="262"/>
      <c r="D155" s="257"/>
      <c r="E155" s="269"/>
      <c r="F155" s="269"/>
      <c r="G155" s="269"/>
      <c r="H155" s="269"/>
      <c r="I155" s="269"/>
      <c r="J155" s="284" t="str">
        <f>Translations!$B$326</f>
        <v>If measures will not be taken, why not?</v>
      </c>
      <c r="K155" s="787"/>
      <c r="L155" s="788"/>
      <c r="M155" s="269"/>
      <c r="N155" s="269"/>
      <c r="O155" s="258"/>
      <c r="T155" s="272" t="b">
        <f>OR(S153,J153=TRUE)</f>
        <v>0</v>
      </c>
    </row>
    <row r="156" spans="1:20" ht="15.75" customHeight="1" x14ac:dyDescent="0.2">
      <c r="A156" s="238"/>
      <c r="B156" s="259"/>
      <c r="C156" s="262"/>
      <c r="D156" s="176" t="s">
        <v>129</v>
      </c>
      <c r="E156" s="763" t="str">
        <f>Translations!$B$309</f>
        <v>Description:</v>
      </c>
      <c r="F156" s="763"/>
      <c r="G156" s="763"/>
      <c r="H156" s="763"/>
      <c r="I156" s="763"/>
      <c r="J156" s="763"/>
      <c r="K156" s="763"/>
      <c r="L156" s="763"/>
      <c r="M156" s="763"/>
      <c r="N156" s="763"/>
      <c r="O156" s="74"/>
    </row>
    <row r="157" spans="1:20" s="37" customFormat="1" ht="25.5" customHeight="1" x14ac:dyDescent="0.2">
      <c r="A157" s="253"/>
      <c r="B157" s="259"/>
      <c r="C157" s="31"/>
      <c r="D157" s="176"/>
      <c r="E157"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57" s="680"/>
      <c r="G157" s="680"/>
      <c r="H157" s="680"/>
      <c r="I157" s="680"/>
      <c r="J157" s="680"/>
      <c r="K157" s="680"/>
      <c r="L157" s="680"/>
      <c r="M157" s="680"/>
      <c r="N157" s="680"/>
      <c r="O157" s="258"/>
      <c r="P157" s="73"/>
      <c r="Q157" s="260"/>
      <c r="R157" s="260"/>
      <c r="S157" s="261"/>
      <c r="T157" s="261"/>
    </row>
    <row r="158" spans="1:20" x14ac:dyDescent="0.2">
      <c r="A158" s="238"/>
      <c r="B158" s="259"/>
      <c r="C158" s="257"/>
      <c r="D158" s="257"/>
      <c r="E158" s="209" t="str">
        <f>Translations!$B$58</f>
        <v>Title:</v>
      </c>
      <c r="F158" s="785"/>
      <c r="G158" s="757"/>
      <c r="H158" s="757"/>
      <c r="I158" s="757"/>
      <c r="J158" s="757"/>
      <c r="K158" s="757"/>
      <c r="L158" s="757"/>
      <c r="M158" s="757"/>
      <c r="N158" s="758"/>
      <c r="O158" s="74"/>
      <c r="T158" s="272" t="b">
        <f>S153</f>
        <v>0</v>
      </c>
    </row>
    <row r="159" spans="1:20" x14ac:dyDescent="0.2">
      <c r="A159" s="238"/>
      <c r="B159" s="259"/>
      <c r="C159" s="257"/>
      <c r="D159" s="257"/>
      <c r="E159" s="209" t="str">
        <f>Translations!$B$309</f>
        <v>Description:</v>
      </c>
      <c r="F159" s="786"/>
      <c r="G159" s="760"/>
      <c r="H159" s="760"/>
      <c r="I159" s="760"/>
      <c r="J159" s="760"/>
      <c r="K159" s="760"/>
      <c r="L159" s="760"/>
      <c r="M159" s="760"/>
      <c r="N159" s="761"/>
      <c r="O159" s="74"/>
      <c r="Q159" s="273"/>
      <c r="T159" s="272" t="b">
        <f>T158</f>
        <v>0</v>
      </c>
    </row>
    <row r="160" spans="1:20" x14ac:dyDescent="0.2">
      <c r="A160" s="238"/>
      <c r="B160" s="259"/>
      <c r="C160" s="257"/>
      <c r="D160" s="257"/>
      <c r="F160" s="750"/>
      <c r="G160" s="751"/>
      <c r="H160" s="751"/>
      <c r="I160" s="751"/>
      <c r="J160" s="751"/>
      <c r="K160" s="751"/>
      <c r="L160" s="751"/>
      <c r="M160" s="751"/>
      <c r="N160" s="752"/>
      <c r="O160" s="74"/>
      <c r="T160" s="272" t="b">
        <f t="shared" ref="T160:T166" si="8">T159</f>
        <v>0</v>
      </c>
    </row>
    <row r="161" spans="1:20" x14ac:dyDescent="0.2">
      <c r="A161" s="238"/>
      <c r="B161" s="259"/>
      <c r="C161" s="257"/>
      <c r="D161" s="257"/>
      <c r="F161" s="750"/>
      <c r="G161" s="751"/>
      <c r="H161" s="751"/>
      <c r="I161" s="751"/>
      <c r="J161" s="751"/>
      <c r="K161" s="751"/>
      <c r="L161" s="751"/>
      <c r="M161" s="751"/>
      <c r="N161" s="752"/>
      <c r="O161" s="74"/>
      <c r="T161" s="272" t="b">
        <f t="shared" si="8"/>
        <v>0</v>
      </c>
    </row>
    <row r="162" spans="1:20" x14ac:dyDescent="0.2">
      <c r="A162" s="238"/>
      <c r="B162" s="259"/>
      <c r="C162" s="257"/>
      <c r="D162" s="257"/>
      <c r="F162" s="750"/>
      <c r="G162" s="751"/>
      <c r="H162" s="751"/>
      <c r="I162" s="751"/>
      <c r="J162" s="751"/>
      <c r="K162" s="751"/>
      <c r="L162" s="751"/>
      <c r="M162" s="751"/>
      <c r="N162" s="752"/>
      <c r="O162" s="74"/>
      <c r="T162" s="272" t="b">
        <f t="shared" si="8"/>
        <v>0</v>
      </c>
    </row>
    <row r="163" spans="1:20" x14ac:dyDescent="0.2">
      <c r="A163" s="238"/>
      <c r="B163" s="259"/>
      <c r="C163" s="257"/>
      <c r="D163" s="257"/>
      <c r="F163" s="750"/>
      <c r="G163" s="751"/>
      <c r="H163" s="751"/>
      <c r="I163" s="751"/>
      <c r="J163" s="751"/>
      <c r="K163" s="751"/>
      <c r="L163" s="751"/>
      <c r="M163" s="751"/>
      <c r="N163" s="752"/>
      <c r="O163" s="74"/>
      <c r="T163" s="272" t="b">
        <f t="shared" si="8"/>
        <v>0</v>
      </c>
    </row>
    <row r="164" spans="1:20" x14ac:dyDescent="0.2">
      <c r="A164" s="238"/>
      <c r="B164" s="259"/>
      <c r="C164" s="257"/>
      <c r="D164" s="257"/>
      <c r="F164" s="750"/>
      <c r="G164" s="751"/>
      <c r="H164" s="751"/>
      <c r="I164" s="751"/>
      <c r="J164" s="751"/>
      <c r="K164" s="751"/>
      <c r="L164" s="751"/>
      <c r="M164" s="751"/>
      <c r="N164" s="752"/>
      <c r="O164" s="74"/>
      <c r="T164" s="272" t="b">
        <f t="shared" si="8"/>
        <v>0</v>
      </c>
    </row>
    <row r="165" spans="1:20" x14ac:dyDescent="0.2">
      <c r="A165" s="238"/>
      <c r="B165" s="259"/>
      <c r="C165" s="257"/>
      <c r="D165" s="257"/>
      <c r="F165" s="750"/>
      <c r="G165" s="751"/>
      <c r="H165" s="751"/>
      <c r="I165" s="751"/>
      <c r="J165" s="751"/>
      <c r="K165" s="751"/>
      <c r="L165" s="751"/>
      <c r="M165" s="751"/>
      <c r="N165" s="752"/>
      <c r="O165" s="74"/>
      <c r="T165" s="272" t="b">
        <f t="shared" si="8"/>
        <v>0</v>
      </c>
    </row>
    <row r="166" spans="1:20" x14ac:dyDescent="0.2">
      <c r="A166" s="238"/>
      <c r="B166" s="259"/>
      <c r="C166" s="257"/>
      <c r="D166" s="257"/>
      <c r="F166" s="753"/>
      <c r="G166" s="754"/>
      <c r="H166" s="754"/>
      <c r="I166" s="754"/>
      <c r="J166" s="754"/>
      <c r="K166" s="754"/>
      <c r="L166" s="754"/>
      <c r="M166" s="754"/>
      <c r="N166" s="755"/>
      <c r="O166" s="74"/>
      <c r="T166" s="272" t="b">
        <f t="shared" si="8"/>
        <v>0</v>
      </c>
    </row>
    <row r="167" spans="1:20" ht="13.5" thickBot="1" x14ac:dyDescent="0.25">
      <c r="A167" s="238"/>
      <c r="B167" s="259"/>
      <c r="C167" s="263"/>
      <c r="D167" s="264"/>
      <c r="E167" s="274"/>
      <c r="F167" s="275"/>
      <c r="G167" s="276"/>
      <c r="H167" s="276"/>
      <c r="I167" s="276"/>
      <c r="J167" s="276"/>
      <c r="K167" s="276"/>
      <c r="L167" s="276"/>
      <c r="M167" s="276"/>
      <c r="N167" s="276"/>
      <c r="O167" s="74"/>
    </row>
    <row r="168" spans="1:20" ht="12.75" customHeight="1" thickBot="1" x14ac:dyDescent="0.25">
      <c r="A168" s="238"/>
      <c r="B168" s="259"/>
      <c r="C168" s="257"/>
      <c r="D168" s="257"/>
      <c r="E168" s="265"/>
      <c r="F168" s="265"/>
      <c r="G168" s="265"/>
      <c r="H168" s="265"/>
      <c r="I168" s="265"/>
      <c r="J168" s="265"/>
      <c r="K168" s="265"/>
      <c r="L168" s="265"/>
      <c r="M168" s="265"/>
      <c r="N168" s="265"/>
      <c r="O168" s="258"/>
    </row>
    <row r="169" spans="1:20" ht="15.75" customHeight="1" thickBot="1" x14ac:dyDescent="0.25">
      <c r="A169" s="266" t="str">
        <f>IF(COUNTA(J169,L169,K171,F174:N182)=0,"","PRINT")</f>
        <v/>
      </c>
      <c r="B169" s="254"/>
      <c r="C169" s="267">
        <f>C153+1</f>
        <v>10</v>
      </c>
      <c r="D169" s="176" t="s">
        <v>128</v>
      </c>
      <c r="E169" s="643" t="str">
        <f>Translations!$B$307</f>
        <v>Measures will be/have been taken:</v>
      </c>
      <c r="F169" s="643"/>
      <c r="G169" s="643"/>
      <c r="H169" s="643"/>
      <c r="I169" s="762"/>
      <c r="J169" s="7"/>
      <c r="K169" s="268" t="str">
        <f>Translations!$B$308</f>
        <v>When?</v>
      </c>
      <c r="L169" s="8"/>
      <c r="M169" s="269"/>
      <c r="N169" s="269"/>
      <c r="O169" s="258"/>
      <c r="P169" s="270" t="str">
        <f>IF(COUNTIF(A:A,"PRINT")=0,"PRINT",IF(AND(COUNTA(J169,L169,K171,F174:N182)&gt;0,COUNTIF(P170:$P$317,"PRINT")=0),"PRINT",""))</f>
        <v>PRINT</v>
      </c>
      <c r="S169" s="271" t="b">
        <f>CNTR_GenImpRelevant=EUconst_NotRelevant</f>
        <v>0</v>
      </c>
      <c r="T169" s="271" t="b">
        <f>OR(S169=TRUE,AND(J169&lt;&gt;"",J169=FALSE))</f>
        <v>0</v>
      </c>
    </row>
    <row r="170" spans="1:20" ht="5.0999999999999996" customHeight="1" x14ac:dyDescent="0.2">
      <c r="A170" s="238"/>
      <c r="B170" s="259"/>
      <c r="C170" s="262"/>
      <c r="D170" s="257"/>
      <c r="E170" s="269"/>
      <c r="F170" s="269"/>
      <c r="G170" s="269"/>
      <c r="H170" s="269"/>
      <c r="I170" s="269"/>
      <c r="J170" s="269"/>
      <c r="K170" s="269"/>
      <c r="L170" s="269"/>
      <c r="M170" s="269"/>
      <c r="N170" s="269"/>
      <c r="O170" s="258"/>
    </row>
    <row r="171" spans="1:20" ht="15.75" customHeight="1" x14ac:dyDescent="0.2">
      <c r="A171" s="238"/>
      <c r="B171" s="259"/>
      <c r="C171" s="262"/>
      <c r="D171" s="257"/>
      <c r="E171" s="269"/>
      <c r="F171" s="269"/>
      <c r="G171" s="269"/>
      <c r="H171" s="269"/>
      <c r="I171" s="269"/>
      <c r="J171" s="284" t="s">
        <v>618</v>
      </c>
      <c r="K171" s="787"/>
      <c r="L171" s="788"/>
      <c r="M171" s="269"/>
      <c r="N171" s="269"/>
      <c r="O171" s="258"/>
      <c r="T171" s="272" t="b">
        <f>OR(S169,J169=TRUE)</f>
        <v>0</v>
      </c>
    </row>
    <row r="172" spans="1:20" ht="15.75" customHeight="1" x14ac:dyDescent="0.2">
      <c r="A172" s="238"/>
      <c r="B172" s="259"/>
      <c r="C172" s="262"/>
      <c r="D172" s="176" t="s">
        <v>129</v>
      </c>
      <c r="E172" s="763" t="str">
        <f>Translations!$B$309</f>
        <v>Description:</v>
      </c>
      <c r="F172" s="763"/>
      <c r="G172" s="763"/>
      <c r="H172" s="763"/>
      <c r="I172" s="763"/>
      <c r="J172" s="763"/>
      <c r="K172" s="763"/>
      <c r="L172" s="763"/>
      <c r="M172" s="763"/>
      <c r="N172" s="763"/>
      <c r="O172" s="74"/>
    </row>
    <row r="173" spans="1:20" s="37" customFormat="1" ht="25.5" customHeight="1" x14ac:dyDescent="0.2">
      <c r="A173" s="253"/>
      <c r="B173" s="259"/>
      <c r="C173" s="31"/>
      <c r="D173" s="176"/>
      <c r="E173" s="680" t="str">
        <f>Translations!$B$310</f>
        <v>Please provide reference (title) to the relevant statement in the verification report and describe which measures are taken or why they will not be taken. In case you require more space for the description you may also use external files and reference those here.</v>
      </c>
      <c r="F173" s="680"/>
      <c r="G173" s="680"/>
      <c r="H173" s="680"/>
      <c r="I173" s="680"/>
      <c r="J173" s="680"/>
      <c r="K173" s="680"/>
      <c r="L173" s="680"/>
      <c r="M173" s="680"/>
      <c r="N173" s="680"/>
      <c r="O173" s="258"/>
      <c r="P173" s="73"/>
      <c r="Q173" s="260"/>
      <c r="R173" s="260"/>
      <c r="S173" s="261"/>
      <c r="T173" s="261"/>
    </row>
    <row r="174" spans="1:20" x14ac:dyDescent="0.2">
      <c r="A174" s="238"/>
      <c r="B174" s="259"/>
      <c r="C174" s="257"/>
      <c r="D174" s="257"/>
      <c r="E174" s="209" t="str">
        <f>Translations!$B$58</f>
        <v>Title:</v>
      </c>
      <c r="F174" s="785"/>
      <c r="G174" s="757"/>
      <c r="H174" s="757"/>
      <c r="I174" s="757"/>
      <c r="J174" s="757"/>
      <c r="K174" s="757"/>
      <c r="L174" s="757"/>
      <c r="M174" s="757"/>
      <c r="N174" s="758"/>
      <c r="O174" s="74"/>
      <c r="T174" s="272" t="b">
        <f>S169</f>
        <v>0</v>
      </c>
    </row>
    <row r="175" spans="1:20" x14ac:dyDescent="0.2">
      <c r="A175" s="238"/>
      <c r="B175" s="259"/>
      <c r="C175" s="257"/>
      <c r="D175" s="257"/>
      <c r="E175" s="209" t="str">
        <f>Translations!$B$309</f>
        <v>Description:</v>
      </c>
      <c r="F175" s="786"/>
      <c r="G175" s="760"/>
      <c r="H175" s="760"/>
      <c r="I175" s="760"/>
      <c r="J175" s="760"/>
      <c r="K175" s="760"/>
      <c r="L175" s="760"/>
      <c r="M175" s="760"/>
      <c r="N175" s="761"/>
      <c r="O175" s="74"/>
      <c r="Q175" s="273"/>
      <c r="T175" s="272" t="b">
        <f>T174</f>
        <v>0</v>
      </c>
    </row>
    <row r="176" spans="1:20" x14ac:dyDescent="0.2">
      <c r="A176" s="238"/>
      <c r="B176" s="259"/>
      <c r="C176" s="257"/>
      <c r="D176" s="257"/>
      <c r="F176" s="750"/>
      <c r="G176" s="751"/>
      <c r="H176" s="751"/>
      <c r="I176" s="751"/>
      <c r="J176" s="751"/>
      <c r="K176" s="751"/>
      <c r="L176" s="751"/>
      <c r="M176" s="751"/>
      <c r="N176" s="752"/>
      <c r="O176" s="74"/>
      <c r="T176" s="272" t="b">
        <f t="shared" ref="T176:T182" si="9">T175</f>
        <v>0</v>
      </c>
    </row>
    <row r="177" spans="1:35" x14ac:dyDescent="0.2">
      <c r="A177" s="238"/>
      <c r="B177" s="259"/>
      <c r="C177" s="257"/>
      <c r="D177" s="257"/>
      <c r="F177" s="750"/>
      <c r="G177" s="751"/>
      <c r="H177" s="751"/>
      <c r="I177" s="751"/>
      <c r="J177" s="751"/>
      <c r="K177" s="751"/>
      <c r="L177" s="751"/>
      <c r="M177" s="751"/>
      <c r="N177" s="752"/>
      <c r="O177" s="74"/>
      <c r="T177" s="272" t="b">
        <f t="shared" si="9"/>
        <v>0</v>
      </c>
    </row>
    <row r="178" spans="1:35" x14ac:dyDescent="0.2">
      <c r="A178" s="238"/>
      <c r="B178" s="259"/>
      <c r="C178" s="257"/>
      <c r="D178" s="257"/>
      <c r="F178" s="750"/>
      <c r="G178" s="751"/>
      <c r="H178" s="751"/>
      <c r="I178" s="751"/>
      <c r="J178" s="751"/>
      <c r="K178" s="751"/>
      <c r="L178" s="751"/>
      <c r="M178" s="751"/>
      <c r="N178" s="752"/>
      <c r="O178" s="74"/>
      <c r="T178" s="272" t="b">
        <f t="shared" si="9"/>
        <v>0</v>
      </c>
    </row>
    <row r="179" spans="1:35" x14ac:dyDescent="0.2">
      <c r="A179" s="238"/>
      <c r="B179" s="259"/>
      <c r="C179" s="257"/>
      <c r="D179" s="257"/>
      <c r="F179" s="750"/>
      <c r="G179" s="751"/>
      <c r="H179" s="751"/>
      <c r="I179" s="751"/>
      <c r="J179" s="751"/>
      <c r="K179" s="751"/>
      <c r="L179" s="751"/>
      <c r="M179" s="751"/>
      <c r="N179" s="752"/>
      <c r="O179" s="74"/>
      <c r="T179" s="272" t="b">
        <f t="shared" si="9"/>
        <v>0</v>
      </c>
    </row>
    <row r="180" spans="1:35" x14ac:dyDescent="0.2">
      <c r="A180" s="238"/>
      <c r="B180" s="259"/>
      <c r="C180" s="257"/>
      <c r="D180" s="257"/>
      <c r="F180" s="750"/>
      <c r="G180" s="751"/>
      <c r="H180" s="751"/>
      <c r="I180" s="751"/>
      <c r="J180" s="751"/>
      <c r="K180" s="751"/>
      <c r="L180" s="751"/>
      <c r="M180" s="751"/>
      <c r="N180" s="752"/>
      <c r="O180" s="74"/>
      <c r="T180" s="272" t="b">
        <f t="shared" si="9"/>
        <v>0</v>
      </c>
    </row>
    <row r="181" spans="1:35" x14ac:dyDescent="0.2">
      <c r="A181" s="238"/>
      <c r="B181" s="259"/>
      <c r="C181" s="257"/>
      <c r="D181" s="257"/>
      <c r="F181" s="750"/>
      <c r="G181" s="751"/>
      <c r="H181" s="751"/>
      <c r="I181" s="751"/>
      <c r="J181" s="751"/>
      <c r="K181" s="751"/>
      <c r="L181" s="751"/>
      <c r="M181" s="751"/>
      <c r="N181" s="752"/>
      <c r="O181" s="74"/>
      <c r="T181" s="272" t="b">
        <f t="shared" si="9"/>
        <v>0</v>
      </c>
    </row>
    <row r="182" spans="1:35" x14ac:dyDescent="0.2">
      <c r="A182" s="238"/>
      <c r="B182" s="259"/>
      <c r="C182" s="257"/>
      <c r="D182" s="257"/>
      <c r="F182" s="753"/>
      <c r="G182" s="754"/>
      <c r="H182" s="754"/>
      <c r="I182" s="754"/>
      <c r="J182" s="754"/>
      <c r="K182" s="754"/>
      <c r="L182" s="754"/>
      <c r="M182" s="754"/>
      <c r="N182" s="755"/>
      <c r="O182" s="74"/>
      <c r="T182" s="272" t="b">
        <f t="shared" si="9"/>
        <v>0</v>
      </c>
    </row>
    <row r="183" spans="1:35" ht="13.5" thickBot="1" x14ac:dyDescent="0.25">
      <c r="A183" s="238"/>
      <c r="B183" s="259"/>
      <c r="C183" s="263"/>
      <c r="D183" s="264"/>
      <c r="E183" s="274"/>
      <c r="F183" s="275"/>
      <c r="G183" s="276"/>
      <c r="H183" s="276"/>
      <c r="I183" s="276"/>
      <c r="J183" s="276"/>
      <c r="K183" s="276"/>
      <c r="L183" s="276"/>
      <c r="M183" s="276"/>
      <c r="N183" s="276"/>
      <c r="O183" s="74"/>
    </row>
    <row r="184" spans="1:35" x14ac:dyDescent="0.2">
      <c r="A184" s="238"/>
      <c r="B184" s="259"/>
      <c r="C184" s="93"/>
      <c r="D184" s="93"/>
      <c r="E184" s="93"/>
      <c r="F184" s="93"/>
      <c r="G184" s="93"/>
      <c r="H184" s="93"/>
      <c r="I184" s="93"/>
      <c r="J184" s="93"/>
      <c r="K184" s="93"/>
      <c r="L184" s="93"/>
      <c r="M184" s="93"/>
      <c r="N184" s="93"/>
      <c r="O184" s="74"/>
    </row>
    <row r="185" spans="1:35" x14ac:dyDescent="0.2">
      <c r="A185" s="277"/>
      <c r="B185" s="105"/>
      <c r="C185" s="39"/>
      <c r="D185" s="251"/>
      <c r="E185" s="278" t="str">
        <f>Translations!$B$311</f>
        <v>Further blocks can be added by copy/paste of the last block, if needed.</v>
      </c>
      <c r="F185" s="269"/>
      <c r="G185" s="55"/>
      <c r="H185" s="55"/>
      <c r="I185" s="55"/>
      <c r="J185" s="55"/>
      <c r="K185" s="55"/>
      <c r="L185" s="55"/>
      <c r="M185" s="55"/>
      <c r="N185" s="55"/>
      <c r="O185" s="77"/>
      <c r="V185" s="37"/>
      <c r="W185" s="37"/>
      <c r="X185" s="37"/>
      <c r="Y185" s="37"/>
      <c r="Z185" s="37"/>
      <c r="AA185" s="37"/>
      <c r="AB185" s="37"/>
      <c r="AC185" s="37"/>
      <c r="AD185" s="37"/>
      <c r="AE185" s="37"/>
      <c r="AF185" s="37"/>
      <c r="AG185" s="37"/>
      <c r="AH185" s="37"/>
      <c r="AI185" s="37"/>
    </row>
    <row r="186" spans="1:35" x14ac:dyDescent="0.2">
      <c r="A186" s="277"/>
      <c r="B186" s="105"/>
      <c r="C186" s="39"/>
      <c r="D186" s="251"/>
      <c r="E186" s="278"/>
      <c r="F186" s="269"/>
      <c r="G186" s="55"/>
      <c r="H186" s="55"/>
      <c r="I186" s="55"/>
      <c r="J186" s="55"/>
      <c r="K186" s="55"/>
      <c r="L186" s="55"/>
      <c r="M186" s="55"/>
      <c r="N186" s="55"/>
      <c r="O186" s="77"/>
      <c r="V186" s="37"/>
      <c r="W186" s="37"/>
      <c r="X186" s="37"/>
      <c r="Y186" s="37"/>
      <c r="Z186" s="37"/>
      <c r="AA186" s="37"/>
      <c r="AB186" s="37"/>
      <c r="AC186" s="37"/>
      <c r="AD186" s="37"/>
      <c r="AE186" s="37"/>
      <c r="AF186" s="37"/>
      <c r="AG186" s="37"/>
      <c r="AH186" s="37"/>
      <c r="AI186" s="37"/>
    </row>
    <row r="187" spans="1:35" ht="15" customHeight="1" x14ac:dyDescent="0.2">
      <c r="A187" s="279"/>
      <c r="B187" s="259"/>
      <c r="C187" s="93"/>
      <c r="D187" s="280"/>
      <c r="E187" s="93"/>
      <c r="F187" s="764" t="str">
        <f>HYPERLINK($R187,EUconst_MsgNextSheet)</f>
        <v xml:space="preserve">&lt;&lt;&lt; Click here to proceed to next sheet &gt;&gt;&gt; </v>
      </c>
      <c r="G187" s="764"/>
      <c r="H187" s="764"/>
      <c r="I187" s="764"/>
      <c r="J187" s="764"/>
      <c r="K187" s="764"/>
      <c r="L187" s="764"/>
      <c r="O187" s="77"/>
      <c r="Q187" s="281" t="s">
        <v>483</v>
      </c>
      <c r="R187" s="282" t="str">
        <f>"#JUMP_E_Top"</f>
        <v>#JUMP_E_Top</v>
      </c>
    </row>
    <row r="188" spans="1:35" ht="13.5" thickBot="1" x14ac:dyDescent="0.25">
      <c r="A188" s="279"/>
      <c r="B188" s="111"/>
      <c r="C188" s="112"/>
      <c r="D188" s="112"/>
      <c r="E188" s="112"/>
      <c r="F188" s="112"/>
      <c r="G188" s="112"/>
      <c r="H188" s="112"/>
      <c r="I188" s="112"/>
      <c r="J188" s="112"/>
      <c r="K188" s="112"/>
      <c r="L188" s="112"/>
      <c r="M188" s="112"/>
      <c r="N188" s="112"/>
      <c r="O188" s="283"/>
    </row>
    <row r="189" spans="1:35" hidden="1" x14ac:dyDescent="0.2">
      <c r="A189" s="277" t="s">
        <v>133</v>
      </c>
    </row>
    <row r="190" spans="1:35" hidden="1" x14ac:dyDescent="0.2">
      <c r="A190" s="277" t="s">
        <v>133</v>
      </c>
      <c r="B190" s="75" t="s">
        <v>243</v>
      </c>
      <c r="C190" s="75" t="s">
        <v>243</v>
      </c>
      <c r="D190" s="75" t="s">
        <v>243</v>
      </c>
      <c r="E190" s="75" t="s">
        <v>243</v>
      </c>
      <c r="F190" s="75" t="s">
        <v>243</v>
      </c>
      <c r="G190" s="75" t="s">
        <v>243</v>
      </c>
      <c r="H190" s="75" t="s">
        <v>243</v>
      </c>
      <c r="I190" s="75" t="s">
        <v>243</v>
      </c>
      <c r="J190" s="75" t="s">
        <v>243</v>
      </c>
      <c r="K190" s="75" t="s">
        <v>243</v>
      </c>
      <c r="L190" s="75" t="s">
        <v>243</v>
      </c>
      <c r="M190" s="75" t="s">
        <v>243</v>
      </c>
      <c r="N190" s="75" t="s">
        <v>243</v>
      </c>
      <c r="O190" s="75" t="s">
        <v>243</v>
      </c>
      <c r="P190" s="70" t="s">
        <v>243</v>
      </c>
      <c r="Q190" s="168" t="s">
        <v>243</v>
      </c>
      <c r="R190" s="168" t="s">
        <v>243</v>
      </c>
      <c r="S190" s="168" t="s">
        <v>243</v>
      </c>
      <c r="T190" s="168" t="s">
        <v>243</v>
      </c>
    </row>
  </sheetData>
  <sheetProtection sheet="1" objects="1" scenarios="1" formatCells="0" formatColumns="0" formatRows="0"/>
  <mergeCells count="162">
    <mergeCell ref="E22:N22"/>
    <mergeCell ref="E25:I25"/>
    <mergeCell ref="K27:L27"/>
    <mergeCell ref="E28:N28"/>
    <mergeCell ref="F30:N30"/>
    <mergeCell ref="F31:N31"/>
    <mergeCell ref="E18:N18"/>
    <mergeCell ref="C6:K6"/>
    <mergeCell ref="F14:N14"/>
    <mergeCell ref="F15:N15"/>
    <mergeCell ref="F16:N16"/>
    <mergeCell ref="F17:N17"/>
    <mergeCell ref="I4:J4"/>
    <mergeCell ref="K4:L4"/>
    <mergeCell ref="M4:N4"/>
    <mergeCell ref="D10:N10"/>
    <mergeCell ref="E12:N12"/>
    <mergeCell ref="E13:N13"/>
    <mergeCell ref="M2:N2"/>
    <mergeCell ref="E3:F3"/>
    <mergeCell ref="G3:H3"/>
    <mergeCell ref="I3:J3"/>
    <mergeCell ref="K3:L3"/>
    <mergeCell ref="M3:N3"/>
    <mergeCell ref="K2:L2"/>
    <mergeCell ref="E4:F4"/>
    <mergeCell ref="G4:H4"/>
    <mergeCell ref="B2:D4"/>
    <mergeCell ref="E2:F2"/>
    <mergeCell ref="F48:N48"/>
    <mergeCell ref="F34:N34"/>
    <mergeCell ref="F35:N35"/>
    <mergeCell ref="F36:N36"/>
    <mergeCell ref="F37:N37"/>
    <mergeCell ref="F38:N38"/>
    <mergeCell ref="K43:L43"/>
    <mergeCell ref="E44:N44"/>
    <mergeCell ref="F46:N46"/>
    <mergeCell ref="F47:N47"/>
    <mergeCell ref="E41:I41"/>
    <mergeCell ref="E45:N45"/>
    <mergeCell ref="F33:N33"/>
    <mergeCell ref="E19:N19"/>
    <mergeCell ref="E20:N20"/>
    <mergeCell ref="E21:N21"/>
    <mergeCell ref="F32:N32"/>
    <mergeCell ref="E29:N29"/>
    <mergeCell ref="G2:H2"/>
    <mergeCell ref="I2:J2"/>
    <mergeCell ref="L6:N6"/>
    <mergeCell ref="K8:N8"/>
    <mergeCell ref="F187:L187"/>
    <mergeCell ref="F70:N70"/>
    <mergeCell ref="F64:N64"/>
    <mergeCell ref="F65:N65"/>
    <mergeCell ref="F66:N66"/>
    <mergeCell ref="F67:N67"/>
    <mergeCell ref="F68:N68"/>
    <mergeCell ref="F69:N69"/>
    <mergeCell ref="F78:N78"/>
    <mergeCell ref="F79:N79"/>
    <mergeCell ref="F80:N80"/>
    <mergeCell ref="F81:N81"/>
    <mergeCell ref="F82:N82"/>
    <mergeCell ref="F83:N83"/>
    <mergeCell ref="F84:N84"/>
    <mergeCell ref="F85:N85"/>
    <mergeCell ref="E77:N77"/>
    <mergeCell ref="E93:N93"/>
    <mergeCell ref="F86:N86"/>
    <mergeCell ref="E89:I89"/>
    <mergeCell ref="K91:L91"/>
    <mergeCell ref="E92:N92"/>
    <mergeCell ref="F94:N94"/>
    <mergeCell ref="E105:I105"/>
    <mergeCell ref="F63:N63"/>
    <mergeCell ref="F49:N49"/>
    <mergeCell ref="E73:I73"/>
    <mergeCell ref="K75:L75"/>
    <mergeCell ref="E76:N76"/>
    <mergeCell ref="E57:I57"/>
    <mergeCell ref="K59:L59"/>
    <mergeCell ref="E60:N60"/>
    <mergeCell ref="F62:N62"/>
    <mergeCell ref="F50:N50"/>
    <mergeCell ref="F51:N51"/>
    <mergeCell ref="F52:N52"/>
    <mergeCell ref="F53:N53"/>
    <mergeCell ref="F54:N54"/>
    <mergeCell ref="E61:N61"/>
    <mergeCell ref="K107:L107"/>
    <mergeCell ref="E108:N108"/>
    <mergeCell ref="E109:N109"/>
    <mergeCell ref="F110:N110"/>
    <mergeCell ref="F100:N100"/>
    <mergeCell ref="F101:N101"/>
    <mergeCell ref="F102:N102"/>
    <mergeCell ref="F95:N95"/>
    <mergeCell ref="F96:N96"/>
    <mergeCell ref="F97:N97"/>
    <mergeCell ref="F98:N98"/>
    <mergeCell ref="F99:N99"/>
    <mergeCell ref="F116:N116"/>
    <mergeCell ref="F117:N117"/>
    <mergeCell ref="F118:N118"/>
    <mergeCell ref="E121:I121"/>
    <mergeCell ref="K123:L123"/>
    <mergeCell ref="F111:N111"/>
    <mergeCell ref="F112:N112"/>
    <mergeCell ref="F113:N113"/>
    <mergeCell ref="F114:N114"/>
    <mergeCell ref="F115:N115"/>
    <mergeCell ref="F129:N129"/>
    <mergeCell ref="F130:N130"/>
    <mergeCell ref="F131:N131"/>
    <mergeCell ref="F132:N132"/>
    <mergeCell ref="F133:N133"/>
    <mergeCell ref="E124:N124"/>
    <mergeCell ref="E125:N125"/>
    <mergeCell ref="F126:N126"/>
    <mergeCell ref="F127:N127"/>
    <mergeCell ref="F128:N128"/>
    <mergeCell ref="F142:N142"/>
    <mergeCell ref="F143:N143"/>
    <mergeCell ref="F144:N144"/>
    <mergeCell ref="F145:N145"/>
    <mergeCell ref="F146:N146"/>
    <mergeCell ref="F134:N134"/>
    <mergeCell ref="E137:I137"/>
    <mergeCell ref="K139:L139"/>
    <mergeCell ref="E140:N140"/>
    <mergeCell ref="E141:N141"/>
    <mergeCell ref="K155:L155"/>
    <mergeCell ref="E156:N156"/>
    <mergeCell ref="E157:N157"/>
    <mergeCell ref="F158:N158"/>
    <mergeCell ref="F159:N159"/>
    <mergeCell ref="F147:N147"/>
    <mergeCell ref="F148:N148"/>
    <mergeCell ref="F149:N149"/>
    <mergeCell ref="F150:N150"/>
    <mergeCell ref="E153:I153"/>
    <mergeCell ref="F165:N165"/>
    <mergeCell ref="F166:N166"/>
    <mergeCell ref="E169:I169"/>
    <mergeCell ref="K171:L171"/>
    <mergeCell ref="E172:N172"/>
    <mergeCell ref="F160:N160"/>
    <mergeCell ref="F161:N161"/>
    <mergeCell ref="F162:N162"/>
    <mergeCell ref="F163:N163"/>
    <mergeCell ref="F164:N164"/>
    <mergeCell ref="F178:N178"/>
    <mergeCell ref="F179:N179"/>
    <mergeCell ref="F180:N180"/>
    <mergeCell ref="F181:N181"/>
    <mergeCell ref="F182:N182"/>
    <mergeCell ref="E173:N173"/>
    <mergeCell ref="F174:N174"/>
    <mergeCell ref="F175:N175"/>
    <mergeCell ref="F176:N176"/>
    <mergeCell ref="F177:N177"/>
  </mergeCells>
  <conditionalFormatting sqref="F32:F38">
    <cfRule type="expression" dxfId="379" priority="64" stopIfTrue="1">
      <formula>$T32=TRUE</formula>
    </cfRule>
  </conditionalFormatting>
  <conditionalFormatting sqref="F48:F54">
    <cfRule type="expression" dxfId="378" priority="25" stopIfTrue="1">
      <formula>$T48=TRUE</formula>
    </cfRule>
  </conditionalFormatting>
  <conditionalFormatting sqref="F64:F70">
    <cfRule type="expression" dxfId="377" priority="22" stopIfTrue="1">
      <formula>$T64=TRUE</formula>
    </cfRule>
  </conditionalFormatting>
  <conditionalFormatting sqref="F80:F86">
    <cfRule type="expression" dxfId="376" priority="19" stopIfTrue="1">
      <formula>$T80=TRUE</formula>
    </cfRule>
  </conditionalFormatting>
  <conditionalFormatting sqref="F96:F102">
    <cfRule type="expression" dxfId="375" priority="16" stopIfTrue="1">
      <formula>$T96=TRUE</formula>
    </cfRule>
  </conditionalFormatting>
  <conditionalFormatting sqref="F112:F118">
    <cfRule type="expression" dxfId="374" priority="13" stopIfTrue="1">
      <formula>$T112=TRUE</formula>
    </cfRule>
  </conditionalFormatting>
  <conditionalFormatting sqref="F128:F134">
    <cfRule type="expression" dxfId="373" priority="10" stopIfTrue="1">
      <formula>$T128=TRUE</formula>
    </cfRule>
  </conditionalFormatting>
  <conditionalFormatting sqref="F144:F150">
    <cfRule type="expression" dxfId="372" priority="7" stopIfTrue="1">
      <formula>$T144=TRUE</formula>
    </cfRule>
  </conditionalFormatting>
  <conditionalFormatting sqref="F160:F166">
    <cfRule type="expression" dxfId="371" priority="4" stopIfTrue="1">
      <formula>$T160=TRUE</formula>
    </cfRule>
  </conditionalFormatting>
  <conditionalFormatting sqref="F176:F182">
    <cfRule type="expression" dxfId="370" priority="1" stopIfTrue="1">
      <formula>$T176=TRUE</formula>
    </cfRule>
  </conditionalFormatting>
  <conditionalFormatting sqref="J25">
    <cfRule type="expression" dxfId="369" priority="66" stopIfTrue="1">
      <formula>$S25=TRUE</formula>
    </cfRule>
  </conditionalFormatting>
  <conditionalFormatting sqref="J41">
    <cfRule type="expression" dxfId="368" priority="27" stopIfTrue="1">
      <formula>$S41=TRUE</formula>
    </cfRule>
  </conditionalFormatting>
  <conditionalFormatting sqref="J57">
    <cfRule type="expression" dxfId="367" priority="24" stopIfTrue="1">
      <formula>$S57=TRUE</formula>
    </cfRule>
  </conditionalFormatting>
  <conditionalFormatting sqref="J73">
    <cfRule type="expression" dxfId="366" priority="21" stopIfTrue="1">
      <formula>$S73=TRUE</formula>
    </cfRule>
  </conditionalFormatting>
  <conditionalFormatting sqref="J89">
    <cfRule type="expression" dxfId="365" priority="18" stopIfTrue="1">
      <formula>$S89=TRUE</formula>
    </cfRule>
  </conditionalFormatting>
  <conditionalFormatting sqref="J105">
    <cfRule type="expression" dxfId="364" priority="15" stopIfTrue="1">
      <formula>$S105=TRUE</formula>
    </cfRule>
  </conditionalFormatting>
  <conditionalFormatting sqref="J121">
    <cfRule type="expression" dxfId="363" priority="12" stopIfTrue="1">
      <formula>$S121=TRUE</formula>
    </cfRule>
  </conditionalFormatting>
  <conditionalFormatting sqref="J137">
    <cfRule type="expression" dxfId="362" priority="9" stopIfTrue="1">
      <formula>$S137=TRUE</formula>
    </cfRule>
  </conditionalFormatting>
  <conditionalFormatting sqref="J153">
    <cfRule type="expression" dxfId="361" priority="6" stopIfTrue="1">
      <formula>$S153=TRUE</formula>
    </cfRule>
  </conditionalFormatting>
  <conditionalFormatting sqref="J169">
    <cfRule type="expression" dxfId="360" priority="3" stopIfTrue="1">
      <formula>$S169=TRUE</formula>
    </cfRule>
  </conditionalFormatting>
  <conditionalFormatting sqref="L25 K27:L27 F30:N31">
    <cfRule type="expression" dxfId="359" priority="65" stopIfTrue="1">
      <formula>$T25=TRUE</formula>
    </cfRule>
  </conditionalFormatting>
  <conditionalFormatting sqref="L41 K43:L43 F46:N47">
    <cfRule type="expression" dxfId="358" priority="26" stopIfTrue="1">
      <formula>$T41=TRUE</formula>
    </cfRule>
  </conditionalFormatting>
  <conditionalFormatting sqref="L57 K59:L59 F62:N63">
    <cfRule type="expression" dxfId="357" priority="23" stopIfTrue="1">
      <formula>$T57=TRUE</formula>
    </cfRule>
  </conditionalFormatting>
  <conditionalFormatting sqref="L73 K75:L75 F78:N79">
    <cfRule type="expression" dxfId="356" priority="20" stopIfTrue="1">
      <formula>$T73=TRUE</formula>
    </cfRule>
  </conditionalFormatting>
  <conditionalFormatting sqref="L89 K91:L91 F94:N95">
    <cfRule type="expression" dxfId="355" priority="17" stopIfTrue="1">
      <formula>$T89=TRUE</formula>
    </cfRule>
  </conditionalFormatting>
  <conditionalFormatting sqref="L105 K107:L107 F110:N111">
    <cfRule type="expression" dxfId="354" priority="14" stopIfTrue="1">
      <formula>$T105=TRUE</formula>
    </cfRule>
  </conditionalFormatting>
  <conditionalFormatting sqref="L121 K123:L123 F126:N127">
    <cfRule type="expression" dxfId="353" priority="11" stopIfTrue="1">
      <formula>$T121=TRUE</formula>
    </cfRule>
  </conditionalFormatting>
  <conditionalFormatting sqref="L137 K139:L139 F142:N143">
    <cfRule type="expression" dxfId="352" priority="8" stopIfTrue="1">
      <formula>$T137=TRUE</formula>
    </cfRule>
  </conditionalFormatting>
  <conditionalFormatting sqref="L153 K155:L155 F158:N159">
    <cfRule type="expression" dxfId="351" priority="5" stopIfTrue="1">
      <formula>$T153=TRUE</formula>
    </cfRule>
  </conditionalFormatting>
  <conditionalFormatting sqref="L169 K171:L171 F174:N175">
    <cfRule type="expression" dxfId="350" priority="2" stopIfTrue="1">
      <formula>$T169=TRUE</formula>
    </cfRule>
  </conditionalFormatting>
  <hyperlinks>
    <hyperlink ref="G2:H2" location="JUMP_a_Content" display="Table of contents" xr:uid="{61D2050E-C241-41B3-890D-B66FE6B67DD2}"/>
  </hyperlinks>
  <pageMargins left="0.78740157480314965" right="0.78740157480314965" top="0.78740157480314965" bottom="0.78740157480314965" header="0.39370078740157483" footer="0.39370078740157483"/>
  <pageSetup paperSize="9" scale="59" fitToHeight="9" orientation="portrait" r:id="rId1"/>
  <headerFooter alignWithMargins="0">
    <oddHeader>&amp;L&amp;F, &amp;A&amp;R&amp;D, &amp;T</oddHeader>
    <oddFooter>&amp;C&amp;P /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C177B3D-E791-4E86-91C8-FCDA44F06E64}">
          <x14:formula1>
            <xm:f>EUconst_TrueFalse</xm:f>
          </x14:formula1>
          <xm:sqref>J25 JF25 TB25 ACX25 AMT25 AWP25 BGL25 BQH25 CAD25 CJZ25 CTV25 DDR25 DNN25 DXJ25 EHF25 ERB25 FAX25 FKT25 FUP25 GEL25 GOH25 GYD25 HHZ25 HRV25 IBR25 ILN25 IVJ25 JFF25 JPB25 JYX25 KIT25 KSP25 LCL25 LMH25 LWD25 MFZ25 MPV25 MZR25 NJN25 NTJ25 ODF25 ONB25 OWX25 PGT25 PQP25 QAL25 QKH25 QUD25 RDZ25 RNV25 RXR25 SHN25 SRJ25 TBF25 TLB25 TUX25 UET25 UOP25 UYL25 VIH25 VSD25 WBZ25 WLV25 WVR25 J65561 JF65561 TB65561 ACX65561 AMT65561 AWP65561 BGL65561 BQH65561 CAD65561 CJZ65561 CTV65561 DDR65561 DNN65561 DXJ65561 EHF65561 ERB65561 FAX65561 FKT65561 FUP65561 GEL65561 GOH65561 GYD65561 HHZ65561 HRV65561 IBR65561 ILN65561 IVJ65561 JFF65561 JPB65561 JYX65561 KIT65561 KSP65561 LCL65561 LMH65561 LWD65561 MFZ65561 MPV65561 MZR65561 NJN65561 NTJ65561 ODF65561 ONB65561 OWX65561 PGT65561 PQP65561 QAL65561 QKH65561 QUD65561 RDZ65561 RNV65561 RXR65561 SHN65561 SRJ65561 TBF65561 TLB65561 TUX65561 UET65561 UOP65561 UYL65561 VIH65561 VSD65561 WBZ65561 WLV65561 WVR65561 J131097 JF131097 TB131097 ACX131097 AMT131097 AWP131097 BGL131097 BQH131097 CAD131097 CJZ131097 CTV131097 DDR131097 DNN131097 DXJ131097 EHF131097 ERB131097 FAX131097 FKT131097 FUP131097 GEL131097 GOH131097 GYD131097 HHZ131097 HRV131097 IBR131097 ILN131097 IVJ131097 JFF131097 JPB131097 JYX131097 KIT131097 KSP131097 LCL131097 LMH131097 LWD131097 MFZ131097 MPV131097 MZR131097 NJN131097 NTJ131097 ODF131097 ONB131097 OWX131097 PGT131097 PQP131097 QAL131097 QKH131097 QUD131097 RDZ131097 RNV131097 RXR131097 SHN131097 SRJ131097 TBF131097 TLB131097 TUX131097 UET131097 UOP131097 UYL131097 VIH131097 VSD131097 WBZ131097 WLV131097 WVR131097 J196633 JF196633 TB196633 ACX196633 AMT196633 AWP196633 BGL196633 BQH196633 CAD196633 CJZ196633 CTV196633 DDR196633 DNN196633 DXJ196633 EHF196633 ERB196633 FAX196633 FKT196633 FUP196633 GEL196633 GOH196633 GYD196633 HHZ196633 HRV196633 IBR196633 ILN196633 IVJ196633 JFF196633 JPB196633 JYX196633 KIT196633 KSP196633 LCL196633 LMH196633 LWD196633 MFZ196633 MPV196633 MZR196633 NJN196633 NTJ196633 ODF196633 ONB196633 OWX196633 PGT196633 PQP196633 QAL196633 QKH196633 QUD196633 RDZ196633 RNV196633 RXR196633 SHN196633 SRJ196633 TBF196633 TLB196633 TUX196633 UET196633 UOP196633 UYL196633 VIH196633 VSD196633 WBZ196633 WLV196633 WVR196633 J262169 JF262169 TB262169 ACX262169 AMT262169 AWP262169 BGL262169 BQH262169 CAD262169 CJZ262169 CTV262169 DDR262169 DNN262169 DXJ262169 EHF262169 ERB262169 FAX262169 FKT262169 FUP262169 GEL262169 GOH262169 GYD262169 HHZ262169 HRV262169 IBR262169 ILN262169 IVJ262169 JFF262169 JPB262169 JYX262169 KIT262169 KSP262169 LCL262169 LMH262169 LWD262169 MFZ262169 MPV262169 MZR262169 NJN262169 NTJ262169 ODF262169 ONB262169 OWX262169 PGT262169 PQP262169 QAL262169 QKH262169 QUD262169 RDZ262169 RNV262169 RXR262169 SHN262169 SRJ262169 TBF262169 TLB262169 TUX262169 UET262169 UOP262169 UYL262169 VIH262169 VSD262169 WBZ262169 WLV262169 WVR262169 J327705 JF327705 TB327705 ACX327705 AMT327705 AWP327705 BGL327705 BQH327705 CAD327705 CJZ327705 CTV327705 DDR327705 DNN327705 DXJ327705 EHF327705 ERB327705 FAX327705 FKT327705 FUP327705 GEL327705 GOH327705 GYD327705 HHZ327705 HRV327705 IBR327705 ILN327705 IVJ327705 JFF327705 JPB327705 JYX327705 KIT327705 KSP327705 LCL327705 LMH327705 LWD327705 MFZ327705 MPV327705 MZR327705 NJN327705 NTJ327705 ODF327705 ONB327705 OWX327705 PGT327705 PQP327705 QAL327705 QKH327705 QUD327705 RDZ327705 RNV327705 RXR327705 SHN327705 SRJ327705 TBF327705 TLB327705 TUX327705 UET327705 UOP327705 UYL327705 VIH327705 VSD327705 WBZ327705 WLV327705 WVR327705 J393241 JF393241 TB393241 ACX393241 AMT393241 AWP393241 BGL393241 BQH393241 CAD393241 CJZ393241 CTV393241 DDR393241 DNN393241 DXJ393241 EHF393241 ERB393241 FAX393241 FKT393241 FUP393241 GEL393241 GOH393241 GYD393241 HHZ393241 HRV393241 IBR393241 ILN393241 IVJ393241 JFF393241 JPB393241 JYX393241 KIT393241 KSP393241 LCL393241 LMH393241 LWD393241 MFZ393241 MPV393241 MZR393241 NJN393241 NTJ393241 ODF393241 ONB393241 OWX393241 PGT393241 PQP393241 QAL393241 QKH393241 QUD393241 RDZ393241 RNV393241 RXR393241 SHN393241 SRJ393241 TBF393241 TLB393241 TUX393241 UET393241 UOP393241 UYL393241 VIH393241 VSD393241 WBZ393241 WLV393241 WVR393241 J458777 JF458777 TB458777 ACX458777 AMT458777 AWP458777 BGL458777 BQH458777 CAD458777 CJZ458777 CTV458777 DDR458777 DNN458777 DXJ458777 EHF458777 ERB458777 FAX458777 FKT458777 FUP458777 GEL458777 GOH458777 GYD458777 HHZ458777 HRV458777 IBR458777 ILN458777 IVJ458777 JFF458777 JPB458777 JYX458777 KIT458777 KSP458777 LCL458777 LMH458777 LWD458777 MFZ458777 MPV458777 MZR458777 NJN458777 NTJ458777 ODF458777 ONB458777 OWX458777 PGT458777 PQP458777 QAL458777 QKH458777 QUD458777 RDZ458777 RNV458777 RXR458777 SHN458777 SRJ458777 TBF458777 TLB458777 TUX458777 UET458777 UOP458777 UYL458777 VIH458777 VSD458777 WBZ458777 WLV458777 WVR458777 J524313 JF524313 TB524313 ACX524313 AMT524313 AWP524313 BGL524313 BQH524313 CAD524313 CJZ524313 CTV524313 DDR524313 DNN524313 DXJ524313 EHF524313 ERB524313 FAX524313 FKT524313 FUP524313 GEL524313 GOH524313 GYD524313 HHZ524313 HRV524313 IBR524313 ILN524313 IVJ524313 JFF524313 JPB524313 JYX524313 KIT524313 KSP524313 LCL524313 LMH524313 LWD524313 MFZ524313 MPV524313 MZR524313 NJN524313 NTJ524313 ODF524313 ONB524313 OWX524313 PGT524313 PQP524313 QAL524313 QKH524313 QUD524313 RDZ524313 RNV524313 RXR524313 SHN524313 SRJ524313 TBF524313 TLB524313 TUX524313 UET524313 UOP524313 UYL524313 VIH524313 VSD524313 WBZ524313 WLV524313 WVR524313 J589849 JF589849 TB589849 ACX589849 AMT589849 AWP589849 BGL589849 BQH589849 CAD589849 CJZ589849 CTV589849 DDR589849 DNN589849 DXJ589849 EHF589849 ERB589849 FAX589849 FKT589849 FUP589849 GEL589849 GOH589849 GYD589849 HHZ589849 HRV589849 IBR589849 ILN589849 IVJ589849 JFF589849 JPB589849 JYX589849 KIT589849 KSP589849 LCL589849 LMH589849 LWD589849 MFZ589849 MPV589849 MZR589849 NJN589849 NTJ589849 ODF589849 ONB589849 OWX589849 PGT589849 PQP589849 QAL589849 QKH589849 QUD589849 RDZ589849 RNV589849 RXR589849 SHN589849 SRJ589849 TBF589849 TLB589849 TUX589849 UET589849 UOP589849 UYL589849 VIH589849 VSD589849 WBZ589849 WLV589849 WVR589849 J655385 JF655385 TB655385 ACX655385 AMT655385 AWP655385 BGL655385 BQH655385 CAD655385 CJZ655385 CTV655385 DDR655385 DNN655385 DXJ655385 EHF655385 ERB655385 FAX655385 FKT655385 FUP655385 GEL655385 GOH655385 GYD655385 HHZ655385 HRV655385 IBR655385 ILN655385 IVJ655385 JFF655385 JPB655385 JYX655385 KIT655385 KSP655385 LCL655385 LMH655385 LWD655385 MFZ655385 MPV655385 MZR655385 NJN655385 NTJ655385 ODF655385 ONB655385 OWX655385 PGT655385 PQP655385 QAL655385 QKH655385 QUD655385 RDZ655385 RNV655385 RXR655385 SHN655385 SRJ655385 TBF655385 TLB655385 TUX655385 UET655385 UOP655385 UYL655385 VIH655385 VSD655385 WBZ655385 WLV655385 WVR655385 J720921 JF720921 TB720921 ACX720921 AMT720921 AWP720921 BGL720921 BQH720921 CAD720921 CJZ720921 CTV720921 DDR720921 DNN720921 DXJ720921 EHF720921 ERB720921 FAX720921 FKT720921 FUP720921 GEL720921 GOH720921 GYD720921 HHZ720921 HRV720921 IBR720921 ILN720921 IVJ720921 JFF720921 JPB720921 JYX720921 KIT720921 KSP720921 LCL720921 LMH720921 LWD720921 MFZ720921 MPV720921 MZR720921 NJN720921 NTJ720921 ODF720921 ONB720921 OWX720921 PGT720921 PQP720921 QAL720921 QKH720921 QUD720921 RDZ720921 RNV720921 RXR720921 SHN720921 SRJ720921 TBF720921 TLB720921 TUX720921 UET720921 UOP720921 UYL720921 VIH720921 VSD720921 WBZ720921 WLV720921 WVR720921 J786457 JF786457 TB786457 ACX786457 AMT786457 AWP786457 BGL786457 BQH786457 CAD786457 CJZ786457 CTV786457 DDR786457 DNN786457 DXJ786457 EHF786457 ERB786457 FAX786457 FKT786457 FUP786457 GEL786457 GOH786457 GYD786457 HHZ786457 HRV786457 IBR786457 ILN786457 IVJ786457 JFF786457 JPB786457 JYX786457 KIT786457 KSP786457 LCL786457 LMH786457 LWD786457 MFZ786457 MPV786457 MZR786457 NJN786457 NTJ786457 ODF786457 ONB786457 OWX786457 PGT786457 PQP786457 QAL786457 QKH786457 QUD786457 RDZ786457 RNV786457 RXR786457 SHN786457 SRJ786457 TBF786457 TLB786457 TUX786457 UET786457 UOP786457 UYL786457 VIH786457 VSD786457 WBZ786457 WLV786457 WVR786457 J851993 JF851993 TB851993 ACX851993 AMT851993 AWP851993 BGL851993 BQH851993 CAD851993 CJZ851993 CTV851993 DDR851993 DNN851993 DXJ851993 EHF851993 ERB851993 FAX851993 FKT851993 FUP851993 GEL851993 GOH851993 GYD851993 HHZ851993 HRV851993 IBR851993 ILN851993 IVJ851993 JFF851993 JPB851993 JYX851993 KIT851993 KSP851993 LCL851993 LMH851993 LWD851993 MFZ851993 MPV851993 MZR851993 NJN851993 NTJ851993 ODF851993 ONB851993 OWX851993 PGT851993 PQP851993 QAL851993 QKH851993 QUD851993 RDZ851993 RNV851993 RXR851993 SHN851993 SRJ851993 TBF851993 TLB851993 TUX851993 UET851993 UOP851993 UYL851993 VIH851993 VSD851993 WBZ851993 WLV851993 WVR851993 J917529 JF917529 TB917529 ACX917529 AMT917529 AWP917529 BGL917529 BQH917529 CAD917529 CJZ917529 CTV917529 DDR917529 DNN917529 DXJ917529 EHF917529 ERB917529 FAX917529 FKT917529 FUP917529 GEL917529 GOH917529 GYD917529 HHZ917529 HRV917529 IBR917529 ILN917529 IVJ917529 JFF917529 JPB917529 JYX917529 KIT917529 KSP917529 LCL917529 LMH917529 LWD917529 MFZ917529 MPV917529 MZR917529 NJN917529 NTJ917529 ODF917529 ONB917529 OWX917529 PGT917529 PQP917529 QAL917529 QKH917529 QUD917529 RDZ917529 RNV917529 RXR917529 SHN917529 SRJ917529 TBF917529 TLB917529 TUX917529 UET917529 UOP917529 UYL917529 VIH917529 VSD917529 WBZ917529 WLV917529 WVR917529 J983065 JF983065 TB983065 ACX983065 AMT983065 AWP983065 BGL983065 BQH983065 CAD983065 CJZ983065 CTV983065 DDR983065 DNN983065 DXJ983065 EHF983065 ERB983065 FAX983065 FKT983065 FUP983065 GEL983065 GOH983065 GYD983065 HHZ983065 HRV983065 IBR983065 ILN983065 IVJ983065 JFF983065 JPB983065 JYX983065 KIT983065 KSP983065 LCL983065 LMH983065 LWD983065 MFZ983065 MPV983065 MZR983065 NJN983065 NTJ983065 ODF983065 ONB983065 OWX983065 PGT983065 PQP983065 QAL983065 QKH983065 QUD983065 RDZ983065 RNV983065 RXR983065 SHN983065 SRJ983065 TBF983065 TLB983065 TUX983065 UET983065 UOP983065 UYL983065 VIH983065 VSD983065 WBZ983065 WLV983065 WVR983065 J65577 JF65577 TB65577 ACX65577 AMT65577 AWP65577 BGL65577 BQH65577 CAD65577 CJZ65577 CTV65577 DDR65577 DNN65577 DXJ65577 EHF65577 ERB65577 FAX65577 FKT65577 FUP65577 GEL65577 GOH65577 GYD65577 HHZ65577 HRV65577 IBR65577 ILN65577 IVJ65577 JFF65577 JPB65577 JYX65577 KIT65577 KSP65577 LCL65577 LMH65577 LWD65577 MFZ65577 MPV65577 MZR65577 NJN65577 NTJ65577 ODF65577 ONB65577 OWX65577 PGT65577 PQP65577 QAL65577 QKH65577 QUD65577 RDZ65577 RNV65577 RXR65577 SHN65577 SRJ65577 TBF65577 TLB65577 TUX65577 UET65577 UOP65577 UYL65577 VIH65577 VSD65577 WBZ65577 WLV65577 WVR65577 J131113 JF131113 TB131113 ACX131113 AMT131113 AWP131113 BGL131113 BQH131113 CAD131113 CJZ131113 CTV131113 DDR131113 DNN131113 DXJ131113 EHF131113 ERB131113 FAX131113 FKT131113 FUP131113 GEL131113 GOH131113 GYD131113 HHZ131113 HRV131113 IBR131113 ILN131113 IVJ131113 JFF131113 JPB131113 JYX131113 KIT131113 KSP131113 LCL131113 LMH131113 LWD131113 MFZ131113 MPV131113 MZR131113 NJN131113 NTJ131113 ODF131113 ONB131113 OWX131113 PGT131113 PQP131113 QAL131113 QKH131113 QUD131113 RDZ131113 RNV131113 RXR131113 SHN131113 SRJ131113 TBF131113 TLB131113 TUX131113 UET131113 UOP131113 UYL131113 VIH131113 VSD131113 WBZ131113 WLV131113 WVR131113 J196649 JF196649 TB196649 ACX196649 AMT196649 AWP196649 BGL196649 BQH196649 CAD196649 CJZ196649 CTV196649 DDR196649 DNN196649 DXJ196649 EHF196649 ERB196649 FAX196649 FKT196649 FUP196649 GEL196649 GOH196649 GYD196649 HHZ196649 HRV196649 IBR196649 ILN196649 IVJ196649 JFF196649 JPB196649 JYX196649 KIT196649 KSP196649 LCL196649 LMH196649 LWD196649 MFZ196649 MPV196649 MZR196649 NJN196649 NTJ196649 ODF196649 ONB196649 OWX196649 PGT196649 PQP196649 QAL196649 QKH196649 QUD196649 RDZ196649 RNV196649 RXR196649 SHN196649 SRJ196649 TBF196649 TLB196649 TUX196649 UET196649 UOP196649 UYL196649 VIH196649 VSD196649 WBZ196649 WLV196649 WVR196649 J262185 JF262185 TB262185 ACX262185 AMT262185 AWP262185 BGL262185 BQH262185 CAD262185 CJZ262185 CTV262185 DDR262185 DNN262185 DXJ262185 EHF262185 ERB262185 FAX262185 FKT262185 FUP262185 GEL262185 GOH262185 GYD262185 HHZ262185 HRV262185 IBR262185 ILN262185 IVJ262185 JFF262185 JPB262185 JYX262185 KIT262185 KSP262185 LCL262185 LMH262185 LWD262185 MFZ262185 MPV262185 MZR262185 NJN262185 NTJ262185 ODF262185 ONB262185 OWX262185 PGT262185 PQP262185 QAL262185 QKH262185 QUD262185 RDZ262185 RNV262185 RXR262185 SHN262185 SRJ262185 TBF262185 TLB262185 TUX262185 UET262185 UOP262185 UYL262185 VIH262185 VSD262185 WBZ262185 WLV262185 WVR262185 J327721 JF327721 TB327721 ACX327721 AMT327721 AWP327721 BGL327721 BQH327721 CAD327721 CJZ327721 CTV327721 DDR327721 DNN327721 DXJ327721 EHF327721 ERB327721 FAX327721 FKT327721 FUP327721 GEL327721 GOH327721 GYD327721 HHZ327721 HRV327721 IBR327721 ILN327721 IVJ327721 JFF327721 JPB327721 JYX327721 KIT327721 KSP327721 LCL327721 LMH327721 LWD327721 MFZ327721 MPV327721 MZR327721 NJN327721 NTJ327721 ODF327721 ONB327721 OWX327721 PGT327721 PQP327721 QAL327721 QKH327721 QUD327721 RDZ327721 RNV327721 RXR327721 SHN327721 SRJ327721 TBF327721 TLB327721 TUX327721 UET327721 UOP327721 UYL327721 VIH327721 VSD327721 WBZ327721 WLV327721 WVR327721 J393257 JF393257 TB393257 ACX393257 AMT393257 AWP393257 BGL393257 BQH393257 CAD393257 CJZ393257 CTV393257 DDR393257 DNN393257 DXJ393257 EHF393257 ERB393257 FAX393257 FKT393257 FUP393257 GEL393257 GOH393257 GYD393257 HHZ393257 HRV393257 IBR393257 ILN393257 IVJ393257 JFF393257 JPB393257 JYX393257 KIT393257 KSP393257 LCL393257 LMH393257 LWD393257 MFZ393257 MPV393257 MZR393257 NJN393257 NTJ393257 ODF393257 ONB393257 OWX393257 PGT393257 PQP393257 QAL393257 QKH393257 QUD393257 RDZ393257 RNV393257 RXR393257 SHN393257 SRJ393257 TBF393257 TLB393257 TUX393257 UET393257 UOP393257 UYL393257 VIH393257 VSD393257 WBZ393257 WLV393257 WVR393257 J458793 JF458793 TB458793 ACX458793 AMT458793 AWP458793 BGL458793 BQH458793 CAD458793 CJZ458793 CTV458793 DDR458793 DNN458793 DXJ458793 EHF458793 ERB458793 FAX458793 FKT458793 FUP458793 GEL458793 GOH458793 GYD458793 HHZ458793 HRV458793 IBR458793 ILN458793 IVJ458793 JFF458793 JPB458793 JYX458793 KIT458793 KSP458793 LCL458793 LMH458793 LWD458793 MFZ458793 MPV458793 MZR458793 NJN458793 NTJ458793 ODF458793 ONB458793 OWX458793 PGT458793 PQP458793 QAL458793 QKH458793 QUD458793 RDZ458793 RNV458793 RXR458793 SHN458793 SRJ458793 TBF458793 TLB458793 TUX458793 UET458793 UOP458793 UYL458793 VIH458793 VSD458793 WBZ458793 WLV458793 WVR458793 J524329 JF524329 TB524329 ACX524329 AMT524329 AWP524329 BGL524329 BQH524329 CAD524329 CJZ524329 CTV524329 DDR524329 DNN524329 DXJ524329 EHF524329 ERB524329 FAX524329 FKT524329 FUP524329 GEL524329 GOH524329 GYD524329 HHZ524329 HRV524329 IBR524329 ILN524329 IVJ524329 JFF524329 JPB524329 JYX524329 KIT524329 KSP524329 LCL524329 LMH524329 LWD524329 MFZ524329 MPV524329 MZR524329 NJN524329 NTJ524329 ODF524329 ONB524329 OWX524329 PGT524329 PQP524329 QAL524329 QKH524329 QUD524329 RDZ524329 RNV524329 RXR524329 SHN524329 SRJ524329 TBF524329 TLB524329 TUX524329 UET524329 UOP524329 UYL524329 VIH524329 VSD524329 WBZ524329 WLV524329 WVR524329 J589865 JF589865 TB589865 ACX589865 AMT589865 AWP589865 BGL589865 BQH589865 CAD589865 CJZ589865 CTV589865 DDR589865 DNN589865 DXJ589865 EHF589865 ERB589865 FAX589865 FKT589865 FUP589865 GEL589865 GOH589865 GYD589865 HHZ589865 HRV589865 IBR589865 ILN589865 IVJ589865 JFF589865 JPB589865 JYX589865 KIT589865 KSP589865 LCL589865 LMH589865 LWD589865 MFZ589865 MPV589865 MZR589865 NJN589865 NTJ589865 ODF589865 ONB589865 OWX589865 PGT589865 PQP589865 QAL589865 QKH589865 QUD589865 RDZ589865 RNV589865 RXR589865 SHN589865 SRJ589865 TBF589865 TLB589865 TUX589865 UET589865 UOP589865 UYL589865 VIH589865 VSD589865 WBZ589865 WLV589865 WVR589865 J655401 JF655401 TB655401 ACX655401 AMT655401 AWP655401 BGL655401 BQH655401 CAD655401 CJZ655401 CTV655401 DDR655401 DNN655401 DXJ655401 EHF655401 ERB655401 FAX655401 FKT655401 FUP655401 GEL655401 GOH655401 GYD655401 HHZ655401 HRV655401 IBR655401 ILN655401 IVJ655401 JFF655401 JPB655401 JYX655401 KIT655401 KSP655401 LCL655401 LMH655401 LWD655401 MFZ655401 MPV655401 MZR655401 NJN655401 NTJ655401 ODF655401 ONB655401 OWX655401 PGT655401 PQP655401 QAL655401 QKH655401 QUD655401 RDZ655401 RNV655401 RXR655401 SHN655401 SRJ655401 TBF655401 TLB655401 TUX655401 UET655401 UOP655401 UYL655401 VIH655401 VSD655401 WBZ655401 WLV655401 WVR655401 J720937 JF720937 TB720937 ACX720937 AMT720937 AWP720937 BGL720937 BQH720937 CAD720937 CJZ720937 CTV720937 DDR720937 DNN720937 DXJ720937 EHF720937 ERB720937 FAX720937 FKT720937 FUP720937 GEL720937 GOH720937 GYD720937 HHZ720937 HRV720937 IBR720937 ILN720937 IVJ720937 JFF720937 JPB720937 JYX720937 KIT720937 KSP720937 LCL720937 LMH720937 LWD720937 MFZ720937 MPV720937 MZR720937 NJN720937 NTJ720937 ODF720937 ONB720937 OWX720937 PGT720937 PQP720937 QAL720937 QKH720937 QUD720937 RDZ720937 RNV720937 RXR720937 SHN720937 SRJ720937 TBF720937 TLB720937 TUX720937 UET720937 UOP720937 UYL720937 VIH720937 VSD720937 WBZ720937 WLV720937 WVR720937 J786473 JF786473 TB786473 ACX786473 AMT786473 AWP786473 BGL786473 BQH786473 CAD786473 CJZ786473 CTV786473 DDR786473 DNN786473 DXJ786473 EHF786473 ERB786473 FAX786473 FKT786473 FUP786473 GEL786473 GOH786473 GYD786473 HHZ786473 HRV786473 IBR786473 ILN786473 IVJ786473 JFF786473 JPB786473 JYX786473 KIT786473 KSP786473 LCL786473 LMH786473 LWD786473 MFZ786473 MPV786473 MZR786473 NJN786473 NTJ786473 ODF786473 ONB786473 OWX786473 PGT786473 PQP786473 QAL786473 QKH786473 QUD786473 RDZ786473 RNV786473 RXR786473 SHN786473 SRJ786473 TBF786473 TLB786473 TUX786473 UET786473 UOP786473 UYL786473 VIH786473 VSD786473 WBZ786473 WLV786473 WVR786473 J852009 JF852009 TB852009 ACX852009 AMT852009 AWP852009 BGL852009 BQH852009 CAD852009 CJZ852009 CTV852009 DDR852009 DNN852009 DXJ852009 EHF852009 ERB852009 FAX852009 FKT852009 FUP852009 GEL852009 GOH852009 GYD852009 HHZ852009 HRV852009 IBR852009 ILN852009 IVJ852009 JFF852009 JPB852009 JYX852009 KIT852009 KSP852009 LCL852009 LMH852009 LWD852009 MFZ852009 MPV852009 MZR852009 NJN852009 NTJ852009 ODF852009 ONB852009 OWX852009 PGT852009 PQP852009 QAL852009 QKH852009 QUD852009 RDZ852009 RNV852009 RXR852009 SHN852009 SRJ852009 TBF852009 TLB852009 TUX852009 UET852009 UOP852009 UYL852009 VIH852009 VSD852009 WBZ852009 WLV852009 WVR852009 J917545 JF917545 TB917545 ACX917545 AMT917545 AWP917545 BGL917545 BQH917545 CAD917545 CJZ917545 CTV917545 DDR917545 DNN917545 DXJ917545 EHF917545 ERB917545 FAX917545 FKT917545 FUP917545 GEL917545 GOH917545 GYD917545 HHZ917545 HRV917545 IBR917545 ILN917545 IVJ917545 JFF917545 JPB917545 JYX917545 KIT917545 KSP917545 LCL917545 LMH917545 LWD917545 MFZ917545 MPV917545 MZR917545 NJN917545 NTJ917545 ODF917545 ONB917545 OWX917545 PGT917545 PQP917545 QAL917545 QKH917545 QUD917545 RDZ917545 RNV917545 RXR917545 SHN917545 SRJ917545 TBF917545 TLB917545 TUX917545 UET917545 UOP917545 UYL917545 VIH917545 VSD917545 WBZ917545 WLV917545 WVR917545 J983081 JF983081 TB983081 ACX983081 AMT983081 AWP983081 BGL983081 BQH983081 CAD983081 CJZ983081 CTV983081 DDR983081 DNN983081 DXJ983081 EHF983081 ERB983081 FAX983081 FKT983081 FUP983081 GEL983081 GOH983081 GYD983081 HHZ983081 HRV983081 IBR983081 ILN983081 IVJ983081 JFF983081 JPB983081 JYX983081 KIT983081 KSP983081 LCL983081 LMH983081 LWD983081 MFZ983081 MPV983081 MZR983081 NJN983081 NTJ983081 ODF983081 ONB983081 OWX983081 PGT983081 PQP983081 QAL983081 QKH983081 QUD983081 RDZ983081 RNV983081 RXR983081 SHN983081 SRJ983081 TBF983081 TLB983081 TUX983081 UET983081 UOP983081 UYL983081 VIH983081 VSD983081 WBZ983081 WLV983081 WVR983081 J65593 JF65593 TB65593 ACX65593 AMT65593 AWP65593 BGL65593 BQH65593 CAD65593 CJZ65593 CTV65593 DDR65593 DNN65593 DXJ65593 EHF65593 ERB65593 FAX65593 FKT65593 FUP65593 GEL65593 GOH65593 GYD65593 HHZ65593 HRV65593 IBR65593 ILN65593 IVJ65593 JFF65593 JPB65593 JYX65593 KIT65593 KSP65593 LCL65593 LMH65593 LWD65593 MFZ65593 MPV65593 MZR65593 NJN65593 NTJ65593 ODF65593 ONB65593 OWX65593 PGT65593 PQP65593 QAL65593 QKH65593 QUD65593 RDZ65593 RNV65593 RXR65593 SHN65593 SRJ65593 TBF65593 TLB65593 TUX65593 UET65593 UOP65593 UYL65593 VIH65593 VSD65593 WBZ65593 WLV65593 WVR65593 J131129 JF131129 TB131129 ACX131129 AMT131129 AWP131129 BGL131129 BQH131129 CAD131129 CJZ131129 CTV131129 DDR131129 DNN131129 DXJ131129 EHF131129 ERB131129 FAX131129 FKT131129 FUP131129 GEL131129 GOH131129 GYD131129 HHZ131129 HRV131129 IBR131129 ILN131129 IVJ131129 JFF131129 JPB131129 JYX131129 KIT131129 KSP131129 LCL131129 LMH131129 LWD131129 MFZ131129 MPV131129 MZR131129 NJN131129 NTJ131129 ODF131129 ONB131129 OWX131129 PGT131129 PQP131129 QAL131129 QKH131129 QUD131129 RDZ131129 RNV131129 RXR131129 SHN131129 SRJ131129 TBF131129 TLB131129 TUX131129 UET131129 UOP131129 UYL131129 VIH131129 VSD131129 WBZ131129 WLV131129 WVR131129 J196665 JF196665 TB196665 ACX196665 AMT196665 AWP196665 BGL196665 BQH196665 CAD196665 CJZ196665 CTV196665 DDR196665 DNN196665 DXJ196665 EHF196665 ERB196665 FAX196665 FKT196665 FUP196665 GEL196665 GOH196665 GYD196665 HHZ196665 HRV196665 IBR196665 ILN196665 IVJ196665 JFF196665 JPB196665 JYX196665 KIT196665 KSP196665 LCL196665 LMH196665 LWD196665 MFZ196665 MPV196665 MZR196665 NJN196665 NTJ196665 ODF196665 ONB196665 OWX196665 PGT196665 PQP196665 QAL196665 QKH196665 QUD196665 RDZ196665 RNV196665 RXR196665 SHN196665 SRJ196665 TBF196665 TLB196665 TUX196665 UET196665 UOP196665 UYL196665 VIH196665 VSD196665 WBZ196665 WLV196665 WVR196665 J262201 JF262201 TB262201 ACX262201 AMT262201 AWP262201 BGL262201 BQH262201 CAD262201 CJZ262201 CTV262201 DDR262201 DNN262201 DXJ262201 EHF262201 ERB262201 FAX262201 FKT262201 FUP262201 GEL262201 GOH262201 GYD262201 HHZ262201 HRV262201 IBR262201 ILN262201 IVJ262201 JFF262201 JPB262201 JYX262201 KIT262201 KSP262201 LCL262201 LMH262201 LWD262201 MFZ262201 MPV262201 MZR262201 NJN262201 NTJ262201 ODF262201 ONB262201 OWX262201 PGT262201 PQP262201 QAL262201 QKH262201 QUD262201 RDZ262201 RNV262201 RXR262201 SHN262201 SRJ262201 TBF262201 TLB262201 TUX262201 UET262201 UOP262201 UYL262201 VIH262201 VSD262201 WBZ262201 WLV262201 WVR262201 J327737 JF327737 TB327737 ACX327737 AMT327737 AWP327737 BGL327737 BQH327737 CAD327737 CJZ327737 CTV327737 DDR327737 DNN327737 DXJ327737 EHF327737 ERB327737 FAX327737 FKT327737 FUP327737 GEL327737 GOH327737 GYD327737 HHZ327737 HRV327737 IBR327737 ILN327737 IVJ327737 JFF327737 JPB327737 JYX327737 KIT327737 KSP327737 LCL327737 LMH327737 LWD327737 MFZ327737 MPV327737 MZR327737 NJN327737 NTJ327737 ODF327737 ONB327737 OWX327737 PGT327737 PQP327737 QAL327737 QKH327737 QUD327737 RDZ327737 RNV327737 RXR327737 SHN327737 SRJ327737 TBF327737 TLB327737 TUX327737 UET327737 UOP327737 UYL327737 VIH327737 VSD327737 WBZ327737 WLV327737 WVR327737 J393273 JF393273 TB393273 ACX393273 AMT393273 AWP393273 BGL393273 BQH393273 CAD393273 CJZ393273 CTV393273 DDR393273 DNN393273 DXJ393273 EHF393273 ERB393273 FAX393273 FKT393273 FUP393273 GEL393273 GOH393273 GYD393273 HHZ393273 HRV393273 IBR393273 ILN393273 IVJ393273 JFF393273 JPB393273 JYX393273 KIT393273 KSP393273 LCL393273 LMH393273 LWD393273 MFZ393273 MPV393273 MZR393273 NJN393273 NTJ393273 ODF393273 ONB393273 OWX393273 PGT393273 PQP393273 QAL393273 QKH393273 QUD393273 RDZ393273 RNV393273 RXR393273 SHN393273 SRJ393273 TBF393273 TLB393273 TUX393273 UET393273 UOP393273 UYL393273 VIH393273 VSD393273 WBZ393273 WLV393273 WVR393273 J458809 JF458809 TB458809 ACX458809 AMT458809 AWP458809 BGL458809 BQH458809 CAD458809 CJZ458809 CTV458809 DDR458809 DNN458809 DXJ458809 EHF458809 ERB458809 FAX458809 FKT458809 FUP458809 GEL458809 GOH458809 GYD458809 HHZ458809 HRV458809 IBR458809 ILN458809 IVJ458809 JFF458809 JPB458809 JYX458809 KIT458809 KSP458809 LCL458809 LMH458809 LWD458809 MFZ458809 MPV458809 MZR458809 NJN458809 NTJ458809 ODF458809 ONB458809 OWX458809 PGT458809 PQP458809 QAL458809 QKH458809 QUD458809 RDZ458809 RNV458809 RXR458809 SHN458809 SRJ458809 TBF458809 TLB458809 TUX458809 UET458809 UOP458809 UYL458809 VIH458809 VSD458809 WBZ458809 WLV458809 WVR458809 J524345 JF524345 TB524345 ACX524345 AMT524345 AWP524345 BGL524345 BQH524345 CAD524345 CJZ524345 CTV524345 DDR524345 DNN524345 DXJ524345 EHF524345 ERB524345 FAX524345 FKT524345 FUP524345 GEL524345 GOH524345 GYD524345 HHZ524345 HRV524345 IBR524345 ILN524345 IVJ524345 JFF524345 JPB524345 JYX524345 KIT524345 KSP524345 LCL524345 LMH524345 LWD524345 MFZ524345 MPV524345 MZR524345 NJN524345 NTJ524345 ODF524345 ONB524345 OWX524345 PGT524345 PQP524345 QAL524345 QKH524345 QUD524345 RDZ524345 RNV524345 RXR524345 SHN524345 SRJ524345 TBF524345 TLB524345 TUX524345 UET524345 UOP524345 UYL524345 VIH524345 VSD524345 WBZ524345 WLV524345 WVR524345 J589881 JF589881 TB589881 ACX589881 AMT589881 AWP589881 BGL589881 BQH589881 CAD589881 CJZ589881 CTV589881 DDR589881 DNN589881 DXJ589881 EHF589881 ERB589881 FAX589881 FKT589881 FUP589881 GEL589881 GOH589881 GYD589881 HHZ589881 HRV589881 IBR589881 ILN589881 IVJ589881 JFF589881 JPB589881 JYX589881 KIT589881 KSP589881 LCL589881 LMH589881 LWD589881 MFZ589881 MPV589881 MZR589881 NJN589881 NTJ589881 ODF589881 ONB589881 OWX589881 PGT589881 PQP589881 QAL589881 QKH589881 QUD589881 RDZ589881 RNV589881 RXR589881 SHN589881 SRJ589881 TBF589881 TLB589881 TUX589881 UET589881 UOP589881 UYL589881 VIH589881 VSD589881 WBZ589881 WLV589881 WVR589881 J655417 JF655417 TB655417 ACX655417 AMT655417 AWP655417 BGL655417 BQH655417 CAD655417 CJZ655417 CTV655417 DDR655417 DNN655417 DXJ655417 EHF655417 ERB655417 FAX655417 FKT655417 FUP655417 GEL655417 GOH655417 GYD655417 HHZ655417 HRV655417 IBR655417 ILN655417 IVJ655417 JFF655417 JPB655417 JYX655417 KIT655417 KSP655417 LCL655417 LMH655417 LWD655417 MFZ655417 MPV655417 MZR655417 NJN655417 NTJ655417 ODF655417 ONB655417 OWX655417 PGT655417 PQP655417 QAL655417 QKH655417 QUD655417 RDZ655417 RNV655417 RXR655417 SHN655417 SRJ655417 TBF655417 TLB655417 TUX655417 UET655417 UOP655417 UYL655417 VIH655417 VSD655417 WBZ655417 WLV655417 WVR655417 J720953 JF720953 TB720953 ACX720953 AMT720953 AWP720953 BGL720953 BQH720953 CAD720953 CJZ720953 CTV720953 DDR720953 DNN720953 DXJ720953 EHF720953 ERB720953 FAX720953 FKT720953 FUP720953 GEL720953 GOH720953 GYD720953 HHZ720953 HRV720953 IBR720953 ILN720953 IVJ720953 JFF720953 JPB720953 JYX720953 KIT720953 KSP720953 LCL720953 LMH720953 LWD720953 MFZ720953 MPV720953 MZR720953 NJN720953 NTJ720953 ODF720953 ONB720953 OWX720953 PGT720953 PQP720953 QAL720953 QKH720953 QUD720953 RDZ720953 RNV720953 RXR720953 SHN720953 SRJ720953 TBF720953 TLB720953 TUX720953 UET720953 UOP720953 UYL720953 VIH720953 VSD720953 WBZ720953 WLV720953 WVR720953 J786489 JF786489 TB786489 ACX786489 AMT786489 AWP786489 BGL786489 BQH786489 CAD786489 CJZ786489 CTV786489 DDR786489 DNN786489 DXJ786489 EHF786489 ERB786489 FAX786489 FKT786489 FUP786489 GEL786489 GOH786489 GYD786489 HHZ786489 HRV786489 IBR786489 ILN786489 IVJ786489 JFF786489 JPB786489 JYX786489 KIT786489 KSP786489 LCL786489 LMH786489 LWD786489 MFZ786489 MPV786489 MZR786489 NJN786489 NTJ786489 ODF786489 ONB786489 OWX786489 PGT786489 PQP786489 QAL786489 QKH786489 QUD786489 RDZ786489 RNV786489 RXR786489 SHN786489 SRJ786489 TBF786489 TLB786489 TUX786489 UET786489 UOP786489 UYL786489 VIH786489 VSD786489 WBZ786489 WLV786489 WVR786489 J852025 JF852025 TB852025 ACX852025 AMT852025 AWP852025 BGL852025 BQH852025 CAD852025 CJZ852025 CTV852025 DDR852025 DNN852025 DXJ852025 EHF852025 ERB852025 FAX852025 FKT852025 FUP852025 GEL852025 GOH852025 GYD852025 HHZ852025 HRV852025 IBR852025 ILN852025 IVJ852025 JFF852025 JPB852025 JYX852025 KIT852025 KSP852025 LCL852025 LMH852025 LWD852025 MFZ852025 MPV852025 MZR852025 NJN852025 NTJ852025 ODF852025 ONB852025 OWX852025 PGT852025 PQP852025 QAL852025 QKH852025 QUD852025 RDZ852025 RNV852025 RXR852025 SHN852025 SRJ852025 TBF852025 TLB852025 TUX852025 UET852025 UOP852025 UYL852025 VIH852025 VSD852025 WBZ852025 WLV852025 WVR852025 J917561 JF917561 TB917561 ACX917561 AMT917561 AWP917561 BGL917561 BQH917561 CAD917561 CJZ917561 CTV917561 DDR917561 DNN917561 DXJ917561 EHF917561 ERB917561 FAX917561 FKT917561 FUP917561 GEL917561 GOH917561 GYD917561 HHZ917561 HRV917561 IBR917561 ILN917561 IVJ917561 JFF917561 JPB917561 JYX917561 KIT917561 KSP917561 LCL917561 LMH917561 LWD917561 MFZ917561 MPV917561 MZR917561 NJN917561 NTJ917561 ODF917561 ONB917561 OWX917561 PGT917561 PQP917561 QAL917561 QKH917561 QUD917561 RDZ917561 RNV917561 RXR917561 SHN917561 SRJ917561 TBF917561 TLB917561 TUX917561 UET917561 UOP917561 UYL917561 VIH917561 VSD917561 WBZ917561 WLV917561 WVR917561 J983097 JF983097 TB983097 ACX983097 AMT983097 AWP983097 BGL983097 BQH983097 CAD983097 CJZ983097 CTV983097 DDR983097 DNN983097 DXJ983097 EHF983097 ERB983097 FAX983097 FKT983097 FUP983097 GEL983097 GOH983097 GYD983097 HHZ983097 HRV983097 IBR983097 ILN983097 IVJ983097 JFF983097 JPB983097 JYX983097 KIT983097 KSP983097 LCL983097 LMH983097 LWD983097 MFZ983097 MPV983097 MZR983097 NJN983097 NTJ983097 ODF983097 ONB983097 OWX983097 PGT983097 PQP983097 QAL983097 QKH983097 QUD983097 RDZ983097 RNV983097 RXR983097 SHN983097 SRJ983097 TBF983097 TLB983097 TUX983097 UET983097 UOP983097 UYL983097 VIH983097 VSD983097 WBZ983097 WLV983097 WVR983097 J65609 JF65609 TB65609 ACX65609 AMT65609 AWP65609 BGL65609 BQH65609 CAD65609 CJZ65609 CTV65609 DDR65609 DNN65609 DXJ65609 EHF65609 ERB65609 FAX65609 FKT65609 FUP65609 GEL65609 GOH65609 GYD65609 HHZ65609 HRV65609 IBR65609 ILN65609 IVJ65609 JFF65609 JPB65609 JYX65609 KIT65609 KSP65609 LCL65609 LMH65609 LWD65609 MFZ65609 MPV65609 MZR65609 NJN65609 NTJ65609 ODF65609 ONB65609 OWX65609 PGT65609 PQP65609 QAL65609 QKH65609 QUD65609 RDZ65609 RNV65609 RXR65609 SHN65609 SRJ65609 TBF65609 TLB65609 TUX65609 UET65609 UOP65609 UYL65609 VIH65609 VSD65609 WBZ65609 WLV65609 WVR65609 J131145 JF131145 TB131145 ACX131145 AMT131145 AWP131145 BGL131145 BQH131145 CAD131145 CJZ131145 CTV131145 DDR131145 DNN131145 DXJ131145 EHF131145 ERB131145 FAX131145 FKT131145 FUP131145 GEL131145 GOH131145 GYD131145 HHZ131145 HRV131145 IBR131145 ILN131145 IVJ131145 JFF131145 JPB131145 JYX131145 KIT131145 KSP131145 LCL131145 LMH131145 LWD131145 MFZ131145 MPV131145 MZR131145 NJN131145 NTJ131145 ODF131145 ONB131145 OWX131145 PGT131145 PQP131145 QAL131145 QKH131145 QUD131145 RDZ131145 RNV131145 RXR131145 SHN131145 SRJ131145 TBF131145 TLB131145 TUX131145 UET131145 UOP131145 UYL131145 VIH131145 VSD131145 WBZ131145 WLV131145 WVR131145 J196681 JF196681 TB196681 ACX196681 AMT196681 AWP196681 BGL196681 BQH196681 CAD196681 CJZ196681 CTV196681 DDR196681 DNN196681 DXJ196681 EHF196681 ERB196681 FAX196681 FKT196681 FUP196681 GEL196681 GOH196681 GYD196681 HHZ196681 HRV196681 IBR196681 ILN196681 IVJ196681 JFF196681 JPB196681 JYX196681 KIT196681 KSP196681 LCL196681 LMH196681 LWD196681 MFZ196681 MPV196681 MZR196681 NJN196681 NTJ196681 ODF196681 ONB196681 OWX196681 PGT196681 PQP196681 QAL196681 QKH196681 QUD196681 RDZ196681 RNV196681 RXR196681 SHN196681 SRJ196681 TBF196681 TLB196681 TUX196681 UET196681 UOP196681 UYL196681 VIH196681 VSD196681 WBZ196681 WLV196681 WVR196681 J262217 JF262217 TB262217 ACX262217 AMT262217 AWP262217 BGL262217 BQH262217 CAD262217 CJZ262217 CTV262217 DDR262217 DNN262217 DXJ262217 EHF262217 ERB262217 FAX262217 FKT262217 FUP262217 GEL262217 GOH262217 GYD262217 HHZ262217 HRV262217 IBR262217 ILN262217 IVJ262217 JFF262217 JPB262217 JYX262217 KIT262217 KSP262217 LCL262217 LMH262217 LWD262217 MFZ262217 MPV262217 MZR262217 NJN262217 NTJ262217 ODF262217 ONB262217 OWX262217 PGT262217 PQP262217 QAL262217 QKH262217 QUD262217 RDZ262217 RNV262217 RXR262217 SHN262217 SRJ262217 TBF262217 TLB262217 TUX262217 UET262217 UOP262217 UYL262217 VIH262217 VSD262217 WBZ262217 WLV262217 WVR262217 J327753 JF327753 TB327753 ACX327753 AMT327753 AWP327753 BGL327753 BQH327753 CAD327753 CJZ327753 CTV327753 DDR327753 DNN327753 DXJ327753 EHF327753 ERB327753 FAX327753 FKT327753 FUP327753 GEL327753 GOH327753 GYD327753 HHZ327753 HRV327753 IBR327753 ILN327753 IVJ327753 JFF327753 JPB327753 JYX327753 KIT327753 KSP327753 LCL327753 LMH327753 LWD327753 MFZ327753 MPV327753 MZR327753 NJN327753 NTJ327753 ODF327753 ONB327753 OWX327753 PGT327753 PQP327753 QAL327753 QKH327753 QUD327753 RDZ327753 RNV327753 RXR327753 SHN327753 SRJ327753 TBF327753 TLB327753 TUX327753 UET327753 UOP327753 UYL327753 VIH327753 VSD327753 WBZ327753 WLV327753 WVR327753 J393289 JF393289 TB393289 ACX393289 AMT393289 AWP393289 BGL393289 BQH393289 CAD393289 CJZ393289 CTV393289 DDR393289 DNN393289 DXJ393289 EHF393289 ERB393289 FAX393289 FKT393289 FUP393289 GEL393289 GOH393289 GYD393289 HHZ393289 HRV393289 IBR393289 ILN393289 IVJ393289 JFF393289 JPB393289 JYX393289 KIT393289 KSP393289 LCL393289 LMH393289 LWD393289 MFZ393289 MPV393289 MZR393289 NJN393289 NTJ393289 ODF393289 ONB393289 OWX393289 PGT393289 PQP393289 QAL393289 QKH393289 QUD393289 RDZ393289 RNV393289 RXR393289 SHN393289 SRJ393289 TBF393289 TLB393289 TUX393289 UET393289 UOP393289 UYL393289 VIH393289 VSD393289 WBZ393289 WLV393289 WVR393289 J458825 JF458825 TB458825 ACX458825 AMT458825 AWP458825 BGL458825 BQH458825 CAD458825 CJZ458825 CTV458825 DDR458825 DNN458825 DXJ458825 EHF458825 ERB458825 FAX458825 FKT458825 FUP458825 GEL458825 GOH458825 GYD458825 HHZ458825 HRV458825 IBR458825 ILN458825 IVJ458825 JFF458825 JPB458825 JYX458825 KIT458825 KSP458825 LCL458825 LMH458825 LWD458825 MFZ458825 MPV458825 MZR458825 NJN458825 NTJ458825 ODF458825 ONB458825 OWX458825 PGT458825 PQP458825 QAL458825 QKH458825 QUD458825 RDZ458825 RNV458825 RXR458825 SHN458825 SRJ458825 TBF458825 TLB458825 TUX458825 UET458825 UOP458825 UYL458825 VIH458825 VSD458825 WBZ458825 WLV458825 WVR458825 J524361 JF524361 TB524361 ACX524361 AMT524361 AWP524361 BGL524361 BQH524361 CAD524361 CJZ524361 CTV524361 DDR524361 DNN524361 DXJ524361 EHF524361 ERB524361 FAX524361 FKT524361 FUP524361 GEL524361 GOH524361 GYD524361 HHZ524361 HRV524361 IBR524361 ILN524361 IVJ524361 JFF524361 JPB524361 JYX524361 KIT524361 KSP524361 LCL524361 LMH524361 LWD524361 MFZ524361 MPV524361 MZR524361 NJN524361 NTJ524361 ODF524361 ONB524361 OWX524361 PGT524361 PQP524361 QAL524361 QKH524361 QUD524361 RDZ524361 RNV524361 RXR524361 SHN524361 SRJ524361 TBF524361 TLB524361 TUX524361 UET524361 UOP524361 UYL524361 VIH524361 VSD524361 WBZ524361 WLV524361 WVR524361 J589897 JF589897 TB589897 ACX589897 AMT589897 AWP589897 BGL589897 BQH589897 CAD589897 CJZ589897 CTV589897 DDR589897 DNN589897 DXJ589897 EHF589897 ERB589897 FAX589897 FKT589897 FUP589897 GEL589897 GOH589897 GYD589897 HHZ589897 HRV589897 IBR589897 ILN589897 IVJ589897 JFF589897 JPB589897 JYX589897 KIT589897 KSP589897 LCL589897 LMH589897 LWD589897 MFZ589897 MPV589897 MZR589897 NJN589897 NTJ589897 ODF589897 ONB589897 OWX589897 PGT589897 PQP589897 QAL589897 QKH589897 QUD589897 RDZ589897 RNV589897 RXR589897 SHN589897 SRJ589897 TBF589897 TLB589897 TUX589897 UET589897 UOP589897 UYL589897 VIH589897 VSD589897 WBZ589897 WLV589897 WVR589897 J655433 JF655433 TB655433 ACX655433 AMT655433 AWP655433 BGL655433 BQH655433 CAD655433 CJZ655433 CTV655433 DDR655433 DNN655433 DXJ655433 EHF655433 ERB655433 FAX655433 FKT655433 FUP655433 GEL655433 GOH655433 GYD655433 HHZ655433 HRV655433 IBR655433 ILN655433 IVJ655433 JFF655433 JPB655433 JYX655433 KIT655433 KSP655433 LCL655433 LMH655433 LWD655433 MFZ655433 MPV655433 MZR655433 NJN655433 NTJ655433 ODF655433 ONB655433 OWX655433 PGT655433 PQP655433 QAL655433 QKH655433 QUD655433 RDZ655433 RNV655433 RXR655433 SHN655433 SRJ655433 TBF655433 TLB655433 TUX655433 UET655433 UOP655433 UYL655433 VIH655433 VSD655433 WBZ655433 WLV655433 WVR655433 J720969 JF720969 TB720969 ACX720969 AMT720969 AWP720969 BGL720969 BQH720969 CAD720969 CJZ720969 CTV720969 DDR720969 DNN720969 DXJ720969 EHF720969 ERB720969 FAX720969 FKT720969 FUP720969 GEL720969 GOH720969 GYD720969 HHZ720969 HRV720969 IBR720969 ILN720969 IVJ720969 JFF720969 JPB720969 JYX720969 KIT720969 KSP720969 LCL720969 LMH720969 LWD720969 MFZ720969 MPV720969 MZR720969 NJN720969 NTJ720969 ODF720969 ONB720969 OWX720969 PGT720969 PQP720969 QAL720969 QKH720969 QUD720969 RDZ720969 RNV720969 RXR720969 SHN720969 SRJ720969 TBF720969 TLB720969 TUX720969 UET720969 UOP720969 UYL720969 VIH720969 VSD720969 WBZ720969 WLV720969 WVR720969 J786505 JF786505 TB786505 ACX786505 AMT786505 AWP786505 BGL786505 BQH786505 CAD786505 CJZ786505 CTV786505 DDR786505 DNN786505 DXJ786505 EHF786505 ERB786505 FAX786505 FKT786505 FUP786505 GEL786505 GOH786505 GYD786505 HHZ786505 HRV786505 IBR786505 ILN786505 IVJ786505 JFF786505 JPB786505 JYX786505 KIT786505 KSP786505 LCL786505 LMH786505 LWD786505 MFZ786505 MPV786505 MZR786505 NJN786505 NTJ786505 ODF786505 ONB786505 OWX786505 PGT786505 PQP786505 QAL786505 QKH786505 QUD786505 RDZ786505 RNV786505 RXR786505 SHN786505 SRJ786505 TBF786505 TLB786505 TUX786505 UET786505 UOP786505 UYL786505 VIH786505 VSD786505 WBZ786505 WLV786505 WVR786505 J852041 JF852041 TB852041 ACX852041 AMT852041 AWP852041 BGL852041 BQH852041 CAD852041 CJZ852041 CTV852041 DDR852041 DNN852041 DXJ852041 EHF852041 ERB852041 FAX852041 FKT852041 FUP852041 GEL852041 GOH852041 GYD852041 HHZ852041 HRV852041 IBR852041 ILN852041 IVJ852041 JFF852041 JPB852041 JYX852041 KIT852041 KSP852041 LCL852041 LMH852041 LWD852041 MFZ852041 MPV852041 MZR852041 NJN852041 NTJ852041 ODF852041 ONB852041 OWX852041 PGT852041 PQP852041 QAL852041 QKH852041 QUD852041 RDZ852041 RNV852041 RXR852041 SHN852041 SRJ852041 TBF852041 TLB852041 TUX852041 UET852041 UOP852041 UYL852041 VIH852041 VSD852041 WBZ852041 WLV852041 WVR852041 J917577 JF917577 TB917577 ACX917577 AMT917577 AWP917577 BGL917577 BQH917577 CAD917577 CJZ917577 CTV917577 DDR917577 DNN917577 DXJ917577 EHF917577 ERB917577 FAX917577 FKT917577 FUP917577 GEL917577 GOH917577 GYD917577 HHZ917577 HRV917577 IBR917577 ILN917577 IVJ917577 JFF917577 JPB917577 JYX917577 KIT917577 KSP917577 LCL917577 LMH917577 LWD917577 MFZ917577 MPV917577 MZR917577 NJN917577 NTJ917577 ODF917577 ONB917577 OWX917577 PGT917577 PQP917577 QAL917577 QKH917577 QUD917577 RDZ917577 RNV917577 RXR917577 SHN917577 SRJ917577 TBF917577 TLB917577 TUX917577 UET917577 UOP917577 UYL917577 VIH917577 VSD917577 WBZ917577 WLV917577 WVR917577 J983113 JF983113 TB983113 ACX983113 AMT983113 AWP983113 BGL983113 BQH983113 CAD983113 CJZ983113 CTV983113 DDR983113 DNN983113 DXJ983113 EHF983113 ERB983113 FAX983113 FKT983113 FUP983113 GEL983113 GOH983113 GYD983113 HHZ983113 HRV983113 IBR983113 ILN983113 IVJ983113 JFF983113 JPB983113 JYX983113 KIT983113 KSP983113 LCL983113 LMH983113 LWD983113 MFZ983113 MPV983113 MZR983113 NJN983113 NTJ983113 ODF983113 ONB983113 OWX983113 PGT983113 PQP983113 QAL983113 QKH983113 QUD983113 RDZ983113 RNV983113 RXR983113 SHN983113 SRJ983113 TBF983113 TLB983113 TUX983113 UET983113 UOP983113 UYL983113 VIH983113 VSD983113 WBZ983113 WLV983113 WVR983113 J65625 JF65625 TB65625 ACX65625 AMT65625 AWP65625 BGL65625 BQH65625 CAD65625 CJZ65625 CTV65625 DDR65625 DNN65625 DXJ65625 EHF65625 ERB65625 FAX65625 FKT65625 FUP65625 GEL65625 GOH65625 GYD65625 HHZ65625 HRV65625 IBR65625 ILN65625 IVJ65625 JFF65625 JPB65625 JYX65625 KIT65625 KSP65625 LCL65625 LMH65625 LWD65625 MFZ65625 MPV65625 MZR65625 NJN65625 NTJ65625 ODF65625 ONB65625 OWX65625 PGT65625 PQP65625 QAL65625 QKH65625 QUD65625 RDZ65625 RNV65625 RXR65625 SHN65625 SRJ65625 TBF65625 TLB65625 TUX65625 UET65625 UOP65625 UYL65625 VIH65625 VSD65625 WBZ65625 WLV65625 WVR65625 J131161 JF131161 TB131161 ACX131161 AMT131161 AWP131161 BGL131161 BQH131161 CAD131161 CJZ131161 CTV131161 DDR131161 DNN131161 DXJ131161 EHF131161 ERB131161 FAX131161 FKT131161 FUP131161 GEL131161 GOH131161 GYD131161 HHZ131161 HRV131161 IBR131161 ILN131161 IVJ131161 JFF131161 JPB131161 JYX131161 KIT131161 KSP131161 LCL131161 LMH131161 LWD131161 MFZ131161 MPV131161 MZR131161 NJN131161 NTJ131161 ODF131161 ONB131161 OWX131161 PGT131161 PQP131161 QAL131161 QKH131161 QUD131161 RDZ131161 RNV131161 RXR131161 SHN131161 SRJ131161 TBF131161 TLB131161 TUX131161 UET131161 UOP131161 UYL131161 VIH131161 VSD131161 WBZ131161 WLV131161 WVR131161 J196697 JF196697 TB196697 ACX196697 AMT196697 AWP196697 BGL196697 BQH196697 CAD196697 CJZ196697 CTV196697 DDR196697 DNN196697 DXJ196697 EHF196697 ERB196697 FAX196697 FKT196697 FUP196697 GEL196697 GOH196697 GYD196697 HHZ196697 HRV196697 IBR196697 ILN196697 IVJ196697 JFF196697 JPB196697 JYX196697 KIT196697 KSP196697 LCL196697 LMH196697 LWD196697 MFZ196697 MPV196697 MZR196697 NJN196697 NTJ196697 ODF196697 ONB196697 OWX196697 PGT196697 PQP196697 QAL196697 QKH196697 QUD196697 RDZ196697 RNV196697 RXR196697 SHN196697 SRJ196697 TBF196697 TLB196697 TUX196697 UET196697 UOP196697 UYL196697 VIH196697 VSD196697 WBZ196697 WLV196697 WVR196697 J262233 JF262233 TB262233 ACX262233 AMT262233 AWP262233 BGL262233 BQH262233 CAD262233 CJZ262233 CTV262233 DDR262233 DNN262233 DXJ262233 EHF262233 ERB262233 FAX262233 FKT262233 FUP262233 GEL262233 GOH262233 GYD262233 HHZ262233 HRV262233 IBR262233 ILN262233 IVJ262233 JFF262233 JPB262233 JYX262233 KIT262233 KSP262233 LCL262233 LMH262233 LWD262233 MFZ262233 MPV262233 MZR262233 NJN262233 NTJ262233 ODF262233 ONB262233 OWX262233 PGT262233 PQP262233 QAL262233 QKH262233 QUD262233 RDZ262233 RNV262233 RXR262233 SHN262233 SRJ262233 TBF262233 TLB262233 TUX262233 UET262233 UOP262233 UYL262233 VIH262233 VSD262233 WBZ262233 WLV262233 WVR262233 J327769 JF327769 TB327769 ACX327769 AMT327769 AWP327769 BGL327769 BQH327769 CAD327769 CJZ327769 CTV327769 DDR327769 DNN327769 DXJ327769 EHF327769 ERB327769 FAX327769 FKT327769 FUP327769 GEL327769 GOH327769 GYD327769 HHZ327769 HRV327769 IBR327769 ILN327769 IVJ327769 JFF327769 JPB327769 JYX327769 KIT327769 KSP327769 LCL327769 LMH327769 LWD327769 MFZ327769 MPV327769 MZR327769 NJN327769 NTJ327769 ODF327769 ONB327769 OWX327769 PGT327769 PQP327769 QAL327769 QKH327769 QUD327769 RDZ327769 RNV327769 RXR327769 SHN327769 SRJ327769 TBF327769 TLB327769 TUX327769 UET327769 UOP327769 UYL327769 VIH327769 VSD327769 WBZ327769 WLV327769 WVR327769 J393305 JF393305 TB393305 ACX393305 AMT393305 AWP393305 BGL393305 BQH393305 CAD393305 CJZ393305 CTV393305 DDR393305 DNN393305 DXJ393305 EHF393305 ERB393305 FAX393305 FKT393305 FUP393305 GEL393305 GOH393305 GYD393305 HHZ393305 HRV393305 IBR393305 ILN393305 IVJ393305 JFF393305 JPB393305 JYX393305 KIT393305 KSP393305 LCL393305 LMH393305 LWD393305 MFZ393305 MPV393305 MZR393305 NJN393305 NTJ393305 ODF393305 ONB393305 OWX393305 PGT393305 PQP393305 QAL393305 QKH393305 QUD393305 RDZ393305 RNV393305 RXR393305 SHN393305 SRJ393305 TBF393305 TLB393305 TUX393305 UET393305 UOP393305 UYL393305 VIH393305 VSD393305 WBZ393305 WLV393305 WVR393305 J458841 JF458841 TB458841 ACX458841 AMT458841 AWP458841 BGL458841 BQH458841 CAD458841 CJZ458841 CTV458841 DDR458841 DNN458841 DXJ458841 EHF458841 ERB458841 FAX458841 FKT458841 FUP458841 GEL458841 GOH458841 GYD458841 HHZ458841 HRV458841 IBR458841 ILN458841 IVJ458841 JFF458841 JPB458841 JYX458841 KIT458841 KSP458841 LCL458841 LMH458841 LWD458841 MFZ458841 MPV458841 MZR458841 NJN458841 NTJ458841 ODF458841 ONB458841 OWX458841 PGT458841 PQP458841 QAL458841 QKH458841 QUD458841 RDZ458841 RNV458841 RXR458841 SHN458841 SRJ458841 TBF458841 TLB458841 TUX458841 UET458841 UOP458841 UYL458841 VIH458841 VSD458841 WBZ458841 WLV458841 WVR458841 J524377 JF524377 TB524377 ACX524377 AMT524377 AWP524377 BGL524377 BQH524377 CAD524377 CJZ524377 CTV524377 DDR524377 DNN524377 DXJ524377 EHF524377 ERB524377 FAX524377 FKT524377 FUP524377 GEL524377 GOH524377 GYD524377 HHZ524377 HRV524377 IBR524377 ILN524377 IVJ524377 JFF524377 JPB524377 JYX524377 KIT524377 KSP524377 LCL524377 LMH524377 LWD524377 MFZ524377 MPV524377 MZR524377 NJN524377 NTJ524377 ODF524377 ONB524377 OWX524377 PGT524377 PQP524377 QAL524377 QKH524377 QUD524377 RDZ524377 RNV524377 RXR524377 SHN524377 SRJ524377 TBF524377 TLB524377 TUX524377 UET524377 UOP524377 UYL524377 VIH524377 VSD524377 WBZ524377 WLV524377 WVR524377 J589913 JF589913 TB589913 ACX589913 AMT589913 AWP589913 BGL589913 BQH589913 CAD589913 CJZ589913 CTV589913 DDR589913 DNN589913 DXJ589913 EHF589913 ERB589913 FAX589913 FKT589913 FUP589913 GEL589913 GOH589913 GYD589913 HHZ589913 HRV589913 IBR589913 ILN589913 IVJ589913 JFF589913 JPB589913 JYX589913 KIT589913 KSP589913 LCL589913 LMH589913 LWD589913 MFZ589913 MPV589913 MZR589913 NJN589913 NTJ589913 ODF589913 ONB589913 OWX589913 PGT589913 PQP589913 QAL589913 QKH589913 QUD589913 RDZ589913 RNV589913 RXR589913 SHN589913 SRJ589913 TBF589913 TLB589913 TUX589913 UET589913 UOP589913 UYL589913 VIH589913 VSD589913 WBZ589913 WLV589913 WVR589913 J655449 JF655449 TB655449 ACX655449 AMT655449 AWP655449 BGL655449 BQH655449 CAD655449 CJZ655449 CTV655449 DDR655449 DNN655449 DXJ655449 EHF655449 ERB655449 FAX655449 FKT655449 FUP655449 GEL655449 GOH655449 GYD655449 HHZ655449 HRV655449 IBR655449 ILN655449 IVJ655449 JFF655449 JPB655449 JYX655449 KIT655449 KSP655449 LCL655449 LMH655449 LWD655449 MFZ655449 MPV655449 MZR655449 NJN655449 NTJ655449 ODF655449 ONB655449 OWX655449 PGT655449 PQP655449 QAL655449 QKH655449 QUD655449 RDZ655449 RNV655449 RXR655449 SHN655449 SRJ655449 TBF655449 TLB655449 TUX655449 UET655449 UOP655449 UYL655449 VIH655449 VSD655449 WBZ655449 WLV655449 WVR655449 J720985 JF720985 TB720985 ACX720985 AMT720985 AWP720985 BGL720985 BQH720985 CAD720985 CJZ720985 CTV720985 DDR720985 DNN720985 DXJ720985 EHF720985 ERB720985 FAX720985 FKT720985 FUP720985 GEL720985 GOH720985 GYD720985 HHZ720985 HRV720985 IBR720985 ILN720985 IVJ720985 JFF720985 JPB720985 JYX720985 KIT720985 KSP720985 LCL720985 LMH720985 LWD720985 MFZ720985 MPV720985 MZR720985 NJN720985 NTJ720985 ODF720985 ONB720985 OWX720985 PGT720985 PQP720985 QAL720985 QKH720985 QUD720985 RDZ720985 RNV720985 RXR720985 SHN720985 SRJ720985 TBF720985 TLB720985 TUX720985 UET720985 UOP720985 UYL720985 VIH720985 VSD720985 WBZ720985 WLV720985 WVR720985 J786521 JF786521 TB786521 ACX786521 AMT786521 AWP786521 BGL786521 BQH786521 CAD786521 CJZ786521 CTV786521 DDR786521 DNN786521 DXJ786521 EHF786521 ERB786521 FAX786521 FKT786521 FUP786521 GEL786521 GOH786521 GYD786521 HHZ786521 HRV786521 IBR786521 ILN786521 IVJ786521 JFF786521 JPB786521 JYX786521 KIT786521 KSP786521 LCL786521 LMH786521 LWD786521 MFZ786521 MPV786521 MZR786521 NJN786521 NTJ786521 ODF786521 ONB786521 OWX786521 PGT786521 PQP786521 QAL786521 QKH786521 QUD786521 RDZ786521 RNV786521 RXR786521 SHN786521 SRJ786521 TBF786521 TLB786521 TUX786521 UET786521 UOP786521 UYL786521 VIH786521 VSD786521 WBZ786521 WLV786521 WVR786521 J852057 JF852057 TB852057 ACX852057 AMT852057 AWP852057 BGL852057 BQH852057 CAD852057 CJZ852057 CTV852057 DDR852057 DNN852057 DXJ852057 EHF852057 ERB852057 FAX852057 FKT852057 FUP852057 GEL852057 GOH852057 GYD852057 HHZ852057 HRV852057 IBR852057 ILN852057 IVJ852057 JFF852057 JPB852057 JYX852057 KIT852057 KSP852057 LCL852057 LMH852057 LWD852057 MFZ852057 MPV852057 MZR852057 NJN852057 NTJ852057 ODF852057 ONB852057 OWX852057 PGT852057 PQP852057 QAL852057 QKH852057 QUD852057 RDZ852057 RNV852057 RXR852057 SHN852057 SRJ852057 TBF852057 TLB852057 TUX852057 UET852057 UOP852057 UYL852057 VIH852057 VSD852057 WBZ852057 WLV852057 WVR852057 J917593 JF917593 TB917593 ACX917593 AMT917593 AWP917593 BGL917593 BQH917593 CAD917593 CJZ917593 CTV917593 DDR917593 DNN917593 DXJ917593 EHF917593 ERB917593 FAX917593 FKT917593 FUP917593 GEL917593 GOH917593 GYD917593 HHZ917593 HRV917593 IBR917593 ILN917593 IVJ917593 JFF917593 JPB917593 JYX917593 KIT917593 KSP917593 LCL917593 LMH917593 LWD917593 MFZ917593 MPV917593 MZR917593 NJN917593 NTJ917593 ODF917593 ONB917593 OWX917593 PGT917593 PQP917593 QAL917593 QKH917593 QUD917593 RDZ917593 RNV917593 RXR917593 SHN917593 SRJ917593 TBF917593 TLB917593 TUX917593 UET917593 UOP917593 UYL917593 VIH917593 VSD917593 WBZ917593 WLV917593 WVR917593 J983129 JF983129 TB983129 ACX983129 AMT983129 AWP983129 BGL983129 BQH983129 CAD983129 CJZ983129 CTV983129 DDR983129 DNN983129 DXJ983129 EHF983129 ERB983129 FAX983129 FKT983129 FUP983129 GEL983129 GOH983129 GYD983129 HHZ983129 HRV983129 IBR983129 ILN983129 IVJ983129 JFF983129 JPB983129 JYX983129 KIT983129 KSP983129 LCL983129 LMH983129 LWD983129 MFZ983129 MPV983129 MZR983129 NJN983129 NTJ983129 ODF983129 ONB983129 OWX983129 PGT983129 PQP983129 QAL983129 QKH983129 QUD983129 RDZ983129 RNV983129 RXR983129 SHN983129 SRJ983129 TBF983129 TLB983129 TUX983129 UET983129 UOP983129 UYL983129 VIH983129 VSD983129 WBZ983129 WLV983129 WVR983129 J65641 JF65641 TB65641 ACX65641 AMT65641 AWP65641 BGL65641 BQH65641 CAD65641 CJZ65641 CTV65641 DDR65641 DNN65641 DXJ65641 EHF65641 ERB65641 FAX65641 FKT65641 FUP65641 GEL65641 GOH65641 GYD65641 HHZ65641 HRV65641 IBR65641 ILN65641 IVJ65641 JFF65641 JPB65641 JYX65641 KIT65641 KSP65641 LCL65641 LMH65641 LWD65641 MFZ65641 MPV65641 MZR65641 NJN65641 NTJ65641 ODF65641 ONB65641 OWX65641 PGT65641 PQP65641 QAL65641 QKH65641 QUD65641 RDZ65641 RNV65641 RXR65641 SHN65641 SRJ65641 TBF65641 TLB65641 TUX65641 UET65641 UOP65641 UYL65641 VIH65641 VSD65641 WBZ65641 WLV65641 WVR65641 J131177 JF131177 TB131177 ACX131177 AMT131177 AWP131177 BGL131177 BQH131177 CAD131177 CJZ131177 CTV131177 DDR131177 DNN131177 DXJ131177 EHF131177 ERB131177 FAX131177 FKT131177 FUP131177 GEL131177 GOH131177 GYD131177 HHZ131177 HRV131177 IBR131177 ILN131177 IVJ131177 JFF131177 JPB131177 JYX131177 KIT131177 KSP131177 LCL131177 LMH131177 LWD131177 MFZ131177 MPV131177 MZR131177 NJN131177 NTJ131177 ODF131177 ONB131177 OWX131177 PGT131177 PQP131177 QAL131177 QKH131177 QUD131177 RDZ131177 RNV131177 RXR131177 SHN131177 SRJ131177 TBF131177 TLB131177 TUX131177 UET131177 UOP131177 UYL131177 VIH131177 VSD131177 WBZ131177 WLV131177 WVR131177 J196713 JF196713 TB196713 ACX196713 AMT196713 AWP196713 BGL196713 BQH196713 CAD196713 CJZ196713 CTV196713 DDR196713 DNN196713 DXJ196713 EHF196713 ERB196713 FAX196713 FKT196713 FUP196713 GEL196713 GOH196713 GYD196713 HHZ196713 HRV196713 IBR196713 ILN196713 IVJ196713 JFF196713 JPB196713 JYX196713 KIT196713 KSP196713 LCL196713 LMH196713 LWD196713 MFZ196713 MPV196713 MZR196713 NJN196713 NTJ196713 ODF196713 ONB196713 OWX196713 PGT196713 PQP196713 QAL196713 QKH196713 QUD196713 RDZ196713 RNV196713 RXR196713 SHN196713 SRJ196713 TBF196713 TLB196713 TUX196713 UET196713 UOP196713 UYL196713 VIH196713 VSD196713 WBZ196713 WLV196713 WVR196713 J262249 JF262249 TB262249 ACX262249 AMT262249 AWP262249 BGL262249 BQH262249 CAD262249 CJZ262249 CTV262249 DDR262249 DNN262249 DXJ262249 EHF262249 ERB262249 FAX262249 FKT262249 FUP262249 GEL262249 GOH262249 GYD262249 HHZ262249 HRV262249 IBR262249 ILN262249 IVJ262249 JFF262249 JPB262249 JYX262249 KIT262249 KSP262249 LCL262249 LMH262249 LWD262249 MFZ262249 MPV262249 MZR262249 NJN262249 NTJ262249 ODF262249 ONB262249 OWX262249 PGT262249 PQP262249 QAL262249 QKH262249 QUD262249 RDZ262249 RNV262249 RXR262249 SHN262249 SRJ262249 TBF262249 TLB262249 TUX262249 UET262249 UOP262249 UYL262249 VIH262249 VSD262249 WBZ262249 WLV262249 WVR262249 J327785 JF327785 TB327785 ACX327785 AMT327785 AWP327785 BGL327785 BQH327785 CAD327785 CJZ327785 CTV327785 DDR327785 DNN327785 DXJ327785 EHF327785 ERB327785 FAX327785 FKT327785 FUP327785 GEL327785 GOH327785 GYD327785 HHZ327785 HRV327785 IBR327785 ILN327785 IVJ327785 JFF327785 JPB327785 JYX327785 KIT327785 KSP327785 LCL327785 LMH327785 LWD327785 MFZ327785 MPV327785 MZR327785 NJN327785 NTJ327785 ODF327785 ONB327785 OWX327785 PGT327785 PQP327785 QAL327785 QKH327785 QUD327785 RDZ327785 RNV327785 RXR327785 SHN327785 SRJ327785 TBF327785 TLB327785 TUX327785 UET327785 UOP327785 UYL327785 VIH327785 VSD327785 WBZ327785 WLV327785 WVR327785 J393321 JF393321 TB393321 ACX393321 AMT393321 AWP393321 BGL393321 BQH393321 CAD393321 CJZ393321 CTV393321 DDR393321 DNN393321 DXJ393321 EHF393321 ERB393321 FAX393321 FKT393321 FUP393321 GEL393321 GOH393321 GYD393321 HHZ393321 HRV393321 IBR393321 ILN393321 IVJ393321 JFF393321 JPB393321 JYX393321 KIT393321 KSP393321 LCL393321 LMH393321 LWD393321 MFZ393321 MPV393321 MZR393321 NJN393321 NTJ393321 ODF393321 ONB393321 OWX393321 PGT393321 PQP393321 QAL393321 QKH393321 QUD393321 RDZ393321 RNV393321 RXR393321 SHN393321 SRJ393321 TBF393321 TLB393321 TUX393321 UET393321 UOP393321 UYL393321 VIH393321 VSD393321 WBZ393321 WLV393321 WVR393321 J458857 JF458857 TB458857 ACX458857 AMT458857 AWP458857 BGL458857 BQH458857 CAD458857 CJZ458857 CTV458857 DDR458857 DNN458857 DXJ458857 EHF458857 ERB458857 FAX458857 FKT458857 FUP458857 GEL458857 GOH458857 GYD458857 HHZ458857 HRV458857 IBR458857 ILN458857 IVJ458857 JFF458857 JPB458857 JYX458857 KIT458857 KSP458857 LCL458857 LMH458857 LWD458857 MFZ458857 MPV458857 MZR458857 NJN458857 NTJ458857 ODF458857 ONB458857 OWX458857 PGT458857 PQP458857 QAL458857 QKH458857 QUD458857 RDZ458857 RNV458857 RXR458857 SHN458857 SRJ458857 TBF458857 TLB458857 TUX458857 UET458857 UOP458857 UYL458857 VIH458857 VSD458857 WBZ458857 WLV458857 WVR458857 J524393 JF524393 TB524393 ACX524393 AMT524393 AWP524393 BGL524393 BQH524393 CAD524393 CJZ524393 CTV524393 DDR524393 DNN524393 DXJ524393 EHF524393 ERB524393 FAX524393 FKT524393 FUP524393 GEL524393 GOH524393 GYD524393 HHZ524393 HRV524393 IBR524393 ILN524393 IVJ524393 JFF524393 JPB524393 JYX524393 KIT524393 KSP524393 LCL524393 LMH524393 LWD524393 MFZ524393 MPV524393 MZR524393 NJN524393 NTJ524393 ODF524393 ONB524393 OWX524393 PGT524393 PQP524393 QAL524393 QKH524393 QUD524393 RDZ524393 RNV524393 RXR524393 SHN524393 SRJ524393 TBF524393 TLB524393 TUX524393 UET524393 UOP524393 UYL524393 VIH524393 VSD524393 WBZ524393 WLV524393 WVR524393 J589929 JF589929 TB589929 ACX589929 AMT589929 AWP589929 BGL589929 BQH589929 CAD589929 CJZ589929 CTV589929 DDR589929 DNN589929 DXJ589929 EHF589929 ERB589929 FAX589929 FKT589929 FUP589929 GEL589929 GOH589929 GYD589929 HHZ589929 HRV589929 IBR589929 ILN589929 IVJ589929 JFF589929 JPB589929 JYX589929 KIT589929 KSP589929 LCL589929 LMH589929 LWD589929 MFZ589929 MPV589929 MZR589929 NJN589929 NTJ589929 ODF589929 ONB589929 OWX589929 PGT589929 PQP589929 QAL589929 QKH589929 QUD589929 RDZ589929 RNV589929 RXR589929 SHN589929 SRJ589929 TBF589929 TLB589929 TUX589929 UET589929 UOP589929 UYL589929 VIH589929 VSD589929 WBZ589929 WLV589929 WVR589929 J655465 JF655465 TB655465 ACX655465 AMT655465 AWP655465 BGL655465 BQH655465 CAD655465 CJZ655465 CTV655465 DDR655465 DNN655465 DXJ655465 EHF655465 ERB655465 FAX655465 FKT655465 FUP655465 GEL655465 GOH655465 GYD655465 HHZ655465 HRV655465 IBR655465 ILN655465 IVJ655465 JFF655465 JPB655465 JYX655465 KIT655465 KSP655465 LCL655465 LMH655465 LWD655465 MFZ655465 MPV655465 MZR655465 NJN655465 NTJ655465 ODF655465 ONB655465 OWX655465 PGT655465 PQP655465 QAL655465 QKH655465 QUD655465 RDZ655465 RNV655465 RXR655465 SHN655465 SRJ655465 TBF655465 TLB655465 TUX655465 UET655465 UOP655465 UYL655465 VIH655465 VSD655465 WBZ655465 WLV655465 WVR655465 J721001 JF721001 TB721001 ACX721001 AMT721001 AWP721001 BGL721001 BQH721001 CAD721001 CJZ721001 CTV721001 DDR721001 DNN721001 DXJ721001 EHF721001 ERB721001 FAX721001 FKT721001 FUP721001 GEL721001 GOH721001 GYD721001 HHZ721001 HRV721001 IBR721001 ILN721001 IVJ721001 JFF721001 JPB721001 JYX721001 KIT721001 KSP721001 LCL721001 LMH721001 LWD721001 MFZ721001 MPV721001 MZR721001 NJN721001 NTJ721001 ODF721001 ONB721001 OWX721001 PGT721001 PQP721001 QAL721001 QKH721001 QUD721001 RDZ721001 RNV721001 RXR721001 SHN721001 SRJ721001 TBF721001 TLB721001 TUX721001 UET721001 UOP721001 UYL721001 VIH721001 VSD721001 WBZ721001 WLV721001 WVR721001 J786537 JF786537 TB786537 ACX786537 AMT786537 AWP786537 BGL786537 BQH786537 CAD786537 CJZ786537 CTV786537 DDR786537 DNN786537 DXJ786537 EHF786537 ERB786537 FAX786537 FKT786537 FUP786537 GEL786537 GOH786537 GYD786537 HHZ786537 HRV786537 IBR786537 ILN786537 IVJ786537 JFF786537 JPB786537 JYX786537 KIT786537 KSP786537 LCL786537 LMH786537 LWD786537 MFZ786537 MPV786537 MZR786537 NJN786537 NTJ786537 ODF786537 ONB786537 OWX786537 PGT786537 PQP786537 QAL786537 QKH786537 QUD786537 RDZ786537 RNV786537 RXR786537 SHN786537 SRJ786537 TBF786537 TLB786537 TUX786537 UET786537 UOP786537 UYL786537 VIH786537 VSD786537 WBZ786537 WLV786537 WVR786537 J852073 JF852073 TB852073 ACX852073 AMT852073 AWP852073 BGL852073 BQH852073 CAD852073 CJZ852073 CTV852073 DDR852073 DNN852073 DXJ852073 EHF852073 ERB852073 FAX852073 FKT852073 FUP852073 GEL852073 GOH852073 GYD852073 HHZ852073 HRV852073 IBR852073 ILN852073 IVJ852073 JFF852073 JPB852073 JYX852073 KIT852073 KSP852073 LCL852073 LMH852073 LWD852073 MFZ852073 MPV852073 MZR852073 NJN852073 NTJ852073 ODF852073 ONB852073 OWX852073 PGT852073 PQP852073 QAL852073 QKH852073 QUD852073 RDZ852073 RNV852073 RXR852073 SHN852073 SRJ852073 TBF852073 TLB852073 TUX852073 UET852073 UOP852073 UYL852073 VIH852073 VSD852073 WBZ852073 WLV852073 WVR852073 J917609 JF917609 TB917609 ACX917609 AMT917609 AWP917609 BGL917609 BQH917609 CAD917609 CJZ917609 CTV917609 DDR917609 DNN917609 DXJ917609 EHF917609 ERB917609 FAX917609 FKT917609 FUP917609 GEL917609 GOH917609 GYD917609 HHZ917609 HRV917609 IBR917609 ILN917609 IVJ917609 JFF917609 JPB917609 JYX917609 KIT917609 KSP917609 LCL917609 LMH917609 LWD917609 MFZ917609 MPV917609 MZR917609 NJN917609 NTJ917609 ODF917609 ONB917609 OWX917609 PGT917609 PQP917609 QAL917609 QKH917609 QUD917609 RDZ917609 RNV917609 RXR917609 SHN917609 SRJ917609 TBF917609 TLB917609 TUX917609 UET917609 UOP917609 UYL917609 VIH917609 VSD917609 WBZ917609 WLV917609 WVR917609 J983145 JF983145 TB983145 ACX983145 AMT983145 AWP983145 BGL983145 BQH983145 CAD983145 CJZ983145 CTV983145 DDR983145 DNN983145 DXJ983145 EHF983145 ERB983145 FAX983145 FKT983145 FUP983145 GEL983145 GOH983145 GYD983145 HHZ983145 HRV983145 IBR983145 ILN983145 IVJ983145 JFF983145 JPB983145 JYX983145 KIT983145 KSP983145 LCL983145 LMH983145 LWD983145 MFZ983145 MPV983145 MZR983145 NJN983145 NTJ983145 ODF983145 ONB983145 OWX983145 PGT983145 PQP983145 QAL983145 QKH983145 QUD983145 RDZ983145 RNV983145 RXR983145 SHN983145 SRJ983145 TBF983145 TLB983145 TUX983145 UET983145 UOP983145 UYL983145 VIH983145 VSD983145 WBZ983145 WLV983145 WVR983145 J65657 JF65657 TB65657 ACX65657 AMT65657 AWP65657 BGL65657 BQH65657 CAD65657 CJZ65657 CTV65657 DDR65657 DNN65657 DXJ65657 EHF65657 ERB65657 FAX65657 FKT65657 FUP65657 GEL65657 GOH65657 GYD65657 HHZ65657 HRV65657 IBR65657 ILN65657 IVJ65657 JFF65657 JPB65657 JYX65657 KIT65657 KSP65657 LCL65657 LMH65657 LWD65657 MFZ65657 MPV65657 MZR65657 NJN65657 NTJ65657 ODF65657 ONB65657 OWX65657 PGT65657 PQP65657 QAL65657 QKH65657 QUD65657 RDZ65657 RNV65657 RXR65657 SHN65657 SRJ65657 TBF65657 TLB65657 TUX65657 UET65657 UOP65657 UYL65657 VIH65657 VSD65657 WBZ65657 WLV65657 WVR65657 J131193 JF131193 TB131193 ACX131193 AMT131193 AWP131193 BGL131193 BQH131193 CAD131193 CJZ131193 CTV131193 DDR131193 DNN131193 DXJ131193 EHF131193 ERB131193 FAX131193 FKT131193 FUP131193 GEL131193 GOH131193 GYD131193 HHZ131193 HRV131193 IBR131193 ILN131193 IVJ131193 JFF131193 JPB131193 JYX131193 KIT131193 KSP131193 LCL131193 LMH131193 LWD131193 MFZ131193 MPV131193 MZR131193 NJN131193 NTJ131193 ODF131193 ONB131193 OWX131193 PGT131193 PQP131193 QAL131193 QKH131193 QUD131193 RDZ131193 RNV131193 RXR131193 SHN131193 SRJ131193 TBF131193 TLB131193 TUX131193 UET131193 UOP131193 UYL131193 VIH131193 VSD131193 WBZ131193 WLV131193 WVR131193 J196729 JF196729 TB196729 ACX196729 AMT196729 AWP196729 BGL196729 BQH196729 CAD196729 CJZ196729 CTV196729 DDR196729 DNN196729 DXJ196729 EHF196729 ERB196729 FAX196729 FKT196729 FUP196729 GEL196729 GOH196729 GYD196729 HHZ196729 HRV196729 IBR196729 ILN196729 IVJ196729 JFF196729 JPB196729 JYX196729 KIT196729 KSP196729 LCL196729 LMH196729 LWD196729 MFZ196729 MPV196729 MZR196729 NJN196729 NTJ196729 ODF196729 ONB196729 OWX196729 PGT196729 PQP196729 QAL196729 QKH196729 QUD196729 RDZ196729 RNV196729 RXR196729 SHN196729 SRJ196729 TBF196729 TLB196729 TUX196729 UET196729 UOP196729 UYL196729 VIH196729 VSD196729 WBZ196729 WLV196729 WVR196729 J262265 JF262265 TB262265 ACX262265 AMT262265 AWP262265 BGL262265 BQH262265 CAD262265 CJZ262265 CTV262265 DDR262265 DNN262265 DXJ262265 EHF262265 ERB262265 FAX262265 FKT262265 FUP262265 GEL262265 GOH262265 GYD262265 HHZ262265 HRV262265 IBR262265 ILN262265 IVJ262265 JFF262265 JPB262265 JYX262265 KIT262265 KSP262265 LCL262265 LMH262265 LWD262265 MFZ262265 MPV262265 MZR262265 NJN262265 NTJ262265 ODF262265 ONB262265 OWX262265 PGT262265 PQP262265 QAL262265 QKH262265 QUD262265 RDZ262265 RNV262265 RXR262265 SHN262265 SRJ262265 TBF262265 TLB262265 TUX262265 UET262265 UOP262265 UYL262265 VIH262265 VSD262265 WBZ262265 WLV262265 WVR262265 J327801 JF327801 TB327801 ACX327801 AMT327801 AWP327801 BGL327801 BQH327801 CAD327801 CJZ327801 CTV327801 DDR327801 DNN327801 DXJ327801 EHF327801 ERB327801 FAX327801 FKT327801 FUP327801 GEL327801 GOH327801 GYD327801 HHZ327801 HRV327801 IBR327801 ILN327801 IVJ327801 JFF327801 JPB327801 JYX327801 KIT327801 KSP327801 LCL327801 LMH327801 LWD327801 MFZ327801 MPV327801 MZR327801 NJN327801 NTJ327801 ODF327801 ONB327801 OWX327801 PGT327801 PQP327801 QAL327801 QKH327801 QUD327801 RDZ327801 RNV327801 RXR327801 SHN327801 SRJ327801 TBF327801 TLB327801 TUX327801 UET327801 UOP327801 UYL327801 VIH327801 VSD327801 WBZ327801 WLV327801 WVR327801 J393337 JF393337 TB393337 ACX393337 AMT393337 AWP393337 BGL393337 BQH393337 CAD393337 CJZ393337 CTV393337 DDR393337 DNN393337 DXJ393337 EHF393337 ERB393337 FAX393337 FKT393337 FUP393337 GEL393337 GOH393337 GYD393337 HHZ393337 HRV393337 IBR393337 ILN393337 IVJ393337 JFF393337 JPB393337 JYX393337 KIT393337 KSP393337 LCL393337 LMH393337 LWD393337 MFZ393337 MPV393337 MZR393337 NJN393337 NTJ393337 ODF393337 ONB393337 OWX393337 PGT393337 PQP393337 QAL393337 QKH393337 QUD393337 RDZ393337 RNV393337 RXR393337 SHN393337 SRJ393337 TBF393337 TLB393337 TUX393337 UET393337 UOP393337 UYL393337 VIH393337 VSD393337 WBZ393337 WLV393337 WVR393337 J458873 JF458873 TB458873 ACX458873 AMT458873 AWP458873 BGL458873 BQH458873 CAD458873 CJZ458873 CTV458873 DDR458873 DNN458873 DXJ458873 EHF458873 ERB458873 FAX458873 FKT458873 FUP458873 GEL458873 GOH458873 GYD458873 HHZ458873 HRV458873 IBR458873 ILN458873 IVJ458873 JFF458873 JPB458873 JYX458873 KIT458873 KSP458873 LCL458873 LMH458873 LWD458873 MFZ458873 MPV458873 MZR458873 NJN458873 NTJ458873 ODF458873 ONB458873 OWX458873 PGT458873 PQP458873 QAL458873 QKH458873 QUD458873 RDZ458873 RNV458873 RXR458873 SHN458873 SRJ458873 TBF458873 TLB458873 TUX458873 UET458873 UOP458873 UYL458873 VIH458873 VSD458873 WBZ458873 WLV458873 WVR458873 J524409 JF524409 TB524409 ACX524409 AMT524409 AWP524409 BGL524409 BQH524409 CAD524409 CJZ524409 CTV524409 DDR524409 DNN524409 DXJ524409 EHF524409 ERB524409 FAX524409 FKT524409 FUP524409 GEL524409 GOH524409 GYD524409 HHZ524409 HRV524409 IBR524409 ILN524409 IVJ524409 JFF524409 JPB524409 JYX524409 KIT524409 KSP524409 LCL524409 LMH524409 LWD524409 MFZ524409 MPV524409 MZR524409 NJN524409 NTJ524409 ODF524409 ONB524409 OWX524409 PGT524409 PQP524409 QAL524409 QKH524409 QUD524409 RDZ524409 RNV524409 RXR524409 SHN524409 SRJ524409 TBF524409 TLB524409 TUX524409 UET524409 UOP524409 UYL524409 VIH524409 VSD524409 WBZ524409 WLV524409 WVR524409 J589945 JF589945 TB589945 ACX589945 AMT589945 AWP589945 BGL589945 BQH589945 CAD589945 CJZ589945 CTV589945 DDR589945 DNN589945 DXJ589945 EHF589945 ERB589945 FAX589945 FKT589945 FUP589945 GEL589945 GOH589945 GYD589945 HHZ589945 HRV589945 IBR589945 ILN589945 IVJ589945 JFF589945 JPB589945 JYX589945 KIT589945 KSP589945 LCL589945 LMH589945 LWD589945 MFZ589945 MPV589945 MZR589945 NJN589945 NTJ589945 ODF589945 ONB589945 OWX589945 PGT589945 PQP589945 QAL589945 QKH589945 QUD589945 RDZ589945 RNV589945 RXR589945 SHN589945 SRJ589945 TBF589945 TLB589945 TUX589945 UET589945 UOP589945 UYL589945 VIH589945 VSD589945 WBZ589945 WLV589945 WVR589945 J655481 JF655481 TB655481 ACX655481 AMT655481 AWP655481 BGL655481 BQH655481 CAD655481 CJZ655481 CTV655481 DDR655481 DNN655481 DXJ655481 EHF655481 ERB655481 FAX655481 FKT655481 FUP655481 GEL655481 GOH655481 GYD655481 HHZ655481 HRV655481 IBR655481 ILN655481 IVJ655481 JFF655481 JPB655481 JYX655481 KIT655481 KSP655481 LCL655481 LMH655481 LWD655481 MFZ655481 MPV655481 MZR655481 NJN655481 NTJ655481 ODF655481 ONB655481 OWX655481 PGT655481 PQP655481 QAL655481 QKH655481 QUD655481 RDZ655481 RNV655481 RXR655481 SHN655481 SRJ655481 TBF655481 TLB655481 TUX655481 UET655481 UOP655481 UYL655481 VIH655481 VSD655481 WBZ655481 WLV655481 WVR655481 J721017 JF721017 TB721017 ACX721017 AMT721017 AWP721017 BGL721017 BQH721017 CAD721017 CJZ721017 CTV721017 DDR721017 DNN721017 DXJ721017 EHF721017 ERB721017 FAX721017 FKT721017 FUP721017 GEL721017 GOH721017 GYD721017 HHZ721017 HRV721017 IBR721017 ILN721017 IVJ721017 JFF721017 JPB721017 JYX721017 KIT721017 KSP721017 LCL721017 LMH721017 LWD721017 MFZ721017 MPV721017 MZR721017 NJN721017 NTJ721017 ODF721017 ONB721017 OWX721017 PGT721017 PQP721017 QAL721017 QKH721017 QUD721017 RDZ721017 RNV721017 RXR721017 SHN721017 SRJ721017 TBF721017 TLB721017 TUX721017 UET721017 UOP721017 UYL721017 VIH721017 VSD721017 WBZ721017 WLV721017 WVR721017 J786553 JF786553 TB786553 ACX786553 AMT786553 AWP786553 BGL786553 BQH786553 CAD786553 CJZ786553 CTV786553 DDR786553 DNN786553 DXJ786553 EHF786553 ERB786553 FAX786553 FKT786553 FUP786553 GEL786553 GOH786553 GYD786553 HHZ786553 HRV786553 IBR786553 ILN786553 IVJ786553 JFF786553 JPB786553 JYX786553 KIT786553 KSP786553 LCL786553 LMH786553 LWD786553 MFZ786553 MPV786553 MZR786553 NJN786553 NTJ786553 ODF786553 ONB786553 OWX786553 PGT786553 PQP786553 QAL786553 QKH786553 QUD786553 RDZ786553 RNV786553 RXR786553 SHN786553 SRJ786553 TBF786553 TLB786553 TUX786553 UET786553 UOP786553 UYL786553 VIH786553 VSD786553 WBZ786553 WLV786553 WVR786553 J852089 JF852089 TB852089 ACX852089 AMT852089 AWP852089 BGL852089 BQH852089 CAD852089 CJZ852089 CTV852089 DDR852089 DNN852089 DXJ852089 EHF852089 ERB852089 FAX852089 FKT852089 FUP852089 GEL852089 GOH852089 GYD852089 HHZ852089 HRV852089 IBR852089 ILN852089 IVJ852089 JFF852089 JPB852089 JYX852089 KIT852089 KSP852089 LCL852089 LMH852089 LWD852089 MFZ852089 MPV852089 MZR852089 NJN852089 NTJ852089 ODF852089 ONB852089 OWX852089 PGT852089 PQP852089 QAL852089 QKH852089 QUD852089 RDZ852089 RNV852089 RXR852089 SHN852089 SRJ852089 TBF852089 TLB852089 TUX852089 UET852089 UOP852089 UYL852089 VIH852089 VSD852089 WBZ852089 WLV852089 WVR852089 J917625 JF917625 TB917625 ACX917625 AMT917625 AWP917625 BGL917625 BQH917625 CAD917625 CJZ917625 CTV917625 DDR917625 DNN917625 DXJ917625 EHF917625 ERB917625 FAX917625 FKT917625 FUP917625 GEL917625 GOH917625 GYD917625 HHZ917625 HRV917625 IBR917625 ILN917625 IVJ917625 JFF917625 JPB917625 JYX917625 KIT917625 KSP917625 LCL917625 LMH917625 LWD917625 MFZ917625 MPV917625 MZR917625 NJN917625 NTJ917625 ODF917625 ONB917625 OWX917625 PGT917625 PQP917625 QAL917625 QKH917625 QUD917625 RDZ917625 RNV917625 RXR917625 SHN917625 SRJ917625 TBF917625 TLB917625 TUX917625 UET917625 UOP917625 UYL917625 VIH917625 VSD917625 WBZ917625 WLV917625 WVR917625 J983161 JF983161 TB983161 ACX983161 AMT983161 AWP983161 BGL983161 BQH983161 CAD983161 CJZ983161 CTV983161 DDR983161 DNN983161 DXJ983161 EHF983161 ERB983161 FAX983161 FKT983161 FUP983161 GEL983161 GOH983161 GYD983161 HHZ983161 HRV983161 IBR983161 ILN983161 IVJ983161 JFF983161 JPB983161 JYX983161 KIT983161 KSP983161 LCL983161 LMH983161 LWD983161 MFZ983161 MPV983161 MZR983161 NJN983161 NTJ983161 ODF983161 ONB983161 OWX983161 PGT983161 PQP983161 QAL983161 QKH983161 QUD983161 RDZ983161 RNV983161 RXR983161 SHN983161 SRJ983161 TBF983161 TLB983161 TUX983161 UET983161 UOP983161 UYL983161 VIH983161 VSD983161 WBZ983161 WLV983161 WVR983161 J65673 JF65673 TB65673 ACX65673 AMT65673 AWP65673 BGL65673 BQH65673 CAD65673 CJZ65673 CTV65673 DDR65673 DNN65673 DXJ65673 EHF65673 ERB65673 FAX65673 FKT65673 FUP65673 GEL65673 GOH65673 GYD65673 HHZ65673 HRV65673 IBR65673 ILN65673 IVJ65673 JFF65673 JPB65673 JYX65673 KIT65673 KSP65673 LCL65673 LMH65673 LWD65673 MFZ65673 MPV65673 MZR65673 NJN65673 NTJ65673 ODF65673 ONB65673 OWX65673 PGT65673 PQP65673 QAL65673 QKH65673 QUD65673 RDZ65673 RNV65673 RXR65673 SHN65673 SRJ65673 TBF65673 TLB65673 TUX65673 UET65673 UOP65673 UYL65673 VIH65673 VSD65673 WBZ65673 WLV65673 WVR65673 J131209 JF131209 TB131209 ACX131209 AMT131209 AWP131209 BGL131209 BQH131209 CAD131209 CJZ131209 CTV131209 DDR131209 DNN131209 DXJ131209 EHF131209 ERB131209 FAX131209 FKT131209 FUP131209 GEL131209 GOH131209 GYD131209 HHZ131209 HRV131209 IBR131209 ILN131209 IVJ131209 JFF131209 JPB131209 JYX131209 KIT131209 KSP131209 LCL131209 LMH131209 LWD131209 MFZ131209 MPV131209 MZR131209 NJN131209 NTJ131209 ODF131209 ONB131209 OWX131209 PGT131209 PQP131209 QAL131209 QKH131209 QUD131209 RDZ131209 RNV131209 RXR131209 SHN131209 SRJ131209 TBF131209 TLB131209 TUX131209 UET131209 UOP131209 UYL131209 VIH131209 VSD131209 WBZ131209 WLV131209 WVR131209 J196745 JF196745 TB196745 ACX196745 AMT196745 AWP196745 BGL196745 BQH196745 CAD196745 CJZ196745 CTV196745 DDR196745 DNN196745 DXJ196745 EHF196745 ERB196745 FAX196745 FKT196745 FUP196745 GEL196745 GOH196745 GYD196745 HHZ196745 HRV196745 IBR196745 ILN196745 IVJ196745 JFF196745 JPB196745 JYX196745 KIT196745 KSP196745 LCL196745 LMH196745 LWD196745 MFZ196745 MPV196745 MZR196745 NJN196745 NTJ196745 ODF196745 ONB196745 OWX196745 PGT196745 PQP196745 QAL196745 QKH196745 QUD196745 RDZ196745 RNV196745 RXR196745 SHN196745 SRJ196745 TBF196745 TLB196745 TUX196745 UET196745 UOP196745 UYL196745 VIH196745 VSD196745 WBZ196745 WLV196745 WVR196745 J262281 JF262281 TB262281 ACX262281 AMT262281 AWP262281 BGL262281 BQH262281 CAD262281 CJZ262281 CTV262281 DDR262281 DNN262281 DXJ262281 EHF262281 ERB262281 FAX262281 FKT262281 FUP262281 GEL262281 GOH262281 GYD262281 HHZ262281 HRV262281 IBR262281 ILN262281 IVJ262281 JFF262281 JPB262281 JYX262281 KIT262281 KSP262281 LCL262281 LMH262281 LWD262281 MFZ262281 MPV262281 MZR262281 NJN262281 NTJ262281 ODF262281 ONB262281 OWX262281 PGT262281 PQP262281 QAL262281 QKH262281 QUD262281 RDZ262281 RNV262281 RXR262281 SHN262281 SRJ262281 TBF262281 TLB262281 TUX262281 UET262281 UOP262281 UYL262281 VIH262281 VSD262281 WBZ262281 WLV262281 WVR262281 J327817 JF327817 TB327817 ACX327817 AMT327817 AWP327817 BGL327817 BQH327817 CAD327817 CJZ327817 CTV327817 DDR327817 DNN327817 DXJ327817 EHF327817 ERB327817 FAX327817 FKT327817 FUP327817 GEL327817 GOH327817 GYD327817 HHZ327817 HRV327817 IBR327817 ILN327817 IVJ327817 JFF327817 JPB327817 JYX327817 KIT327817 KSP327817 LCL327817 LMH327817 LWD327817 MFZ327817 MPV327817 MZR327817 NJN327817 NTJ327817 ODF327817 ONB327817 OWX327817 PGT327817 PQP327817 QAL327817 QKH327817 QUD327817 RDZ327817 RNV327817 RXR327817 SHN327817 SRJ327817 TBF327817 TLB327817 TUX327817 UET327817 UOP327817 UYL327817 VIH327817 VSD327817 WBZ327817 WLV327817 WVR327817 J393353 JF393353 TB393353 ACX393353 AMT393353 AWP393353 BGL393353 BQH393353 CAD393353 CJZ393353 CTV393353 DDR393353 DNN393353 DXJ393353 EHF393353 ERB393353 FAX393353 FKT393353 FUP393353 GEL393353 GOH393353 GYD393353 HHZ393353 HRV393353 IBR393353 ILN393353 IVJ393353 JFF393353 JPB393353 JYX393353 KIT393353 KSP393353 LCL393353 LMH393353 LWD393353 MFZ393353 MPV393353 MZR393353 NJN393353 NTJ393353 ODF393353 ONB393353 OWX393353 PGT393353 PQP393353 QAL393353 QKH393353 QUD393353 RDZ393353 RNV393353 RXR393353 SHN393353 SRJ393353 TBF393353 TLB393353 TUX393353 UET393353 UOP393353 UYL393353 VIH393353 VSD393353 WBZ393353 WLV393353 WVR393353 J458889 JF458889 TB458889 ACX458889 AMT458889 AWP458889 BGL458889 BQH458889 CAD458889 CJZ458889 CTV458889 DDR458889 DNN458889 DXJ458889 EHF458889 ERB458889 FAX458889 FKT458889 FUP458889 GEL458889 GOH458889 GYD458889 HHZ458889 HRV458889 IBR458889 ILN458889 IVJ458889 JFF458889 JPB458889 JYX458889 KIT458889 KSP458889 LCL458889 LMH458889 LWD458889 MFZ458889 MPV458889 MZR458889 NJN458889 NTJ458889 ODF458889 ONB458889 OWX458889 PGT458889 PQP458889 QAL458889 QKH458889 QUD458889 RDZ458889 RNV458889 RXR458889 SHN458889 SRJ458889 TBF458889 TLB458889 TUX458889 UET458889 UOP458889 UYL458889 VIH458889 VSD458889 WBZ458889 WLV458889 WVR458889 J524425 JF524425 TB524425 ACX524425 AMT524425 AWP524425 BGL524425 BQH524425 CAD524425 CJZ524425 CTV524425 DDR524425 DNN524425 DXJ524425 EHF524425 ERB524425 FAX524425 FKT524425 FUP524425 GEL524425 GOH524425 GYD524425 HHZ524425 HRV524425 IBR524425 ILN524425 IVJ524425 JFF524425 JPB524425 JYX524425 KIT524425 KSP524425 LCL524425 LMH524425 LWD524425 MFZ524425 MPV524425 MZR524425 NJN524425 NTJ524425 ODF524425 ONB524425 OWX524425 PGT524425 PQP524425 QAL524425 QKH524425 QUD524425 RDZ524425 RNV524425 RXR524425 SHN524425 SRJ524425 TBF524425 TLB524425 TUX524425 UET524425 UOP524425 UYL524425 VIH524425 VSD524425 WBZ524425 WLV524425 WVR524425 J589961 JF589961 TB589961 ACX589961 AMT589961 AWP589961 BGL589961 BQH589961 CAD589961 CJZ589961 CTV589961 DDR589961 DNN589961 DXJ589961 EHF589961 ERB589961 FAX589961 FKT589961 FUP589961 GEL589961 GOH589961 GYD589961 HHZ589961 HRV589961 IBR589961 ILN589961 IVJ589961 JFF589961 JPB589961 JYX589961 KIT589961 KSP589961 LCL589961 LMH589961 LWD589961 MFZ589961 MPV589961 MZR589961 NJN589961 NTJ589961 ODF589961 ONB589961 OWX589961 PGT589961 PQP589961 QAL589961 QKH589961 QUD589961 RDZ589961 RNV589961 RXR589961 SHN589961 SRJ589961 TBF589961 TLB589961 TUX589961 UET589961 UOP589961 UYL589961 VIH589961 VSD589961 WBZ589961 WLV589961 WVR589961 J655497 JF655497 TB655497 ACX655497 AMT655497 AWP655497 BGL655497 BQH655497 CAD655497 CJZ655497 CTV655497 DDR655497 DNN655497 DXJ655497 EHF655497 ERB655497 FAX655497 FKT655497 FUP655497 GEL655497 GOH655497 GYD655497 HHZ655497 HRV655497 IBR655497 ILN655497 IVJ655497 JFF655497 JPB655497 JYX655497 KIT655497 KSP655497 LCL655497 LMH655497 LWD655497 MFZ655497 MPV655497 MZR655497 NJN655497 NTJ655497 ODF655497 ONB655497 OWX655497 PGT655497 PQP655497 QAL655497 QKH655497 QUD655497 RDZ655497 RNV655497 RXR655497 SHN655497 SRJ655497 TBF655497 TLB655497 TUX655497 UET655497 UOP655497 UYL655497 VIH655497 VSD655497 WBZ655497 WLV655497 WVR655497 J721033 JF721033 TB721033 ACX721033 AMT721033 AWP721033 BGL721033 BQH721033 CAD721033 CJZ721033 CTV721033 DDR721033 DNN721033 DXJ721033 EHF721033 ERB721033 FAX721033 FKT721033 FUP721033 GEL721033 GOH721033 GYD721033 HHZ721033 HRV721033 IBR721033 ILN721033 IVJ721033 JFF721033 JPB721033 JYX721033 KIT721033 KSP721033 LCL721033 LMH721033 LWD721033 MFZ721033 MPV721033 MZR721033 NJN721033 NTJ721033 ODF721033 ONB721033 OWX721033 PGT721033 PQP721033 QAL721033 QKH721033 QUD721033 RDZ721033 RNV721033 RXR721033 SHN721033 SRJ721033 TBF721033 TLB721033 TUX721033 UET721033 UOP721033 UYL721033 VIH721033 VSD721033 WBZ721033 WLV721033 WVR721033 J786569 JF786569 TB786569 ACX786569 AMT786569 AWP786569 BGL786569 BQH786569 CAD786569 CJZ786569 CTV786569 DDR786569 DNN786569 DXJ786569 EHF786569 ERB786569 FAX786569 FKT786569 FUP786569 GEL786569 GOH786569 GYD786569 HHZ786569 HRV786569 IBR786569 ILN786569 IVJ786569 JFF786569 JPB786569 JYX786569 KIT786569 KSP786569 LCL786569 LMH786569 LWD786569 MFZ786569 MPV786569 MZR786569 NJN786569 NTJ786569 ODF786569 ONB786569 OWX786569 PGT786569 PQP786569 QAL786569 QKH786569 QUD786569 RDZ786569 RNV786569 RXR786569 SHN786569 SRJ786569 TBF786569 TLB786569 TUX786569 UET786569 UOP786569 UYL786569 VIH786569 VSD786569 WBZ786569 WLV786569 WVR786569 J852105 JF852105 TB852105 ACX852105 AMT852105 AWP852105 BGL852105 BQH852105 CAD852105 CJZ852105 CTV852105 DDR852105 DNN852105 DXJ852105 EHF852105 ERB852105 FAX852105 FKT852105 FUP852105 GEL852105 GOH852105 GYD852105 HHZ852105 HRV852105 IBR852105 ILN852105 IVJ852105 JFF852105 JPB852105 JYX852105 KIT852105 KSP852105 LCL852105 LMH852105 LWD852105 MFZ852105 MPV852105 MZR852105 NJN852105 NTJ852105 ODF852105 ONB852105 OWX852105 PGT852105 PQP852105 QAL852105 QKH852105 QUD852105 RDZ852105 RNV852105 RXR852105 SHN852105 SRJ852105 TBF852105 TLB852105 TUX852105 UET852105 UOP852105 UYL852105 VIH852105 VSD852105 WBZ852105 WLV852105 WVR852105 J917641 JF917641 TB917641 ACX917641 AMT917641 AWP917641 BGL917641 BQH917641 CAD917641 CJZ917641 CTV917641 DDR917641 DNN917641 DXJ917641 EHF917641 ERB917641 FAX917641 FKT917641 FUP917641 GEL917641 GOH917641 GYD917641 HHZ917641 HRV917641 IBR917641 ILN917641 IVJ917641 JFF917641 JPB917641 JYX917641 KIT917641 KSP917641 LCL917641 LMH917641 LWD917641 MFZ917641 MPV917641 MZR917641 NJN917641 NTJ917641 ODF917641 ONB917641 OWX917641 PGT917641 PQP917641 QAL917641 QKH917641 QUD917641 RDZ917641 RNV917641 RXR917641 SHN917641 SRJ917641 TBF917641 TLB917641 TUX917641 UET917641 UOP917641 UYL917641 VIH917641 VSD917641 WBZ917641 WLV917641 WVR917641 J983177 JF983177 TB983177 ACX983177 AMT983177 AWP983177 BGL983177 BQH983177 CAD983177 CJZ983177 CTV983177 DDR983177 DNN983177 DXJ983177 EHF983177 ERB983177 FAX983177 FKT983177 FUP983177 GEL983177 GOH983177 GYD983177 HHZ983177 HRV983177 IBR983177 ILN983177 IVJ983177 JFF983177 JPB983177 JYX983177 KIT983177 KSP983177 LCL983177 LMH983177 LWD983177 MFZ983177 MPV983177 MZR983177 NJN983177 NTJ983177 ODF983177 ONB983177 OWX983177 PGT983177 PQP983177 QAL983177 QKH983177 QUD983177 RDZ983177 RNV983177 RXR983177 SHN983177 SRJ983177 TBF983177 TLB983177 TUX983177 UET983177 UOP983177 UYL983177 VIH983177 VSD983177 WBZ983177 WLV983177 WVR983177 J65689 JF65689 TB65689 ACX65689 AMT65689 AWP65689 BGL65689 BQH65689 CAD65689 CJZ65689 CTV65689 DDR65689 DNN65689 DXJ65689 EHF65689 ERB65689 FAX65689 FKT65689 FUP65689 GEL65689 GOH65689 GYD65689 HHZ65689 HRV65689 IBR65689 ILN65689 IVJ65689 JFF65689 JPB65689 JYX65689 KIT65689 KSP65689 LCL65689 LMH65689 LWD65689 MFZ65689 MPV65689 MZR65689 NJN65689 NTJ65689 ODF65689 ONB65689 OWX65689 PGT65689 PQP65689 QAL65689 QKH65689 QUD65689 RDZ65689 RNV65689 RXR65689 SHN65689 SRJ65689 TBF65689 TLB65689 TUX65689 UET65689 UOP65689 UYL65689 VIH65689 VSD65689 WBZ65689 WLV65689 WVR65689 J131225 JF131225 TB131225 ACX131225 AMT131225 AWP131225 BGL131225 BQH131225 CAD131225 CJZ131225 CTV131225 DDR131225 DNN131225 DXJ131225 EHF131225 ERB131225 FAX131225 FKT131225 FUP131225 GEL131225 GOH131225 GYD131225 HHZ131225 HRV131225 IBR131225 ILN131225 IVJ131225 JFF131225 JPB131225 JYX131225 KIT131225 KSP131225 LCL131225 LMH131225 LWD131225 MFZ131225 MPV131225 MZR131225 NJN131225 NTJ131225 ODF131225 ONB131225 OWX131225 PGT131225 PQP131225 QAL131225 QKH131225 QUD131225 RDZ131225 RNV131225 RXR131225 SHN131225 SRJ131225 TBF131225 TLB131225 TUX131225 UET131225 UOP131225 UYL131225 VIH131225 VSD131225 WBZ131225 WLV131225 WVR131225 J196761 JF196761 TB196761 ACX196761 AMT196761 AWP196761 BGL196761 BQH196761 CAD196761 CJZ196761 CTV196761 DDR196761 DNN196761 DXJ196761 EHF196761 ERB196761 FAX196761 FKT196761 FUP196761 GEL196761 GOH196761 GYD196761 HHZ196761 HRV196761 IBR196761 ILN196761 IVJ196761 JFF196761 JPB196761 JYX196761 KIT196761 KSP196761 LCL196761 LMH196761 LWD196761 MFZ196761 MPV196761 MZR196761 NJN196761 NTJ196761 ODF196761 ONB196761 OWX196761 PGT196761 PQP196761 QAL196761 QKH196761 QUD196761 RDZ196761 RNV196761 RXR196761 SHN196761 SRJ196761 TBF196761 TLB196761 TUX196761 UET196761 UOP196761 UYL196761 VIH196761 VSD196761 WBZ196761 WLV196761 WVR196761 J262297 JF262297 TB262297 ACX262297 AMT262297 AWP262297 BGL262297 BQH262297 CAD262297 CJZ262297 CTV262297 DDR262297 DNN262297 DXJ262297 EHF262297 ERB262297 FAX262297 FKT262297 FUP262297 GEL262297 GOH262297 GYD262297 HHZ262297 HRV262297 IBR262297 ILN262297 IVJ262297 JFF262297 JPB262297 JYX262297 KIT262297 KSP262297 LCL262297 LMH262297 LWD262297 MFZ262297 MPV262297 MZR262297 NJN262297 NTJ262297 ODF262297 ONB262297 OWX262297 PGT262297 PQP262297 QAL262297 QKH262297 QUD262297 RDZ262297 RNV262297 RXR262297 SHN262297 SRJ262297 TBF262297 TLB262297 TUX262297 UET262297 UOP262297 UYL262297 VIH262297 VSD262297 WBZ262297 WLV262297 WVR262297 J327833 JF327833 TB327833 ACX327833 AMT327833 AWP327833 BGL327833 BQH327833 CAD327833 CJZ327833 CTV327833 DDR327833 DNN327833 DXJ327833 EHF327833 ERB327833 FAX327833 FKT327833 FUP327833 GEL327833 GOH327833 GYD327833 HHZ327833 HRV327833 IBR327833 ILN327833 IVJ327833 JFF327833 JPB327833 JYX327833 KIT327833 KSP327833 LCL327833 LMH327833 LWD327833 MFZ327833 MPV327833 MZR327833 NJN327833 NTJ327833 ODF327833 ONB327833 OWX327833 PGT327833 PQP327833 QAL327833 QKH327833 QUD327833 RDZ327833 RNV327833 RXR327833 SHN327833 SRJ327833 TBF327833 TLB327833 TUX327833 UET327833 UOP327833 UYL327833 VIH327833 VSD327833 WBZ327833 WLV327833 WVR327833 J393369 JF393369 TB393369 ACX393369 AMT393369 AWP393369 BGL393369 BQH393369 CAD393369 CJZ393369 CTV393369 DDR393369 DNN393369 DXJ393369 EHF393369 ERB393369 FAX393369 FKT393369 FUP393369 GEL393369 GOH393369 GYD393369 HHZ393369 HRV393369 IBR393369 ILN393369 IVJ393369 JFF393369 JPB393369 JYX393369 KIT393369 KSP393369 LCL393369 LMH393369 LWD393369 MFZ393369 MPV393369 MZR393369 NJN393369 NTJ393369 ODF393369 ONB393369 OWX393369 PGT393369 PQP393369 QAL393369 QKH393369 QUD393369 RDZ393369 RNV393369 RXR393369 SHN393369 SRJ393369 TBF393369 TLB393369 TUX393369 UET393369 UOP393369 UYL393369 VIH393369 VSD393369 WBZ393369 WLV393369 WVR393369 J458905 JF458905 TB458905 ACX458905 AMT458905 AWP458905 BGL458905 BQH458905 CAD458905 CJZ458905 CTV458905 DDR458905 DNN458905 DXJ458905 EHF458905 ERB458905 FAX458905 FKT458905 FUP458905 GEL458905 GOH458905 GYD458905 HHZ458905 HRV458905 IBR458905 ILN458905 IVJ458905 JFF458905 JPB458905 JYX458905 KIT458905 KSP458905 LCL458905 LMH458905 LWD458905 MFZ458905 MPV458905 MZR458905 NJN458905 NTJ458905 ODF458905 ONB458905 OWX458905 PGT458905 PQP458905 QAL458905 QKH458905 QUD458905 RDZ458905 RNV458905 RXR458905 SHN458905 SRJ458905 TBF458905 TLB458905 TUX458905 UET458905 UOP458905 UYL458905 VIH458905 VSD458905 WBZ458905 WLV458905 WVR458905 J524441 JF524441 TB524441 ACX524441 AMT524441 AWP524441 BGL524441 BQH524441 CAD524441 CJZ524441 CTV524441 DDR524441 DNN524441 DXJ524441 EHF524441 ERB524441 FAX524441 FKT524441 FUP524441 GEL524441 GOH524441 GYD524441 HHZ524441 HRV524441 IBR524441 ILN524441 IVJ524441 JFF524441 JPB524441 JYX524441 KIT524441 KSP524441 LCL524441 LMH524441 LWD524441 MFZ524441 MPV524441 MZR524441 NJN524441 NTJ524441 ODF524441 ONB524441 OWX524441 PGT524441 PQP524441 QAL524441 QKH524441 QUD524441 RDZ524441 RNV524441 RXR524441 SHN524441 SRJ524441 TBF524441 TLB524441 TUX524441 UET524441 UOP524441 UYL524441 VIH524441 VSD524441 WBZ524441 WLV524441 WVR524441 J589977 JF589977 TB589977 ACX589977 AMT589977 AWP589977 BGL589977 BQH589977 CAD589977 CJZ589977 CTV589977 DDR589977 DNN589977 DXJ589977 EHF589977 ERB589977 FAX589977 FKT589977 FUP589977 GEL589977 GOH589977 GYD589977 HHZ589977 HRV589977 IBR589977 ILN589977 IVJ589977 JFF589977 JPB589977 JYX589977 KIT589977 KSP589977 LCL589977 LMH589977 LWD589977 MFZ589977 MPV589977 MZR589977 NJN589977 NTJ589977 ODF589977 ONB589977 OWX589977 PGT589977 PQP589977 QAL589977 QKH589977 QUD589977 RDZ589977 RNV589977 RXR589977 SHN589977 SRJ589977 TBF589977 TLB589977 TUX589977 UET589977 UOP589977 UYL589977 VIH589977 VSD589977 WBZ589977 WLV589977 WVR589977 J655513 JF655513 TB655513 ACX655513 AMT655513 AWP655513 BGL655513 BQH655513 CAD655513 CJZ655513 CTV655513 DDR655513 DNN655513 DXJ655513 EHF655513 ERB655513 FAX655513 FKT655513 FUP655513 GEL655513 GOH655513 GYD655513 HHZ655513 HRV655513 IBR655513 ILN655513 IVJ655513 JFF655513 JPB655513 JYX655513 KIT655513 KSP655513 LCL655513 LMH655513 LWD655513 MFZ655513 MPV655513 MZR655513 NJN655513 NTJ655513 ODF655513 ONB655513 OWX655513 PGT655513 PQP655513 QAL655513 QKH655513 QUD655513 RDZ655513 RNV655513 RXR655513 SHN655513 SRJ655513 TBF655513 TLB655513 TUX655513 UET655513 UOP655513 UYL655513 VIH655513 VSD655513 WBZ655513 WLV655513 WVR655513 J721049 JF721049 TB721049 ACX721049 AMT721049 AWP721049 BGL721049 BQH721049 CAD721049 CJZ721049 CTV721049 DDR721049 DNN721049 DXJ721049 EHF721049 ERB721049 FAX721049 FKT721049 FUP721049 GEL721049 GOH721049 GYD721049 HHZ721049 HRV721049 IBR721049 ILN721049 IVJ721049 JFF721049 JPB721049 JYX721049 KIT721049 KSP721049 LCL721049 LMH721049 LWD721049 MFZ721049 MPV721049 MZR721049 NJN721049 NTJ721049 ODF721049 ONB721049 OWX721049 PGT721049 PQP721049 QAL721049 QKH721049 QUD721049 RDZ721049 RNV721049 RXR721049 SHN721049 SRJ721049 TBF721049 TLB721049 TUX721049 UET721049 UOP721049 UYL721049 VIH721049 VSD721049 WBZ721049 WLV721049 WVR721049 J786585 JF786585 TB786585 ACX786585 AMT786585 AWP786585 BGL786585 BQH786585 CAD786585 CJZ786585 CTV786585 DDR786585 DNN786585 DXJ786585 EHF786585 ERB786585 FAX786585 FKT786585 FUP786585 GEL786585 GOH786585 GYD786585 HHZ786585 HRV786585 IBR786585 ILN786585 IVJ786585 JFF786585 JPB786585 JYX786585 KIT786585 KSP786585 LCL786585 LMH786585 LWD786585 MFZ786585 MPV786585 MZR786585 NJN786585 NTJ786585 ODF786585 ONB786585 OWX786585 PGT786585 PQP786585 QAL786585 QKH786585 QUD786585 RDZ786585 RNV786585 RXR786585 SHN786585 SRJ786585 TBF786585 TLB786585 TUX786585 UET786585 UOP786585 UYL786585 VIH786585 VSD786585 WBZ786585 WLV786585 WVR786585 J852121 JF852121 TB852121 ACX852121 AMT852121 AWP852121 BGL852121 BQH852121 CAD852121 CJZ852121 CTV852121 DDR852121 DNN852121 DXJ852121 EHF852121 ERB852121 FAX852121 FKT852121 FUP852121 GEL852121 GOH852121 GYD852121 HHZ852121 HRV852121 IBR852121 ILN852121 IVJ852121 JFF852121 JPB852121 JYX852121 KIT852121 KSP852121 LCL852121 LMH852121 LWD852121 MFZ852121 MPV852121 MZR852121 NJN852121 NTJ852121 ODF852121 ONB852121 OWX852121 PGT852121 PQP852121 QAL852121 QKH852121 QUD852121 RDZ852121 RNV852121 RXR852121 SHN852121 SRJ852121 TBF852121 TLB852121 TUX852121 UET852121 UOP852121 UYL852121 VIH852121 VSD852121 WBZ852121 WLV852121 WVR852121 J917657 JF917657 TB917657 ACX917657 AMT917657 AWP917657 BGL917657 BQH917657 CAD917657 CJZ917657 CTV917657 DDR917657 DNN917657 DXJ917657 EHF917657 ERB917657 FAX917657 FKT917657 FUP917657 GEL917657 GOH917657 GYD917657 HHZ917657 HRV917657 IBR917657 ILN917657 IVJ917657 JFF917657 JPB917657 JYX917657 KIT917657 KSP917657 LCL917657 LMH917657 LWD917657 MFZ917657 MPV917657 MZR917657 NJN917657 NTJ917657 ODF917657 ONB917657 OWX917657 PGT917657 PQP917657 QAL917657 QKH917657 QUD917657 RDZ917657 RNV917657 RXR917657 SHN917657 SRJ917657 TBF917657 TLB917657 TUX917657 UET917657 UOP917657 UYL917657 VIH917657 VSD917657 WBZ917657 WLV917657 WVR917657 J983193 JF983193 TB983193 ACX983193 AMT983193 AWP983193 BGL983193 BQH983193 CAD983193 CJZ983193 CTV983193 DDR983193 DNN983193 DXJ983193 EHF983193 ERB983193 FAX983193 FKT983193 FUP983193 GEL983193 GOH983193 GYD983193 HHZ983193 HRV983193 IBR983193 ILN983193 IVJ983193 JFF983193 JPB983193 JYX983193 KIT983193 KSP983193 LCL983193 LMH983193 LWD983193 MFZ983193 MPV983193 MZR983193 NJN983193 NTJ983193 ODF983193 ONB983193 OWX983193 PGT983193 PQP983193 QAL983193 QKH983193 QUD983193 RDZ983193 RNV983193 RXR983193 SHN983193 SRJ983193 TBF983193 TLB983193 TUX983193 UET983193 UOP983193 UYL983193 VIH983193 VSD983193 WBZ983193 WLV983193 WVR983193 J65705 JF65705 TB65705 ACX65705 AMT65705 AWP65705 BGL65705 BQH65705 CAD65705 CJZ65705 CTV65705 DDR65705 DNN65705 DXJ65705 EHF65705 ERB65705 FAX65705 FKT65705 FUP65705 GEL65705 GOH65705 GYD65705 HHZ65705 HRV65705 IBR65705 ILN65705 IVJ65705 JFF65705 JPB65705 JYX65705 KIT65705 KSP65705 LCL65705 LMH65705 LWD65705 MFZ65705 MPV65705 MZR65705 NJN65705 NTJ65705 ODF65705 ONB65705 OWX65705 PGT65705 PQP65705 QAL65705 QKH65705 QUD65705 RDZ65705 RNV65705 RXR65705 SHN65705 SRJ65705 TBF65705 TLB65705 TUX65705 UET65705 UOP65705 UYL65705 VIH65705 VSD65705 WBZ65705 WLV65705 WVR65705 J131241 JF131241 TB131241 ACX131241 AMT131241 AWP131241 BGL131241 BQH131241 CAD131241 CJZ131241 CTV131241 DDR131241 DNN131241 DXJ131241 EHF131241 ERB131241 FAX131241 FKT131241 FUP131241 GEL131241 GOH131241 GYD131241 HHZ131241 HRV131241 IBR131241 ILN131241 IVJ131241 JFF131241 JPB131241 JYX131241 KIT131241 KSP131241 LCL131241 LMH131241 LWD131241 MFZ131241 MPV131241 MZR131241 NJN131241 NTJ131241 ODF131241 ONB131241 OWX131241 PGT131241 PQP131241 QAL131241 QKH131241 QUD131241 RDZ131241 RNV131241 RXR131241 SHN131241 SRJ131241 TBF131241 TLB131241 TUX131241 UET131241 UOP131241 UYL131241 VIH131241 VSD131241 WBZ131241 WLV131241 WVR131241 J196777 JF196777 TB196777 ACX196777 AMT196777 AWP196777 BGL196777 BQH196777 CAD196777 CJZ196777 CTV196777 DDR196777 DNN196777 DXJ196777 EHF196777 ERB196777 FAX196777 FKT196777 FUP196777 GEL196777 GOH196777 GYD196777 HHZ196777 HRV196777 IBR196777 ILN196777 IVJ196777 JFF196777 JPB196777 JYX196777 KIT196777 KSP196777 LCL196777 LMH196777 LWD196777 MFZ196777 MPV196777 MZR196777 NJN196777 NTJ196777 ODF196777 ONB196777 OWX196777 PGT196777 PQP196777 QAL196777 QKH196777 QUD196777 RDZ196777 RNV196777 RXR196777 SHN196777 SRJ196777 TBF196777 TLB196777 TUX196777 UET196777 UOP196777 UYL196777 VIH196777 VSD196777 WBZ196777 WLV196777 WVR196777 J262313 JF262313 TB262313 ACX262313 AMT262313 AWP262313 BGL262313 BQH262313 CAD262313 CJZ262313 CTV262313 DDR262313 DNN262313 DXJ262313 EHF262313 ERB262313 FAX262313 FKT262313 FUP262313 GEL262313 GOH262313 GYD262313 HHZ262313 HRV262313 IBR262313 ILN262313 IVJ262313 JFF262313 JPB262313 JYX262313 KIT262313 KSP262313 LCL262313 LMH262313 LWD262313 MFZ262313 MPV262313 MZR262313 NJN262313 NTJ262313 ODF262313 ONB262313 OWX262313 PGT262313 PQP262313 QAL262313 QKH262313 QUD262313 RDZ262313 RNV262313 RXR262313 SHN262313 SRJ262313 TBF262313 TLB262313 TUX262313 UET262313 UOP262313 UYL262313 VIH262313 VSD262313 WBZ262313 WLV262313 WVR262313 J327849 JF327849 TB327849 ACX327849 AMT327849 AWP327849 BGL327849 BQH327849 CAD327849 CJZ327849 CTV327849 DDR327849 DNN327849 DXJ327849 EHF327849 ERB327849 FAX327849 FKT327849 FUP327849 GEL327849 GOH327849 GYD327849 HHZ327849 HRV327849 IBR327849 ILN327849 IVJ327849 JFF327849 JPB327849 JYX327849 KIT327849 KSP327849 LCL327849 LMH327849 LWD327849 MFZ327849 MPV327849 MZR327849 NJN327849 NTJ327849 ODF327849 ONB327849 OWX327849 PGT327849 PQP327849 QAL327849 QKH327849 QUD327849 RDZ327849 RNV327849 RXR327849 SHN327849 SRJ327849 TBF327849 TLB327849 TUX327849 UET327849 UOP327849 UYL327849 VIH327849 VSD327849 WBZ327849 WLV327849 WVR327849 J393385 JF393385 TB393385 ACX393385 AMT393385 AWP393385 BGL393385 BQH393385 CAD393385 CJZ393385 CTV393385 DDR393385 DNN393385 DXJ393385 EHF393385 ERB393385 FAX393385 FKT393385 FUP393385 GEL393385 GOH393385 GYD393385 HHZ393385 HRV393385 IBR393385 ILN393385 IVJ393385 JFF393385 JPB393385 JYX393385 KIT393385 KSP393385 LCL393385 LMH393385 LWD393385 MFZ393385 MPV393385 MZR393385 NJN393385 NTJ393385 ODF393385 ONB393385 OWX393385 PGT393385 PQP393385 QAL393385 QKH393385 QUD393385 RDZ393385 RNV393385 RXR393385 SHN393385 SRJ393385 TBF393385 TLB393385 TUX393385 UET393385 UOP393385 UYL393385 VIH393385 VSD393385 WBZ393385 WLV393385 WVR393385 J458921 JF458921 TB458921 ACX458921 AMT458921 AWP458921 BGL458921 BQH458921 CAD458921 CJZ458921 CTV458921 DDR458921 DNN458921 DXJ458921 EHF458921 ERB458921 FAX458921 FKT458921 FUP458921 GEL458921 GOH458921 GYD458921 HHZ458921 HRV458921 IBR458921 ILN458921 IVJ458921 JFF458921 JPB458921 JYX458921 KIT458921 KSP458921 LCL458921 LMH458921 LWD458921 MFZ458921 MPV458921 MZR458921 NJN458921 NTJ458921 ODF458921 ONB458921 OWX458921 PGT458921 PQP458921 QAL458921 QKH458921 QUD458921 RDZ458921 RNV458921 RXR458921 SHN458921 SRJ458921 TBF458921 TLB458921 TUX458921 UET458921 UOP458921 UYL458921 VIH458921 VSD458921 WBZ458921 WLV458921 WVR458921 J524457 JF524457 TB524457 ACX524457 AMT524457 AWP524457 BGL524457 BQH524457 CAD524457 CJZ524457 CTV524457 DDR524457 DNN524457 DXJ524457 EHF524457 ERB524457 FAX524457 FKT524457 FUP524457 GEL524457 GOH524457 GYD524457 HHZ524457 HRV524457 IBR524457 ILN524457 IVJ524457 JFF524457 JPB524457 JYX524457 KIT524457 KSP524457 LCL524457 LMH524457 LWD524457 MFZ524457 MPV524457 MZR524457 NJN524457 NTJ524457 ODF524457 ONB524457 OWX524457 PGT524457 PQP524457 QAL524457 QKH524457 QUD524457 RDZ524457 RNV524457 RXR524457 SHN524457 SRJ524457 TBF524457 TLB524457 TUX524457 UET524457 UOP524457 UYL524457 VIH524457 VSD524457 WBZ524457 WLV524457 WVR524457 J589993 JF589993 TB589993 ACX589993 AMT589993 AWP589993 BGL589993 BQH589993 CAD589993 CJZ589993 CTV589993 DDR589993 DNN589993 DXJ589993 EHF589993 ERB589993 FAX589993 FKT589993 FUP589993 GEL589993 GOH589993 GYD589993 HHZ589993 HRV589993 IBR589993 ILN589993 IVJ589993 JFF589993 JPB589993 JYX589993 KIT589993 KSP589993 LCL589993 LMH589993 LWD589993 MFZ589993 MPV589993 MZR589993 NJN589993 NTJ589993 ODF589993 ONB589993 OWX589993 PGT589993 PQP589993 QAL589993 QKH589993 QUD589993 RDZ589993 RNV589993 RXR589993 SHN589993 SRJ589993 TBF589993 TLB589993 TUX589993 UET589993 UOP589993 UYL589993 VIH589993 VSD589993 WBZ589993 WLV589993 WVR589993 J655529 JF655529 TB655529 ACX655529 AMT655529 AWP655529 BGL655529 BQH655529 CAD655529 CJZ655529 CTV655529 DDR655529 DNN655529 DXJ655529 EHF655529 ERB655529 FAX655529 FKT655529 FUP655529 GEL655529 GOH655529 GYD655529 HHZ655529 HRV655529 IBR655529 ILN655529 IVJ655529 JFF655529 JPB655529 JYX655529 KIT655529 KSP655529 LCL655529 LMH655529 LWD655529 MFZ655529 MPV655529 MZR655529 NJN655529 NTJ655529 ODF655529 ONB655529 OWX655529 PGT655529 PQP655529 QAL655529 QKH655529 QUD655529 RDZ655529 RNV655529 RXR655529 SHN655529 SRJ655529 TBF655529 TLB655529 TUX655529 UET655529 UOP655529 UYL655529 VIH655529 VSD655529 WBZ655529 WLV655529 WVR655529 J721065 JF721065 TB721065 ACX721065 AMT721065 AWP721065 BGL721065 BQH721065 CAD721065 CJZ721065 CTV721065 DDR721065 DNN721065 DXJ721065 EHF721065 ERB721065 FAX721065 FKT721065 FUP721065 GEL721065 GOH721065 GYD721065 HHZ721065 HRV721065 IBR721065 ILN721065 IVJ721065 JFF721065 JPB721065 JYX721065 KIT721065 KSP721065 LCL721065 LMH721065 LWD721065 MFZ721065 MPV721065 MZR721065 NJN721065 NTJ721065 ODF721065 ONB721065 OWX721065 PGT721065 PQP721065 QAL721065 QKH721065 QUD721065 RDZ721065 RNV721065 RXR721065 SHN721065 SRJ721065 TBF721065 TLB721065 TUX721065 UET721065 UOP721065 UYL721065 VIH721065 VSD721065 WBZ721065 WLV721065 WVR721065 J786601 JF786601 TB786601 ACX786601 AMT786601 AWP786601 BGL786601 BQH786601 CAD786601 CJZ786601 CTV786601 DDR786601 DNN786601 DXJ786601 EHF786601 ERB786601 FAX786601 FKT786601 FUP786601 GEL786601 GOH786601 GYD786601 HHZ786601 HRV786601 IBR786601 ILN786601 IVJ786601 JFF786601 JPB786601 JYX786601 KIT786601 KSP786601 LCL786601 LMH786601 LWD786601 MFZ786601 MPV786601 MZR786601 NJN786601 NTJ786601 ODF786601 ONB786601 OWX786601 PGT786601 PQP786601 QAL786601 QKH786601 QUD786601 RDZ786601 RNV786601 RXR786601 SHN786601 SRJ786601 TBF786601 TLB786601 TUX786601 UET786601 UOP786601 UYL786601 VIH786601 VSD786601 WBZ786601 WLV786601 WVR786601 J852137 JF852137 TB852137 ACX852137 AMT852137 AWP852137 BGL852137 BQH852137 CAD852137 CJZ852137 CTV852137 DDR852137 DNN852137 DXJ852137 EHF852137 ERB852137 FAX852137 FKT852137 FUP852137 GEL852137 GOH852137 GYD852137 HHZ852137 HRV852137 IBR852137 ILN852137 IVJ852137 JFF852137 JPB852137 JYX852137 KIT852137 KSP852137 LCL852137 LMH852137 LWD852137 MFZ852137 MPV852137 MZR852137 NJN852137 NTJ852137 ODF852137 ONB852137 OWX852137 PGT852137 PQP852137 QAL852137 QKH852137 QUD852137 RDZ852137 RNV852137 RXR852137 SHN852137 SRJ852137 TBF852137 TLB852137 TUX852137 UET852137 UOP852137 UYL852137 VIH852137 VSD852137 WBZ852137 WLV852137 WVR852137 J917673 JF917673 TB917673 ACX917673 AMT917673 AWP917673 BGL917673 BQH917673 CAD917673 CJZ917673 CTV917673 DDR917673 DNN917673 DXJ917673 EHF917673 ERB917673 FAX917673 FKT917673 FUP917673 GEL917673 GOH917673 GYD917673 HHZ917673 HRV917673 IBR917673 ILN917673 IVJ917673 JFF917673 JPB917673 JYX917673 KIT917673 KSP917673 LCL917673 LMH917673 LWD917673 MFZ917673 MPV917673 MZR917673 NJN917673 NTJ917673 ODF917673 ONB917673 OWX917673 PGT917673 PQP917673 QAL917673 QKH917673 QUD917673 RDZ917673 RNV917673 RXR917673 SHN917673 SRJ917673 TBF917673 TLB917673 TUX917673 UET917673 UOP917673 UYL917673 VIH917673 VSD917673 WBZ917673 WLV917673 WVR917673 J983209 JF983209 TB983209 ACX983209 AMT983209 AWP983209 BGL983209 BQH983209 CAD983209 CJZ983209 CTV983209 DDR983209 DNN983209 DXJ983209 EHF983209 ERB983209 FAX983209 FKT983209 FUP983209 GEL983209 GOH983209 GYD983209 HHZ983209 HRV983209 IBR983209 ILN983209 IVJ983209 JFF983209 JPB983209 JYX983209 KIT983209 KSP983209 LCL983209 LMH983209 LWD983209 MFZ983209 MPV983209 MZR983209 NJN983209 NTJ983209 ODF983209 ONB983209 OWX983209 PGT983209 PQP983209 QAL983209 QKH983209 QUD983209 RDZ983209 RNV983209 RXR983209 SHN983209 SRJ983209 TBF983209 TLB983209 TUX983209 UET983209 UOP983209 UYL983209 VIH983209 VSD983209 WBZ983209 WLV983209 WVR983209 J41 JF41 TB41 ACX41 AMT41 AWP41 BGL41 BQH41 CAD41 CJZ41 CTV41 DDR41 DNN41 DXJ41 EHF41 ERB41 FAX41 FKT41 FUP41 GEL41 GOH41 GYD41 HHZ41 HRV41 IBR41 ILN41 IVJ41 JFF41 JPB41 JYX41 KIT41 KSP41 LCL41 LMH41 LWD41 MFZ41 MPV41 MZR41 NJN41 NTJ41 ODF41 ONB41 OWX41 PGT41 PQP41 QAL41 QKH41 QUD41 RDZ41 RNV41 RXR41 SHN41 SRJ41 TBF41 TLB41 TUX41 UET41 UOP41 UYL41 VIH41 VSD41 WBZ41 WLV41 WVR41 J57 JF57 TB57 ACX57 AMT57 AWP57 BGL57 BQH57 CAD57 CJZ57 CTV57 DDR57 DNN57 DXJ57 EHF57 ERB57 FAX57 FKT57 FUP57 GEL57 GOH57 GYD57 HHZ57 HRV57 IBR57 ILN57 IVJ57 JFF57 JPB57 JYX57 KIT57 KSP57 LCL57 LMH57 LWD57 MFZ57 MPV57 MZR57 NJN57 NTJ57 ODF57 ONB57 OWX57 PGT57 PQP57 QAL57 QKH57 QUD57 RDZ57 RNV57 RXR57 SHN57 SRJ57 TBF57 TLB57 TUX57 UET57 UOP57 UYL57 VIH57 VSD57 WBZ57 WLV57 WVR57 J73 JF73 TB73 ACX73 AMT73 AWP73 BGL73 BQH73 CAD73 CJZ73 CTV73 DDR73 DNN73 DXJ73 EHF73 ERB73 FAX73 FKT73 FUP73 GEL73 GOH73 GYD73 HHZ73 HRV73 IBR73 ILN73 IVJ73 JFF73 JPB73 JYX73 KIT73 KSP73 LCL73 LMH73 LWD73 MFZ73 MPV73 MZR73 NJN73 NTJ73 ODF73 ONB73 OWX73 PGT73 PQP73 QAL73 QKH73 QUD73 RDZ73 RNV73 RXR73 SHN73 SRJ73 TBF73 TLB73 TUX73 UET73 UOP73 UYL73 VIH73 VSD73 WBZ73 WLV73 WVR73 J89 JF89 TB89 ACX89 AMT89 AWP89 BGL89 BQH89 CAD89 CJZ89 CTV89 DDR89 DNN89 DXJ89 EHF89 ERB89 FAX89 FKT89 FUP89 GEL89 GOH89 GYD89 HHZ89 HRV89 IBR89 ILN89 IVJ89 JFF89 JPB89 JYX89 KIT89 KSP89 LCL89 LMH89 LWD89 MFZ89 MPV89 MZR89 NJN89 NTJ89 ODF89 ONB89 OWX89 PGT89 PQP89 QAL89 QKH89 QUD89 RDZ89 RNV89 RXR89 SHN89 SRJ89 TBF89 TLB89 TUX89 UET89 UOP89 UYL89 VIH89 VSD89 WBZ89 WLV89 WVR89 J105 JF105 TB105 ACX105 AMT105 AWP105 BGL105 BQH105 CAD105 CJZ105 CTV105 DDR105 DNN105 DXJ105 EHF105 ERB105 FAX105 FKT105 FUP105 GEL105 GOH105 GYD105 HHZ105 HRV105 IBR105 ILN105 IVJ105 JFF105 JPB105 JYX105 KIT105 KSP105 LCL105 LMH105 LWD105 MFZ105 MPV105 MZR105 NJN105 NTJ105 ODF105 ONB105 OWX105 PGT105 PQP105 QAL105 QKH105 QUD105 RDZ105 RNV105 RXR105 SHN105 SRJ105 TBF105 TLB105 TUX105 UET105 UOP105 UYL105 VIH105 VSD105 WBZ105 WLV105 WVR105 J121 JF121 TB121 ACX121 AMT121 AWP121 BGL121 BQH121 CAD121 CJZ121 CTV121 DDR121 DNN121 DXJ121 EHF121 ERB121 FAX121 FKT121 FUP121 GEL121 GOH121 GYD121 HHZ121 HRV121 IBR121 ILN121 IVJ121 JFF121 JPB121 JYX121 KIT121 KSP121 LCL121 LMH121 LWD121 MFZ121 MPV121 MZR121 NJN121 NTJ121 ODF121 ONB121 OWX121 PGT121 PQP121 QAL121 QKH121 QUD121 RDZ121 RNV121 RXR121 SHN121 SRJ121 TBF121 TLB121 TUX121 UET121 UOP121 UYL121 VIH121 VSD121 WBZ121 WLV121 WVR121 J137 JF137 TB137 ACX137 AMT137 AWP137 BGL137 BQH137 CAD137 CJZ137 CTV137 DDR137 DNN137 DXJ137 EHF137 ERB137 FAX137 FKT137 FUP137 GEL137 GOH137 GYD137 HHZ137 HRV137 IBR137 ILN137 IVJ137 JFF137 JPB137 JYX137 KIT137 KSP137 LCL137 LMH137 LWD137 MFZ137 MPV137 MZR137 NJN137 NTJ137 ODF137 ONB137 OWX137 PGT137 PQP137 QAL137 QKH137 QUD137 RDZ137 RNV137 RXR137 SHN137 SRJ137 TBF137 TLB137 TUX137 UET137 UOP137 UYL137 VIH137 VSD137 WBZ137 WLV137 WVR137 J153 JF153 TB153 ACX153 AMT153 AWP153 BGL153 BQH153 CAD153 CJZ153 CTV153 DDR153 DNN153 DXJ153 EHF153 ERB153 FAX153 FKT153 FUP153 GEL153 GOH153 GYD153 HHZ153 HRV153 IBR153 ILN153 IVJ153 JFF153 JPB153 JYX153 KIT153 KSP153 LCL153 LMH153 LWD153 MFZ153 MPV153 MZR153 NJN153 NTJ153 ODF153 ONB153 OWX153 PGT153 PQP153 QAL153 QKH153 QUD153 RDZ153 RNV153 RXR153 SHN153 SRJ153 TBF153 TLB153 TUX153 UET153 UOP153 UYL153 VIH153 VSD153 WBZ153 WLV153 WVR153 J169 JF169 TB169 ACX169 AMT169 AWP169 BGL169 BQH169 CAD169 CJZ169 CTV169 DDR169 DNN169 DXJ169 EHF169 ERB169 FAX169 FKT169 FUP169 GEL169 GOH169 GYD169 HHZ169 HRV169 IBR169 ILN169 IVJ169 JFF169 JPB169 JYX169 KIT169 KSP169 LCL169 LMH169 LWD169 MFZ169 MPV169 MZR169 NJN169 NTJ169 ODF169 ONB169 OWX169 PGT169 PQP169 QAL169 QKH169 QUD169 RDZ169 RNV169 RXR169 SHN169 SRJ169 TBF169 TLB169 TUX169 UET169 UOP169 UYL169 VIH169 VSD169 WBZ169 WLV169 WVR169</xm:sqref>
        </x14:dataValidation>
        <x14:dataValidation type="list" allowBlank="1" showInputMessage="1" showErrorMessage="1" xr:uid="{3775E595-36FF-4A7F-BB3D-D4AD5B327154}">
          <x14:formula1>
            <xm:f>EUconst_DeviationsReasonsVer</xm:f>
          </x14:formula1>
          <xm:sqref>K27:L27 JG27:JH27 TC27:TD27 ACY27:ACZ27 AMU27:AMV27 AWQ27:AWR27 BGM27:BGN27 BQI27:BQJ27 CAE27:CAF27 CKA27:CKB27 CTW27:CTX27 DDS27:DDT27 DNO27:DNP27 DXK27:DXL27 EHG27:EHH27 ERC27:ERD27 FAY27:FAZ27 FKU27:FKV27 FUQ27:FUR27 GEM27:GEN27 GOI27:GOJ27 GYE27:GYF27 HIA27:HIB27 HRW27:HRX27 IBS27:IBT27 ILO27:ILP27 IVK27:IVL27 JFG27:JFH27 JPC27:JPD27 JYY27:JYZ27 KIU27:KIV27 KSQ27:KSR27 LCM27:LCN27 LMI27:LMJ27 LWE27:LWF27 MGA27:MGB27 MPW27:MPX27 MZS27:MZT27 NJO27:NJP27 NTK27:NTL27 ODG27:ODH27 ONC27:OND27 OWY27:OWZ27 PGU27:PGV27 PQQ27:PQR27 QAM27:QAN27 QKI27:QKJ27 QUE27:QUF27 REA27:REB27 RNW27:RNX27 RXS27:RXT27 SHO27:SHP27 SRK27:SRL27 TBG27:TBH27 TLC27:TLD27 TUY27:TUZ27 UEU27:UEV27 UOQ27:UOR27 UYM27:UYN27 VII27:VIJ27 VSE27:VSF27 WCA27:WCB27 WLW27:WLX27 WVS27:WVT27 K65563:L65563 JG65563:JH65563 TC65563:TD65563 ACY65563:ACZ65563 AMU65563:AMV65563 AWQ65563:AWR65563 BGM65563:BGN65563 BQI65563:BQJ65563 CAE65563:CAF65563 CKA65563:CKB65563 CTW65563:CTX65563 DDS65563:DDT65563 DNO65563:DNP65563 DXK65563:DXL65563 EHG65563:EHH65563 ERC65563:ERD65563 FAY65563:FAZ65563 FKU65563:FKV65563 FUQ65563:FUR65563 GEM65563:GEN65563 GOI65563:GOJ65563 GYE65563:GYF65563 HIA65563:HIB65563 HRW65563:HRX65563 IBS65563:IBT65563 ILO65563:ILP65563 IVK65563:IVL65563 JFG65563:JFH65563 JPC65563:JPD65563 JYY65563:JYZ65563 KIU65563:KIV65563 KSQ65563:KSR65563 LCM65563:LCN65563 LMI65563:LMJ65563 LWE65563:LWF65563 MGA65563:MGB65563 MPW65563:MPX65563 MZS65563:MZT65563 NJO65563:NJP65563 NTK65563:NTL65563 ODG65563:ODH65563 ONC65563:OND65563 OWY65563:OWZ65563 PGU65563:PGV65563 PQQ65563:PQR65563 QAM65563:QAN65563 QKI65563:QKJ65563 QUE65563:QUF65563 REA65563:REB65563 RNW65563:RNX65563 RXS65563:RXT65563 SHO65563:SHP65563 SRK65563:SRL65563 TBG65563:TBH65563 TLC65563:TLD65563 TUY65563:TUZ65563 UEU65563:UEV65563 UOQ65563:UOR65563 UYM65563:UYN65563 VII65563:VIJ65563 VSE65563:VSF65563 WCA65563:WCB65563 WLW65563:WLX65563 WVS65563:WVT65563 K131099:L131099 JG131099:JH131099 TC131099:TD131099 ACY131099:ACZ131099 AMU131099:AMV131099 AWQ131099:AWR131099 BGM131099:BGN131099 BQI131099:BQJ131099 CAE131099:CAF131099 CKA131099:CKB131099 CTW131099:CTX131099 DDS131099:DDT131099 DNO131099:DNP131099 DXK131099:DXL131099 EHG131099:EHH131099 ERC131099:ERD131099 FAY131099:FAZ131099 FKU131099:FKV131099 FUQ131099:FUR131099 GEM131099:GEN131099 GOI131099:GOJ131099 GYE131099:GYF131099 HIA131099:HIB131099 HRW131099:HRX131099 IBS131099:IBT131099 ILO131099:ILP131099 IVK131099:IVL131099 JFG131099:JFH131099 JPC131099:JPD131099 JYY131099:JYZ131099 KIU131099:KIV131099 KSQ131099:KSR131099 LCM131099:LCN131099 LMI131099:LMJ131099 LWE131099:LWF131099 MGA131099:MGB131099 MPW131099:MPX131099 MZS131099:MZT131099 NJO131099:NJP131099 NTK131099:NTL131099 ODG131099:ODH131099 ONC131099:OND131099 OWY131099:OWZ131099 PGU131099:PGV131099 PQQ131099:PQR131099 QAM131099:QAN131099 QKI131099:QKJ131099 QUE131099:QUF131099 REA131099:REB131099 RNW131099:RNX131099 RXS131099:RXT131099 SHO131099:SHP131099 SRK131099:SRL131099 TBG131099:TBH131099 TLC131099:TLD131099 TUY131099:TUZ131099 UEU131099:UEV131099 UOQ131099:UOR131099 UYM131099:UYN131099 VII131099:VIJ131099 VSE131099:VSF131099 WCA131099:WCB131099 WLW131099:WLX131099 WVS131099:WVT131099 K196635:L196635 JG196635:JH196635 TC196635:TD196635 ACY196635:ACZ196635 AMU196635:AMV196635 AWQ196635:AWR196635 BGM196635:BGN196635 BQI196635:BQJ196635 CAE196635:CAF196635 CKA196635:CKB196635 CTW196635:CTX196635 DDS196635:DDT196635 DNO196635:DNP196635 DXK196635:DXL196635 EHG196635:EHH196635 ERC196635:ERD196635 FAY196635:FAZ196635 FKU196635:FKV196635 FUQ196635:FUR196635 GEM196635:GEN196635 GOI196635:GOJ196635 GYE196635:GYF196635 HIA196635:HIB196635 HRW196635:HRX196635 IBS196635:IBT196635 ILO196635:ILP196635 IVK196635:IVL196635 JFG196635:JFH196635 JPC196635:JPD196635 JYY196635:JYZ196635 KIU196635:KIV196635 KSQ196635:KSR196635 LCM196635:LCN196635 LMI196635:LMJ196635 LWE196635:LWF196635 MGA196635:MGB196635 MPW196635:MPX196635 MZS196635:MZT196635 NJO196635:NJP196635 NTK196635:NTL196635 ODG196635:ODH196635 ONC196635:OND196635 OWY196635:OWZ196635 PGU196635:PGV196635 PQQ196635:PQR196635 QAM196635:QAN196635 QKI196635:QKJ196635 QUE196635:QUF196635 REA196635:REB196635 RNW196635:RNX196635 RXS196635:RXT196635 SHO196635:SHP196635 SRK196635:SRL196635 TBG196635:TBH196635 TLC196635:TLD196635 TUY196635:TUZ196635 UEU196635:UEV196635 UOQ196635:UOR196635 UYM196635:UYN196635 VII196635:VIJ196635 VSE196635:VSF196635 WCA196635:WCB196635 WLW196635:WLX196635 WVS196635:WVT196635 K262171:L262171 JG262171:JH262171 TC262171:TD262171 ACY262171:ACZ262171 AMU262171:AMV262171 AWQ262171:AWR262171 BGM262171:BGN262171 BQI262171:BQJ262171 CAE262171:CAF262171 CKA262171:CKB262171 CTW262171:CTX262171 DDS262171:DDT262171 DNO262171:DNP262171 DXK262171:DXL262171 EHG262171:EHH262171 ERC262171:ERD262171 FAY262171:FAZ262171 FKU262171:FKV262171 FUQ262171:FUR262171 GEM262171:GEN262171 GOI262171:GOJ262171 GYE262171:GYF262171 HIA262171:HIB262171 HRW262171:HRX262171 IBS262171:IBT262171 ILO262171:ILP262171 IVK262171:IVL262171 JFG262171:JFH262171 JPC262171:JPD262171 JYY262171:JYZ262171 KIU262171:KIV262171 KSQ262171:KSR262171 LCM262171:LCN262171 LMI262171:LMJ262171 LWE262171:LWF262171 MGA262171:MGB262171 MPW262171:MPX262171 MZS262171:MZT262171 NJO262171:NJP262171 NTK262171:NTL262171 ODG262171:ODH262171 ONC262171:OND262171 OWY262171:OWZ262171 PGU262171:PGV262171 PQQ262171:PQR262171 QAM262171:QAN262171 QKI262171:QKJ262171 QUE262171:QUF262171 REA262171:REB262171 RNW262171:RNX262171 RXS262171:RXT262171 SHO262171:SHP262171 SRK262171:SRL262171 TBG262171:TBH262171 TLC262171:TLD262171 TUY262171:TUZ262171 UEU262171:UEV262171 UOQ262171:UOR262171 UYM262171:UYN262171 VII262171:VIJ262171 VSE262171:VSF262171 WCA262171:WCB262171 WLW262171:WLX262171 WVS262171:WVT262171 K327707:L327707 JG327707:JH327707 TC327707:TD327707 ACY327707:ACZ327707 AMU327707:AMV327707 AWQ327707:AWR327707 BGM327707:BGN327707 BQI327707:BQJ327707 CAE327707:CAF327707 CKA327707:CKB327707 CTW327707:CTX327707 DDS327707:DDT327707 DNO327707:DNP327707 DXK327707:DXL327707 EHG327707:EHH327707 ERC327707:ERD327707 FAY327707:FAZ327707 FKU327707:FKV327707 FUQ327707:FUR327707 GEM327707:GEN327707 GOI327707:GOJ327707 GYE327707:GYF327707 HIA327707:HIB327707 HRW327707:HRX327707 IBS327707:IBT327707 ILO327707:ILP327707 IVK327707:IVL327707 JFG327707:JFH327707 JPC327707:JPD327707 JYY327707:JYZ327707 KIU327707:KIV327707 KSQ327707:KSR327707 LCM327707:LCN327707 LMI327707:LMJ327707 LWE327707:LWF327707 MGA327707:MGB327707 MPW327707:MPX327707 MZS327707:MZT327707 NJO327707:NJP327707 NTK327707:NTL327707 ODG327707:ODH327707 ONC327707:OND327707 OWY327707:OWZ327707 PGU327707:PGV327707 PQQ327707:PQR327707 QAM327707:QAN327707 QKI327707:QKJ327707 QUE327707:QUF327707 REA327707:REB327707 RNW327707:RNX327707 RXS327707:RXT327707 SHO327707:SHP327707 SRK327707:SRL327707 TBG327707:TBH327707 TLC327707:TLD327707 TUY327707:TUZ327707 UEU327707:UEV327707 UOQ327707:UOR327707 UYM327707:UYN327707 VII327707:VIJ327707 VSE327707:VSF327707 WCA327707:WCB327707 WLW327707:WLX327707 WVS327707:WVT327707 K393243:L393243 JG393243:JH393243 TC393243:TD393243 ACY393243:ACZ393243 AMU393243:AMV393243 AWQ393243:AWR393243 BGM393243:BGN393243 BQI393243:BQJ393243 CAE393243:CAF393243 CKA393243:CKB393243 CTW393243:CTX393243 DDS393243:DDT393243 DNO393243:DNP393243 DXK393243:DXL393243 EHG393243:EHH393243 ERC393243:ERD393243 FAY393243:FAZ393243 FKU393243:FKV393243 FUQ393243:FUR393243 GEM393243:GEN393243 GOI393243:GOJ393243 GYE393243:GYF393243 HIA393243:HIB393243 HRW393243:HRX393243 IBS393243:IBT393243 ILO393243:ILP393243 IVK393243:IVL393243 JFG393243:JFH393243 JPC393243:JPD393243 JYY393243:JYZ393243 KIU393243:KIV393243 KSQ393243:KSR393243 LCM393243:LCN393243 LMI393243:LMJ393243 LWE393243:LWF393243 MGA393243:MGB393243 MPW393243:MPX393243 MZS393243:MZT393243 NJO393243:NJP393243 NTK393243:NTL393243 ODG393243:ODH393243 ONC393243:OND393243 OWY393243:OWZ393243 PGU393243:PGV393243 PQQ393243:PQR393243 QAM393243:QAN393243 QKI393243:QKJ393243 QUE393243:QUF393243 REA393243:REB393243 RNW393243:RNX393243 RXS393243:RXT393243 SHO393243:SHP393243 SRK393243:SRL393243 TBG393243:TBH393243 TLC393243:TLD393243 TUY393243:TUZ393243 UEU393243:UEV393243 UOQ393243:UOR393243 UYM393243:UYN393243 VII393243:VIJ393243 VSE393243:VSF393243 WCA393243:WCB393243 WLW393243:WLX393243 WVS393243:WVT393243 K458779:L458779 JG458779:JH458779 TC458779:TD458779 ACY458779:ACZ458779 AMU458779:AMV458779 AWQ458779:AWR458779 BGM458779:BGN458779 BQI458779:BQJ458779 CAE458779:CAF458779 CKA458779:CKB458779 CTW458779:CTX458779 DDS458779:DDT458779 DNO458779:DNP458779 DXK458779:DXL458779 EHG458779:EHH458779 ERC458779:ERD458779 FAY458779:FAZ458779 FKU458779:FKV458779 FUQ458779:FUR458779 GEM458779:GEN458779 GOI458779:GOJ458779 GYE458779:GYF458779 HIA458779:HIB458779 HRW458779:HRX458779 IBS458779:IBT458779 ILO458779:ILP458779 IVK458779:IVL458779 JFG458779:JFH458779 JPC458779:JPD458779 JYY458779:JYZ458779 KIU458779:KIV458779 KSQ458779:KSR458779 LCM458779:LCN458779 LMI458779:LMJ458779 LWE458779:LWF458779 MGA458779:MGB458779 MPW458779:MPX458779 MZS458779:MZT458779 NJO458779:NJP458779 NTK458779:NTL458779 ODG458779:ODH458779 ONC458779:OND458779 OWY458779:OWZ458779 PGU458779:PGV458779 PQQ458779:PQR458779 QAM458779:QAN458779 QKI458779:QKJ458779 QUE458779:QUF458779 REA458779:REB458779 RNW458779:RNX458779 RXS458779:RXT458779 SHO458779:SHP458779 SRK458779:SRL458779 TBG458779:TBH458779 TLC458779:TLD458779 TUY458779:TUZ458779 UEU458779:UEV458779 UOQ458779:UOR458779 UYM458779:UYN458779 VII458779:VIJ458779 VSE458779:VSF458779 WCA458779:WCB458779 WLW458779:WLX458779 WVS458779:WVT458779 K524315:L524315 JG524315:JH524315 TC524315:TD524315 ACY524315:ACZ524315 AMU524315:AMV524315 AWQ524315:AWR524315 BGM524315:BGN524315 BQI524315:BQJ524315 CAE524315:CAF524315 CKA524315:CKB524315 CTW524315:CTX524315 DDS524315:DDT524315 DNO524315:DNP524315 DXK524315:DXL524315 EHG524315:EHH524315 ERC524315:ERD524315 FAY524315:FAZ524315 FKU524315:FKV524315 FUQ524315:FUR524315 GEM524315:GEN524315 GOI524315:GOJ524315 GYE524315:GYF524315 HIA524315:HIB524315 HRW524315:HRX524315 IBS524315:IBT524315 ILO524315:ILP524315 IVK524315:IVL524315 JFG524315:JFH524315 JPC524315:JPD524315 JYY524315:JYZ524315 KIU524315:KIV524315 KSQ524315:KSR524315 LCM524315:LCN524315 LMI524315:LMJ524315 LWE524315:LWF524315 MGA524315:MGB524315 MPW524315:MPX524315 MZS524315:MZT524315 NJO524315:NJP524315 NTK524315:NTL524315 ODG524315:ODH524315 ONC524315:OND524315 OWY524315:OWZ524315 PGU524315:PGV524315 PQQ524315:PQR524315 QAM524315:QAN524315 QKI524315:QKJ524315 QUE524315:QUF524315 REA524315:REB524315 RNW524315:RNX524315 RXS524315:RXT524315 SHO524315:SHP524315 SRK524315:SRL524315 TBG524315:TBH524315 TLC524315:TLD524315 TUY524315:TUZ524315 UEU524315:UEV524315 UOQ524315:UOR524315 UYM524315:UYN524315 VII524315:VIJ524315 VSE524315:VSF524315 WCA524315:WCB524315 WLW524315:WLX524315 WVS524315:WVT524315 K589851:L589851 JG589851:JH589851 TC589851:TD589851 ACY589851:ACZ589851 AMU589851:AMV589851 AWQ589851:AWR589851 BGM589851:BGN589851 BQI589851:BQJ589851 CAE589851:CAF589851 CKA589851:CKB589851 CTW589851:CTX589851 DDS589851:DDT589851 DNO589851:DNP589851 DXK589851:DXL589851 EHG589851:EHH589851 ERC589851:ERD589851 FAY589851:FAZ589851 FKU589851:FKV589851 FUQ589851:FUR589851 GEM589851:GEN589851 GOI589851:GOJ589851 GYE589851:GYF589851 HIA589851:HIB589851 HRW589851:HRX589851 IBS589851:IBT589851 ILO589851:ILP589851 IVK589851:IVL589851 JFG589851:JFH589851 JPC589851:JPD589851 JYY589851:JYZ589851 KIU589851:KIV589851 KSQ589851:KSR589851 LCM589851:LCN589851 LMI589851:LMJ589851 LWE589851:LWF589851 MGA589851:MGB589851 MPW589851:MPX589851 MZS589851:MZT589851 NJO589851:NJP589851 NTK589851:NTL589851 ODG589851:ODH589851 ONC589851:OND589851 OWY589851:OWZ589851 PGU589851:PGV589851 PQQ589851:PQR589851 QAM589851:QAN589851 QKI589851:QKJ589851 QUE589851:QUF589851 REA589851:REB589851 RNW589851:RNX589851 RXS589851:RXT589851 SHO589851:SHP589851 SRK589851:SRL589851 TBG589851:TBH589851 TLC589851:TLD589851 TUY589851:TUZ589851 UEU589851:UEV589851 UOQ589851:UOR589851 UYM589851:UYN589851 VII589851:VIJ589851 VSE589851:VSF589851 WCA589851:WCB589851 WLW589851:WLX589851 WVS589851:WVT589851 K655387:L655387 JG655387:JH655387 TC655387:TD655387 ACY655387:ACZ655387 AMU655387:AMV655387 AWQ655387:AWR655387 BGM655387:BGN655387 BQI655387:BQJ655387 CAE655387:CAF655387 CKA655387:CKB655387 CTW655387:CTX655387 DDS655387:DDT655387 DNO655387:DNP655387 DXK655387:DXL655387 EHG655387:EHH655387 ERC655387:ERD655387 FAY655387:FAZ655387 FKU655387:FKV655387 FUQ655387:FUR655387 GEM655387:GEN655387 GOI655387:GOJ655387 GYE655387:GYF655387 HIA655387:HIB655387 HRW655387:HRX655387 IBS655387:IBT655387 ILO655387:ILP655387 IVK655387:IVL655387 JFG655387:JFH655387 JPC655387:JPD655387 JYY655387:JYZ655387 KIU655387:KIV655387 KSQ655387:KSR655387 LCM655387:LCN655387 LMI655387:LMJ655387 LWE655387:LWF655387 MGA655387:MGB655387 MPW655387:MPX655387 MZS655387:MZT655387 NJO655387:NJP655387 NTK655387:NTL655387 ODG655387:ODH655387 ONC655387:OND655387 OWY655387:OWZ655387 PGU655387:PGV655387 PQQ655387:PQR655387 QAM655387:QAN655387 QKI655387:QKJ655387 QUE655387:QUF655387 REA655387:REB655387 RNW655387:RNX655387 RXS655387:RXT655387 SHO655387:SHP655387 SRK655387:SRL655387 TBG655387:TBH655387 TLC655387:TLD655387 TUY655387:TUZ655387 UEU655387:UEV655387 UOQ655387:UOR655387 UYM655387:UYN655387 VII655387:VIJ655387 VSE655387:VSF655387 WCA655387:WCB655387 WLW655387:WLX655387 WVS655387:WVT655387 K720923:L720923 JG720923:JH720923 TC720923:TD720923 ACY720923:ACZ720923 AMU720923:AMV720923 AWQ720923:AWR720923 BGM720923:BGN720923 BQI720923:BQJ720923 CAE720923:CAF720923 CKA720923:CKB720923 CTW720923:CTX720923 DDS720923:DDT720923 DNO720923:DNP720923 DXK720923:DXL720923 EHG720923:EHH720923 ERC720923:ERD720923 FAY720923:FAZ720923 FKU720923:FKV720923 FUQ720923:FUR720923 GEM720923:GEN720923 GOI720923:GOJ720923 GYE720923:GYF720923 HIA720923:HIB720923 HRW720923:HRX720923 IBS720923:IBT720923 ILO720923:ILP720923 IVK720923:IVL720923 JFG720923:JFH720923 JPC720923:JPD720923 JYY720923:JYZ720923 KIU720923:KIV720923 KSQ720923:KSR720923 LCM720923:LCN720923 LMI720923:LMJ720923 LWE720923:LWF720923 MGA720923:MGB720923 MPW720923:MPX720923 MZS720923:MZT720923 NJO720923:NJP720923 NTK720923:NTL720923 ODG720923:ODH720923 ONC720923:OND720923 OWY720923:OWZ720923 PGU720923:PGV720923 PQQ720923:PQR720923 QAM720923:QAN720923 QKI720923:QKJ720923 QUE720923:QUF720923 REA720923:REB720923 RNW720923:RNX720923 RXS720923:RXT720923 SHO720923:SHP720923 SRK720923:SRL720923 TBG720923:TBH720923 TLC720923:TLD720923 TUY720923:TUZ720923 UEU720923:UEV720923 UOQ720923:UOR720923 UYM720923:UYN720923 VII720923:VIJ720923 VSE720923:VSF720923 WCA720923:WCB720923 WLW720923:WLX720923 WVS720923:WVT720923 K786459:L786459 JG786459:JH786459 TC786459:TD786459 ACY786459:ACZ786459 AMU786459:AMV786459 AWQ786459:AWR786459 BGM786459:BGN786459 BQI786459:BQJ786459 CAE786459:CAF786459 CKA786459:CKB786459 CTW786459:CTX786459 DDS786459:DDT786459 DNO786459:DNP786459 DXK786459:DXL786459 EHG786459:EHH786459 ERC786459:ERD786459 FAY786459:FAZ786459 FKU786459:FKV786459 FUQ786459:FUR786459 GEM786459:GEN786459 GOI786459:GOJ786459 GYE786459:GYF786459 HIA786459:HIB786459 HRW786459:HRX786459 IBS786459:IBT786459 ILO786459:ILP786459 IVK786459:IVL786459 JFG786459:JFH786459 JPC786459:JPD786459 JYY786459:JYZ786459 KIU786459:KIV786459 KSQ786459:KSR786459 LCM786459:LCN786459 LMI786459:LMJ786459 LWE786459:LWF786459 MGA786459:MGB786459 MPW786459:MPX786459 MZS786459:MZT786459 NJO786459:NJP786459 NTK786459:NTL786459 ODG786459:ODH786459 ONC786459:OND786459 OWY786459:OWZ786459 PGU786459:PGV786459 PQQ786459:PQR786459 QAM786459:QAN786459 QKI786459:QKJ786459 QUE786459:QUF786459 REA786459:REB786459 RNW786459:RNX786459 RXS786459:RXT786459 SHO786459:SHP786459 SRK786459:SRL786459 TBG786459:TBH786459 TLC786459:TLD786459 TUY786459:TUZ786459 UEU786459:UEV786459 UOQ786459:UOR786459 UYM786459:UYN786459 VII786459:VIJ786459 VSE786459:VSF786459 WCA786459:WCB786459 WLW786459:WLX786459 WVS786459:WVT786459 K851995:L851995 JG851995:JH851995 TC851995:TD851995 ACY851995:ACZ851995 AMU851995:AMV851995 AWQ851995:AWR851995 BGM851995:BGN851995 BQI851995:BQJ851995 CAE851995:CAF851995 CKA851995:CKB851995 CTW851995:CTX851995 DDS851995:DDT851995 DNO851995:DNP851995 DXK851995:DXL851995 EHG851995:EHH851995 ERC851995:ERD851995 FAY851995:FAZ851995 FKU851995:FKV851995 FUQ851995:FUR851995 GEM851995:GEN851995 GOI851995:GOJ851995 GYE851995:GYF851995 HIA851995:HIB851995 HRW851995:HRX851995 IBS851995:IBT851995 ILO851995:ILP851995 IVK851995:IVL851995 JFG851995:JFH851995 JPC851995:JPD851995 JYY851995:JYZ851995 KIU851995:KIV851995 KSQ851995:KSR851995 LCM851995:LCN851995 LMI851995:LMJ851995 LWE851995:LWF851995 MGA851995:MGB851995 MPW851995:MPX851995 MZS851995:MZT851995 NJO851995:NJP851995 NTK851995:NTL851995 ODG851995:ODH851995 ONC851995:OND851995 OWY851995:OWZ851995 PGU851995:PGV851995 PQQ851995:PQR851995 QAM851995:QAN851995 QKI851995:QKJ851995 QUE851995:QUF851995 REA851995:REB851995 RNW851995:RNX851995 RXS851995:RXT851995 SHO851995:SHP851995 SRK851995:SRL851995 TBG851995:TBH851995 TLC851995:TLD851995 TUY851995:TUZ851995 UEU851995:UEV851995 UOQ851995:UOR851995 UYM851995:UYN851995 VII851995:VIJ851995 VSE851995:VSF851995 WCA851995:WCB851995 WLW851995:WLX851995 WVS851995:WVT851995 K917531:L917531 JG917531:JH917531 TC917531:TD917531 ACY917531:ACZ917531 AMU917531:AMV917531 AWQ917531:AWR917531 BGM917531:BGN917531 BQI917531:BQJ917531 CAE917531:CAF917531 CKA917531:CKB917531 CTW917531:CTX917531 DDS917531:DDT917531 DNO917531:DNP917531 DXK917531:DXL917531 EHG917531:EHH917531 ERC917531:ERD917531 FAY917531:FAZ917531 FKU917531:FKV917531 FUQ917531:FUR917531 GEM917531:GEN917531 GOI917531:GOJ917531 GYE917531:GYF917531 HIA917531:HIB917531 HRW917531:HRX917531 IBS917531:IBT917531 ILO917531:ILP917531 IVK917531:IVL917531 JFG917531:JFH917531 JPC917531:JPD917531 JYY917531:JYZ917531 KIU917531:KIV917531 KSQ917531:KSR917531 LCM917531:LCN917531 LMI917531:LMJ917531 LWE917531:LWF917531 MGA917531:MGB917531 MPW917531:MPX917531 MZS917531:MZT917531 NJO917531:NJP917531 NTK917531:NTL917531 ODG917531:ODH917531 ONC917531:OND917531 OWY917531:OWZ917531 PGU917531:PGV917531 PQQ917531:PQR917531 QAM917531:QAN917531 QKI917531:QKJ917531 QUE917531:QUF917531 REA917531:REB917531 RNW917531:RNX917531 RXS917531:RXT917531 SHO917531:SHP917531 SRK917531:SRL917531 TBG917531:TBH917531 TLC917531:TLD917531 TUY917531:TUZ917531 UEU917531:UEV917531 UOQ917531:UOR917531 UYM917531:UYN917531 VII917531:VIJ917531 VSE917531:VSF917531 WCA917531:WCB917531 WLW917531:WLX917531 WVS917531:WVT917531 K983067:L983067 JG983067:JH983067 TC983067:TD983067 ACY983067:ACZ983067 AMU983067:AMV983067 AWQ983067:AWR983067 BGM983067:BGN983067 BQI983067:BQJ983067 CAE983067:CAF983067 CKA983067:CKB983067 CTW983067:CTX983067 DDS983067:DDT983067 DNO983067:DNP983067 DXK983067:DXL983067 EHG983067:EHH983067 ERC983067:ERD983067 FAY983067:FAZ983067 FKU983067:FKV983067 FUQ983067:FUR983067 GEM983067:GEN983067 GOI983067:GOJ983067 GYE983067:GYF983067 HIA983067:HIB983067 HRW983067:HRX983067 IBS983067:IBT983067 ILO983067:ILP983067 IVK983067:IVL983067 JFG983067:JFH983067 JPC983067:JPD983067 JYY983067:JYZ983067 KIU983067:KIV983067 KSQ983067:KSR983067 LCM983067:LCN983067 LMI983067:LMJ983067 LWE983067:LWF983067 MGA983067:MGB983067 MPW983067:MPX983067 MZS983067:MZT983067 NJO983067:NJP983067 NTK983067:NTL983067 ODG983067:ODH983067 ONC983067:OND983067 OWY983067:OWZ983067 PGU983067:PGV983067 PQQ983067:PQR983067 QAM983067:QAN983067 QKI983067:QKJ983067 QUE983067:QUF983067 REA983067:REB983067 RNW983067:RNX983067 RXS983067:RXT983067 SHO983067:SHP983067 SRK983067:SRL983067 TBG983067:TBH983067 TLC983067:TLD983067 TUY983067:TUZ983067 UEU983067:UEV983067 UOQ983067:UOR983067 UYM983067:UYN983067 VII983067:VIJ983067 VSE983067:VSF983067 WCA983067:WCB983067 WLW983067:WLX983067 WVS983067:WVT983067 K65691:L65691 JG65691:JH65691 TC65691:TD65691 ACY65691:ACZ65691 AMU65691:AMV65691 AWQ65691:AWR65691 BGM65691:BGN65691 BQI65691:BQJ65691 CAE65691:CAF65691 CKA65691:CKB65691 CTW65691:CTX65691 DDS65691:DDT65691 DNO65691:DNP65691 DXK65691:DXL65691 EHG65691:EHH65691 ERC65691:ERD65691 FAY65691:FAZ65691 FKU65691:FKV65691 FUQ65691:FUR65691 GEM65691:GEN65691 GOI65691:GOJ65691 GYE65691:GYF65691 HIA65691:HIB65691 HRW65691:HRX65691 IBS65691:IBT65691 ILO65691:ILP65691 IVK65691:IVL65691 JFG65691:JFH65691 JPC65691:JPD65691 JYY65691:JYZ65691 KIU65691:KIV65691 KSQ65691:KSR65691 LCM65691:LCN65691 LMI65691:LMJ65691 LWE65691:LWF65691 MGA65691:MGB65691 MPW65691:MPX65691 MZS65691:MZT65691 NJO65691:NJP65691 NTK65691:NTL65691 ODG65691:ODH65691 ONC65691:OND65691 OWY65691:OWZ65691 PGU65691:PGV65691 PQQ65691:PQR65691 QAM65691:QAN65691 QKI65691:QKJ65691 QUE65691:QUF65691 REA65691:REB65691 RNW65691:RNX65691 RXS65691:RXT65691 SHO65691:SHP65691 SRK65691:SRL65691 TBG65691:TBH65691 TLC65691:TLD65691 TUY65691:TUZ65691 UEU65691:UEV65691 UOQ65691:UOR65691 UYM65691:UYN65691 VII65691:VIJ65691 VSE65691:VSF65691 WCA65691:WCB65691 WLW65691:WLX65691 WVS65691:WVT65691 K131227:L131227 JG131227:JH131227 TC131227:TD131227 ACY131227:ACZ131227 AMU131227:AMV131227 AWQ131227:AWR131227 BGM131227:BGN131227 BQI131227:BQJ131227 CAE131227:CAF131227 CKA131227:CKB131227 CTW131227:CTX131227 DDS131227:DDT131227 DNO131227:DNP131227 DXK131227:DXL131227 EHG131227:EHH131227 ERC131227:ERD131227 FAY131227:FAZ131227 FKU131227:FKV131227 FUQ131227:FUR131227 GEM131227:GEN131227 GOI131227:GOJ131227 GYE131227:GYF131227 HIA131227:HIB131227 HRW131227:HRX131227 IBS131227:IBT131227 ILO131227:ILP131227 IVK131227:IVL131227 JFG131227:JFH131227 JPC131227:JPD131227 JYY131227:JYZ131227 KIU131227:KIV131227 KSQ131227:KSR131227 LCM131227:LCN131227 LMI131227:LMJ131227 LWE131227:LWF131227 MGA131227:MGB131227 MPW131227:MPX131227 MZS131227:MZT131227 NJO131227:NJP131227 NTK131227:NTL131227 ODG131227:ODH131227 ONC131227:OND131227 OWY131227:OWZ131227 PGU131227:PGV131227 PQQ131227:PQR131227 QAM131227:QAN131227 QKI131227:QKJ131227 QUE131227:QUF131227 REA131227:REB131227 RNW131227:RNX131227 RXS131227:RXT131227 SHO131227:SHP131227 SRK131227:SRL131227 TBG131227:TBH131227 TLC131227:TLD131227 TUY131227:TUZ131227 UEU131227:UEV131227 UOQ131227:UOR131227 UYM131227:UYN131227 VII131227:VIJ131227 VSE131227:VSF131227 WCA131227:WCB131227 WLW131227:WLX131227 WVS131227:WVT131227 K196763:L196763 JG196763:JH196763 TC196763:TD196763 ACY196763:ACZ196763 AMU196763:AMV196763 AWQ196763:AWR196763 BGM196763:BGN196763 BQI196763:BQJ196763 CAE196763:CAF196763 CKA196763:CKB196763 CTW196763:CTX196763 DDS196763:DDT196763 DNO196763:DNP196763 DXK196763:DXL196763 EHG196763:EHH196763 ERC196763:ERD196763 FAY196763:FAZ196763 FKU196763:FKV196763 FUQ196763:FUR196763 GEM196763:GEN196763 GOI196763:GOJ196763 GYE196763:GYF196763 HIA196763:HIB196763 HRW196763:HRX196763 IBS196763:IBT196763 ILO196763:ILP196763 IVK196763:IVL196763 JFG196763:JFH196763 JPC196763:JPD196763 JYY196763:JYZ196763 KIU196763:KIV196763 KSQ196763:KSR196763 LCM196763:LCN196763 LMI196763:LMJ196763 LWE196763:LWF196763 MGA196763:MGB196763 MPW196763:MPX196763 MZS196763:MZT196763 NJO196763:NJP196763 NTK196763:NTL196763 ODG196763:ODH196763 ONC196763:OND196763 OWY196763:OWZ196763 PGU196763:PGV196763 PQQ196763:PQR196763 QAM196763:QAN196763 QKI196763:QKJ196763 QUE196763:QUF196763 REA196763:REB196763 RNW196763:RNX196763 RXS196763:RXT196763 SHO196763:SHP196763 SRK196763:SRL196763 TBG196763:TBH196763 TLC196763:TLD196763 TUY196763:TUZ196763 UEU196763:UEV196763 UOQ196763:UOR196763 UYM196763:UYN196763 VII196763:VIJ196763 VSE196763:VSF196763 WCA196763:WCB196763 WLW196763:WLX196763 WVS196763:WVT196763 K262299:L262299 JG262299:JH262299 TC262299:TD262299 ACY262299:ACZ262299 AMU262299:AMV262299 AWQ262299:AWR262299 BGM262299:BGN262299 BQI262299:BQJ262299 CAE262299:CAF262299 CKA262299:CKB262299 CTW262299:CTX262299 DDS262299:DDT262299 DNO262299:DNP262299 DXK262299:DXL262299 EHG262299:EHH262299 ERC262299:ERD262299 FAY262299:FAZ262299 FKU262299:FKV262299 FUQ262299:FUR262299 GEM262299:GEN262299 GOI262299:GOJ262299 GYE262299:GYF262299 HIA262299:HIB262299 HRW262299:HRX262299 IBS262299:IBT262299 ILO262299:ILP262299 IVK262299:IVL262299 JFG262299:JFH262299 JPC262299:JPD262299 JYY262299:JYZ262299 KIU262299:KIV262299 KSQ262299:KSR262299 LCM262299:LCN262299 LMI262299:LMJ262299 LWE262299:LWF262299 MGA262299:MGB262299 MPW262299:MPX262299 MZS262299:MZT262299 NJO262299:NJP262299 NTK262299:NTL262299 ODG262299:ODH262299 ONC262299:OND262299 OWY262299:OWZ262299 PGU262299:PGV262299 PQQ262299:PQR262299 QAM262299:QAN262299 QKI262299:QKJ262299 QUE262299:QUF262299 REA262299:REB262299 RNW262299:RNX262299 RXS262299:RXT262299 SHO262299:SHP262299 SRK262299:SRL262299 TBG262299:TBH262299 TLC262299:TLD262299 TUY262299:TUZ262299 UEU262299:UEV262299 UOQ262299:UOR262299 UYM262299:UYN262299 VII262299:VIJ262299 VSE262299:VSF262299 WCA262299:WCB262299 WLW262299:WLX262299 WVS262299:WVT262299 K327835:L327835 JG327835:JH327835 TC327835:TD327835 ACY327835:ACZ327835 AMU327835:AMV327835 AWQ327835:AWR327835 BGM327835:BGN327835 BQI327835:BQJ327835 CAE327835:CAF327835 CKA327835:CKB327835 CTW327835:CTX327835 DDS327835:DDT327835 DNO327835:DNP327835 DXK327835:DXL327835 EHG327835:EHH327835 ERC327835:ERD327835 FAY327835:FAZ327835 FKU327835:FKV327835 FUQ327835:FUR327835 GEM327835:GEN327835 GOI327835:GOJ327835 GYE327835:GYF327835 HIA327835:HIB327835 HRW327835:HRX327835 IBS327835:IBT327835 ILO327835:ILP327835 IVK327835:IVL327835 JFG327835:JFH327835 JPC327835:JPD327835 JYY327835:JYZ327835 KIU327835:KIV327835 KSQ327835:KSR327835 LCM327835:LCN327835 LMI327835:LMJ327835 LWE327835:LWF327835 MGA327835:MGB327835 MPW327835:MPX327835 MZS327835:MZT327835 NJO327835:NJP327835 NTK327835:NTL327835 ODG327835:ODH327835 ONC327835:OND327835 OWY327835:OWZ327835 PGU327835:PGV327835 PQQ327835:PQR327835 QAM327835:QAN327835 QKI327835:QKJ327835 QUE327835:QUF327835 REA327835:REB327835 RNW327835:RNX327835 RXS327835:RXT327835 SHO327835:SHP327835 SRK327835:SRL327835 TBG327835:TBH327835 TLC327835:TLD327835 TUY327835:TUZ327835 UEU327835:UEV327835 UOQ327835:UOR327835 UYM327835:UYN327835 VII327835:VIJ327835 VSE327835:VSF327835 WCA327835:WCB327835 WLW327835:WLX327835 WVS327835:WVT327835 K393371:L393371 JG393371:JH393371 TC393371:TD393371 ACY393371:ACZ393371 AMU393371:AMV393371 AWQ393371:AWR393371 BGM393371:BGN393371 BQI393371:BQJ393371 CAE393371:CAF393371 CKA393371:CKB393371 CTW393371:CTX393371 DDS393371:DDT393371 DNO393371:DNP393371 DXK393371:DXL393371 EHG393371:EHH393371 ERC393371:ERD393371 FAY393371:FAZ393371 FKU393371:FKV393371 FUQ393371:FUR393371 GEM393371:GEN393371 GOI393371:GOJ393371 GYE393371:GYF393371 HIA393371:HIB393371 HRW393371:HRX393371 IBS393371:IBT393371 ILO393371:ILP393371 IVK393371:IVL393371 JFG393371:JFH393371 JPC393371:JPD393371 JYY393371:JYZ393371 KIU393371:KIV393371 KSQ393371:KSR393371 LCM393371:LCN393371 LMI393371:LMJ393371 LWE393371:LWF393371 MGA393371:MGB393371 MPW393371:MPX393371 MZS393371:MZT393371 NJO393371:NJP393371 NTK393371:NTL393371 ODG393371:ODH393371 ONC393371:OND393371 OWY393371:OWZ393371 PGU393371:PGV393371 PQQ393371:PQR393371 QAM393371:QAN393371 QKI393371:QKJ393371 QUE393371:QUF393371 REA393371:REB393371 RNW393371:RNX393371 RXS393371:RXT393371 SHO393371:SHP393371 SRK393371:SRL393371 TBG393371:TBH393371 TLC393371:TLD393371 TUY393371:TUZ393371 UEU393371:UEV393371 UOQ393371:UOR393371 UYM393371:UYN393371 VII393371:VIJ393371 VSE393371:VSF393371 WCA393371:WCB393371 WLW393371:WLX393371 WVS393371:WVT393371 K458907:L458907 JG458907:JH458907 TC458907:TD458907 ACY458907:ACZ458907 AMU458907:AMV458907 AWQ458907:AWR458907 BGM458907:BGN458907 BQI458907:BQJ458907 CAE458907:CAF458907 CKA458907:CKB458907 CTW458907:CTX458907 DDS458907:DDT458907 DNO458907:DNP458907 DXK458907:DXL458907 EHG458907:EHH458907 ERC458907:ERD458907 FAY458907:FAZ458907 FKU458907:FKV458907 FUQ458907:FUR458907 GEM458907:GEN458907 GOI458907:GOJ458907 GYE458907:GYF458907 HIA458907:HIB458907 HRW458907:HRX458907 IBS458907:IBT458907 ILO458907:ILP458907 IVK458907:IVL458907 JFG458907:JFH458907 JPC458907:JPD458907 JYY458907:JYZ458907 KIU458907:KIV458907 KSQ458907:KSR458907 LCM458907:LCN458907 LMI458907:LMJ458907 LWE458907:LWF458907 MGA458907:MGB458907 MPW458907:MPX458907 MZS458907:MZT458907 NJO458907:NJP458907 NTK458907:NTL458907 ODG458907:ODH458907 ONC458907:OND458907 OWY458907:OWZ458907 PGU458907:PGV458907 PQQ458907:PQR458907 QAM458907:QAN458907 QKI458907:QKJ458907 QUE458907:QUF458907 REA458907:REB458907 RNW458907:RNX458907 RXS458907:RXT458907 SHO458907:SHP458907 SRK458907:SRL458907 TBG458907:TBH458907 TLC458907:TLD458907 TUY458907:TUZ458907 UEU458907:UEV458907 UOQ458907:UOR458907 UYM458907:UYN458907 VII458907:VIJ458907 VSE458907:VSF458907 WCA458907:WCB458907 WLW458907:WLX458907 WVS458907:WVT458907 K524443:L524443 JG524443:JH524443 TC524443:TD524443 ACY524443:ACZ524443 AMU524443:AMV524443 AWQ524443:AWR524443 BGM524443:BGN524443 BQI524443:BQJ524443 CAE524443:CAF524443 CKA524443:CKB524443 CTW524443:CTX524443 DDS524443:DDT524443 DNO524443:DNP524443 DXK524443:DXL524443 EHG524443:EHH524443 ERC524443:ERD524443 FAY524443:FAZ524443 FKU524443:FKV524443 FUQ524443:FUR524443 GEM524443:GEN524443 GOI524443:GOJ524443 GYE524443:GYF524443 HIA524443:HIB524443 HRW524443:HRX524443 IBS524443:IBT524443 ILO524443:ILP524443 IVK524443:IVL524443 JFG524443:JFH524443 JPC524443:JPD524443 JYY524443:JYZ524443 KIU524443:KIV524443 KSQ524443:KSR524443 LCM524443:LCN524443 LMI524443:LMJ524443 LWE524443:LWF524443 MGA524443:MGB524443 MPW524443:MPX524443 MZS524443:MZT524443 NJO524443:NJP524443 NTK524443:NTL524443 ODG524443:ODH524443 ONC524443:OND524443 OWY524443:OWZ524443 PGU524443:PGV524443 PQQ524443:PQR524443 QAM524443:QAN524443 QKI524443:QKJ524443 QUE524443:QUF524443 REA524443:REB524443 RNW524443:RNX524443 RXS524443:RXT524443 SHO524443:SHP524443 SRK524443:SRL524443 TBG524443:TBH524443 TLC524443:TLD524443 TUY524443:TUZ524443 UEU524443:UEV524443 UOQ524443:UOR524443 UYM524443:UYN524443 VII524443:VIJ524443 VSE524443:VSF524443 WCA524443:WCB524443 WLW524443:WLX524443 WVS524443:WVT524443 K589979:L589979 JG589979:JH589979 TC589979:TD589979 ACY589979:ACZ589979 AMU589979:AMV589979 AWQ589979:AWR589979 BGM589979:BGN589979 BQI589979:BQJ589979 CAE589979:CAF589979 CKA589979:CKB589979 CTW589979:CTX589979 DDS589979:DDT589979 DNO589979:DNP589979 DXK589979:DXL589979 EHG589979:EHH589979 ERC589979:ERD589979 FAY589979:FAZ589979 FKU589979:FKV589979 FUQ589979:FUR589979 GEM589979:GEN589979 GOI589979:GOJ589979 GYE589979:GYF589979 HIA589979:HIB589979 HRW589979:HRX589979 IBS589979:IBT589979 ILO589979:ILP589979 IVK589979:IVL589979 JFG589979:JFH589979 JPC589979:JPD589979 JYY589979:JYZ589979 KIU589979:KIV589979 KSQ589979:KSR589979 LCM589979:LCN589979 LMI589979:LMJ589979 LWE589979:LWF589979 MGA589979:MGB589979 MPW589979:MPX589979 MZS589979:MZT589979 NJO589979:NJP589979 NTK589979:NTL589979 ODG589979:ODH589979 ONC589979:OND589979 OWY589979:OWZ589979 PGU589979:PGV589979 PQQ589979:PQR589979 QAM589979:QAN589979 QKI589979:QKJ589979 QUE589979:QUF589979 REA589979:REB589979 RNW589979:RNX589979 RXS589979:RXT589979 SHO589979:SHP589979 SRK589979:SRL589979 TBG589979:TBH589979 TLC589979:TLD589979 TUY589979:TUZ589979 UEU589979:UEV589979 UOQ589979:UOR589979 UYM589979:UYN589979 VII589979:VIJ589979 VSE589979:VSF589979 WCA589979:WCB589979 WLW589979:WLX589979 WVS589979:WVT589979 K655515:L655515 JG655515:JH655515 TC655515:TD655515 ACY655515:ACZ655515 AMU655515:AMV655515 AWQ655515:AWR655515 BGM655515:BGN655515 BQI655515:BQJ655515 CAE655515:CAF655515 CKA655515:CKB655515 CTW655515:CTX655515 DDS655515:DDT655515 DNO655515:DNP655515 DXK655515:DXL655515 EHG655515:EHH655515 ERC655515:ERD655515 FAY655515:FAZ655515 FKU655515:FKV655515 FUQ655515:FUR655515 GEM655515:GEN655515 GOI655515:GOJ655515 GYE655515:GYF655515 HIA655515:HIB655515 HRW655515:HRX655515 IBS655515:IBT655515 ILO655515:ILP655515 IVK655515:IVL655515 JFG655515:JFH655515 JPC655515:JPD655515 JYY655515:JYZ655515 KIU655515:KIV655515 KSQ655515:KSR655515 LCM655515:LCN655515 LMI655515:LMJ655515 LWE655515:LWF655515 MGA655515:MGB655515 MPW655515:MPX655515 MZS655515:MZT655515 NJO655515:NJP655515 NTK655515:NTL655515 ODG655515:ODH655515 ONC655515:OND655515 OWY655515:OWZ655515 PGU655515:PGV655515 PQQ655515:PQR655515 QAM655515:QAN655515 QKI655515:QKJ655515 QUE655515:QUF655515 REA655515:REB655515 RNW655515:RNX655515 RXS655515:RXT655515 SHO655515:SHP655515 SRK655515:SRL655515 TBG655515:TBH655515 TLC655515:TLD655515 TUY655515:TUZ655515 UEU655515:UEV655515 UOQ655515:UOR655515 UYM655515:UYN655515 VII655515:VIJ655515 VSE655515:VSF655515 WCA655515:WCB655515 WLW655515:WLX655515 WVS655515:WVT655515 K721051:L721051 JG721051:JH721051 TC721051:TD721051 ACY721051:ACZ721051 AMU721051:AMV721051 AWQ721051:AWR721051 BGM721051:BGN721051 BQI721051:BQJ721051 CAE721051:CAF721051 CKA721051:CKB721051 CTW721051:CTX721051 DDS721051:DDT721051 DNO721051:DNP721051 DXK721051:DXL721051 EHG721051:EHH721051 ERC721051:ERD721051 FAY721051:FAZ721051 FKU721051:FKV721051 FUQ721051:FUR721051 GEM721051:GEN721051 GOI721051:GOJ721051 GYE721051:GYF721051 HIA721051:HIB721051 HRW721051:HRX721051 IBS721051:IBT721051 ILO721051:ILP721051 IVK721051:IVL721051 JFG721051:JFH721051 JPC721051:JPD721051 JYY721051:JYZ721051 KIU721051:KIV721051 KSQ721051:KSR721051 LCM721051:LCN721051 LMI721051:LMJ721051 LWE721051:LWF721051 MGA721051:MGB721051 MPW721051:MPX721051 MZS721051:MZT721051 NJO721051:NJP721051 NTK721051:NTL721051 ODG721051:ODH721051 ONC721051:OND721051 OWY721051:OWZ721051 PGU721051:PGV721051 PQQ721051:PQR721051 QAM721051:QAN721051 QKI721051:QKJ721051 QUE721051:QUF721051 REA721051:REB721051 RNW721051:RNX721051 RXS721051:RXT721051 SHO721051:SHP721051 SRK721051:SRL721051 TBG721051:TBH721051 TLC721051:TLD721051 TUY721051:TUZ721051 UEU721051:UEV721051 UOQ721051:UOR721051 UYM721051:UYN721051 VII721051:VIJ721051 VSE721051:VSF721051 WCA721051:WCB721051 WLW721051:WLX721051 WVS721051:WVT721051 K786587:L786587 JG786587:JH786587 TC786587:TD786587 ACY786587:ACZ786587 AMU786587:AMV786587 AWQ786587:AWR786587 BGM786587:BGN786587 BQI786587:BQJ786587 CAE786587:CAF786587 CKA786587:CKB786587 CTW786587:CTX786587 DDS786587:DDT786587 DNO786587:DNP786587 DXK786587:DXL786587 EHG786587:EHH786587 ERC786587:ERD786587 FAY786587:FAZ786587 FKU786587:FKV786587 FUQ786587:FUR786587 GEM786587:GEN786587 GOI786587:GOJ786587 GYE786587:GYF786587 HIA786587:HIB786587 HRW786587:HRX786587 IBS786587:IBT786587 ILO786587:ILP786587 IVK786587:IVL786587 JFG786587:JFH786587 JPC786587:JPD786587 JYY786587:JYZ786587 KIU786587:KIV786587 KSQ786587:KSR786587 LCM786587:LCN786587 LMI786587:LMJ786587 LWE786587:LWF786587 MGA786587:MGB786587 MPW786587:MPX786587 MZS786587:MZT786587 NJO786587:NJP786587 NTK786587:NTL786587 ODG786587:ODH786587 ONC786587:OND786587 OWY786587:OWZ786587 PGU786587:PGV786587 PQQ786587:PQR786587 QAM786587:QAN786587 QKI786587:QKJ786587 QUE786587:QUF786587 REA786587:REB786587 RNW786587:RNX786587 RXS786587:RXT786587 SHO786587:SHP786587 SRK786587:SRL786587 TBG786587:TBH786587 TLC786587:TLD786587 TUY786587:TUZ786587 UEU786587:UEV786587 UOQ786587:UOR786587 UYM786587:UYN786587 VII786587:VIJ786587 VSE786587:VSF786587 WCA786587:WCB786587 WLW786587:WLX786587 WVS786587:WVT786587 K852123:L852123 JG852123:JH852123 TC852123:TD852123 ACY852123:ACZ852123 AMU852123:AMV852123 AWQ852123:AWR852123 BGM852123:BGN852123 BQI852123:BQJ852123 CAE852123:CAF852123 CKA852123:CKB852123 CTW852123:CTX852123 DDS852123:DDT852123 DNO852123:DNP852123 DXK852123:DXL852123 EHG852123:EHH852123 ERC852123:ERD852123 FAY852123:FAZ852123 FKU852123:FKV852123 FUQ852123:FUR852123 GEM852123:GEN852123 GOI852123:GOJ852123 GYE852123:GYF852123 HIA852123:HIB852123 HRW852123:HRX852123 IBS852123:IBT852123 ILO852123:ILP852123 IVK852123:IVL852123 JFG852123:JFH852123 JPC852123:JPD852123 JYY852123:JYZ852123 KIU852123:KIV852123 KSQ852123:KSR852123 LCM852123:LCN852123 LMI852123:LMJ852123 LWE852123:LWF852123 MGA852123:MGB852123 MPW852123:MPX852123 MZS852123:MZT852123 NJO852123:NJP852123 NTK852123:NTL852123 ODG852123:ODH852123 ONC852123:OND852123 OWY852123:OWZ852123 PGU852123:PGV852123 PQQ852123:PQR852123 QAM852123:QAN852123 QKI852123:QKJ852123 QUE852123:QUF852123 REA852123:REB852123 RNW852123:RNX852123 RXS852123:RXT852123 SHO852123:SHP852123 SRK852123:SRL852123 TBG852123:TBH852123 TLC852123:TLD852123 TUY852123:TUZ852123 UEU852123:UEV852123 UOQ852123:UOR852123 UYM852123:UYN852123 VII852123:VIJ852123 VSE852123:VSF852123 WCA852123:WCB852123 WLW852123:WLX852123 WVS852123:WVT852123 K917659:L917659 JG917659:JH917659 TC917659:TD917659 ACY917659:ACZ917659 AMU917659:AMV917659 AWQ917659:AWR917659 BGM917659:BGN917659 BQI917659:BQJ917659 CAE917659:CAF917659 CKA917659:CKB917659 CTW917659:CTX917659 DDS917659:DDT917659 DNO917659:DNP917659 DXK917659:DXL917659 EHG917659:EHH917659 ERC917659:ERD917659 FAY917659:FAZ917659 FKU917659:FKV917659 FUQ917659:FUR917659 GEM917659:GEN917659 GOI917659:GOJ917659 GYE917659:GYF917659 HIA917659:HIB917659 HRW917659:HRX917659 IBS917659:IBT917659 ILO917659:ILP917659 IVK917659:IVL917659 JFG917659:JFH917659 JPC917659:JPD917659 JYY917659:JYZ917659 KIU917659:KIV917659 KSQ917659:KSR917659 LCM917659:LCN917659 LMI917659:LMJ917659 LWE917659:LWF917659 MGA917659:MGB917659 MPW917659:MPX917659 MZS917659:MZT917659 NJO917659:NJP917659 NTK917659:NTL917659 ODG917659:ODH917659 ONC917659:OND917659 OWY917659:OWZ917659 PGU917659:PGV917659 PQQ917659:PQR917659 QAM917659:QAN917659 QKI917659:QKJ917659 QUE917659:QUF917659 REA917659:REB917659 RNW917659:RNX917659 RXS917659:RXT917659 SHO917659:SHP917659 SRK917659:SRL917659 TBG917659:TBH917659 TLC917659:TLD917659 TUY917659:TUZ917659 UEU917659:UEV917659 UOQ917659:UOR917659 UYM917659:UYN917659 VII917659:VIJ917659 VSE917659:VSF917659 WCA917659:WCB917659 WLW917659:WLX917659 WVS917659:WVT917659 K983195:L983195 JG983195:JH983195 TC983195:TD983195 ACY983195:ACZ983195 AMU983195:AMV983195 AWQ983195:AWR983195 BGM983195:BGN983195 BQI983195:BQJ983195 CAE983195:CAF983195 CKA983195:CKB983195 CTW983195:CTX983195 DDS983195:DDT983195 DNO983195:DNP983195 DXK983195:DXL983195 EHG983195:EHH983195 ERC983195:ERD983195 FAY983195:FAZ983195 FKU983195:FKV983195 FUQ983195:FUR983195 GEM983195:GEN983195 GOI983195:GOJ983195 GYE983195:GYF983195 HIA983195:HIB983195 HRW983195:HRX983195 IBS983195:IBT983195 ILO983195:ILP983195 IVK983195:IVL983195 JFG983195:JFH983195 JPC983195:JPD983195 JYY983195:JYZ983195 KIU983195:KIV983195 KSQ983195:KSR983195 LCM983195:LCN983195 LMI983195:LMJ983195 LWE983195:LWF983195 MGA983195:MGB983195 MPW983195:MPX983195 MZS983195:MZT983195 NJO983195:NJP983195 NTK983195:NTL983195 ODG983195:ODH983195 ONC983195:OND983195 OWY983195:OWZ983195 PGU983195:PGV983195 PQQ983195:PQR983195 QAM983195:QAN983195 QKI983195:QKJ983195 QUE983195:QUF983195 REA983195:REB983195 RNW983195:RNX983195 RXS983195:RXT983195 SHO983195:SHP983195 SRK983195:SRL983195 TBG983195:TBH983195 TLC983195:TLD983195 TUY983195:TUZ983195 UEU983195:UEV983195 UOQ983195:UOR983195 UYM983195:UYN983195 VII983195:VIJ983195 VSE983195:VSF983195 WCA983195:WCB983195 WLW983195:WLX983195 WVS983195:WVT983195 K65579:L65579 JG65579:JH65579 TC65579:TD65579 ACY65579:ACZ65579 AMU65579:AMV65579 AWQ65579:AWR65579 BGM65579:BGN65579 BQI65579:BQJ65579 CAE65579:CAF65579 CKA65579:CKB65579 CTW65579:CTX65579 DDS65579:DDT65579 DNO65579:DNP65579 DXK65579:DXL65579 EHG65579:EHH65579 ERC65579:ERD65579 FAY65579:FAZ65579 FKU65579:FKV65579 FUQ65579:FUR65579 GEM65579:GEN65579 GOI65579:GOJ65579 GYE65579:GYF65579 HIA65579:HIB65579 HRW65579:HRX65579 IBS65579:IBT65579 ILO65579:ILP65579 IVK65579:IVL65579 JFG65579:JFH65579 JPC65579:JPD65579 JYY65579:JYZ65579 KIU65579:KIV65579 KSQ65579:KSR65579 LCM65579:LCN65579 LMI65579:LMJ65579 LWE65579:LWF65579 MGA65579:MGB65579 MPW65579:MPX65579 MZS65579:MZT65579 NJO65579:NJP65579 NTK65579:NTL65579 ODG65579:ODH65579 ONC65579:OND65579 OWY65579:OWZ65579 PGU65579:PGV65579 PQQ65579:PQR65579 QAM65579:QAN65579 QKI65579:QKJ65579 QUE65579:QUF65579 REA65579:REB65579 RNW65579:RNX65579 RXS65579:RXT65579 SHO65579:SHP65579 SRK65579:SRL65579 TBG65579:TBH65579 TLC65579:TLD65579 TUY65579:TUZ65579 UEU65579:UEV65579 UOQ65579:UOR65579 UYM65579:UYN65579 VII65579:VIJ65579 VSE65579:VSF65579 WCA65579:WCB65579 WLW65579:WLX65579 WVS65579:WVT65579 K131115:L131115 JG131115:JH131115 TC131115:TD131115 ACY131115:ACZ131115 AMU131115:AMV131115 AWQ131115:AWR131115 BGM131115:BGN131115 BQI131115:BQJ131115 CAE131115:CAF131115 CKA131115:CKB131115 CTW131115:CTX131115 DDS131115:DDT131115 DNO131115:DNP131115 DXK131115:DXL131115 EHG131115:EHH131115 ERC131115:ERD131115 FAY131115:FAZ131115 FKU131115:FKV131115 FUQ131115:FUR131115 GEM131115:GEN131115 GOI131115:GOJ131115 GYE131115:GYF131115 HIA131115:HIB131115 HRW131115:HRX131115 IBS131115:IBT131115 ILO131115:ILP131115 IVK131115:IVL131115 JFG131115:JFH131115 JPC131115:JPD131115 JYY131115:JYZ131115 KIU131115:KIV131115 KSQ131115:KSR131115 LCM131115:LCN131115 LMI131115:LMJ131115 LWE131115:LWF131115 MGA131115:MGB131115 MPW131115:MPX131115 MZS131115:MZT131115 NJO131115:NJP131115 NTK131115:NTL131115 ODG131115:ODH131115 ONC131115:OND131115 OWY131115:OWZ131115 PGU131115:PGV131115 PQQ131115:PQR131115 QAM131115:QAN131115 QKI131115:QKJ131115 QUE131115:QUF131115 REA131115:REB131115 RNW131115:RNX131115 RXS131115:RXT131115 SHO131115:SHP131115 SRK131115:SRL131115 TBG131115:TBH131115 TLC131115:TLD131115 TUY131115:TUZ131115 UEU131115:UEV131115 UOQ131115:UOR131115 UYM131115:UYN131115 VII131115:VIJ131115 VSE131115:VSF131115 WCA131115:WCB131115 WLW131115:WLX131115 WVS131115:WVT131115 K196651:L196651 JG196651:JH196651 TC196651:TD196651 ACY196651:ACZ196651 AMU196651:AMV196651 AWQ196651:AWR196651 BGM196651:BGN196651 BQI196651:BQJ196651 CAE196651:CAF196651 CKA196651:CKB196651 CTW196651:CTX196651 DDS196651:DDT196651 DNO196651:DNP196651 DXK196651:DXL196651 EHG196651:EHH196651 ERC196651:ERD196651 FAY196651:FAZ196651 FKU196651:FKV196651 FUQ196651:FUR196651 GEM196651:GEN196651 GOI196651:GOJ196651 GYE196651:GYF196651 HIA196651:HIB196651 HRW196651:HRX196651 IBS196651:IBT196651 ILO196651:ILP196651 IVK196651:IVL196651 JFG196651:JFH196651 JPC196651:JPD196651 JYY196651:JYZ196651 KIU196651:KIV196651 KSQ196651:KSR196651 LCM196651:LCN196651 LMI196651:LMJ196651 LWE196651:LWF196651 MGA196651:MGB196651 MPW196651:MPX196651 MZS196651:MZT196651 NJO196651:NJP196651 NTK196651:NTL196651 ODG196651:ODH196651 ONC196651:OND196651 OWY196651:OWZ196651 PGU196651:PGV196651 PQQ196651:PQR196651 QAM196651:QAN196651 QKI196651:QKJ196651 QUE196651:QUF196651 REA196651:REB196651 RNW196651:RNX196651 RXS196651:RXT196651 SHO196651:SHP196651 SRK196651:SRL196651 TBG196651:TBH196651 TLC196651:TLD196651 TUY196651:TUZ196651 UEU196651:UEV196651 UOQ196651:UOR196651 UYM196651:UYN196651 VII196651:VIJ196651 VSE196651:VSF196651 WCA196651:WCB196651 WLW196651:WLX196651 WVS196651:WVT196651 K262187:L262187 JG262187:JH262187 TC262187:TD262187 ACY262187:ACZ262187 AMU262187:AMV262187 AWQ262187:AWR262187 BGM262187:BGN262187 BQI262187:BQJ262187 CAE262187:CAF262187 CKA262187:CKB262187 CTW262187:CTX262187 DDS262187:DDT262187 DNO262187:DNP262187 DXK262187:DXL262187 EHG262187:EHH262187 ERC262187:ERD262187 FAY262187:FAZ262187 FKU262187:FKV262187 FUQ262187:FUR262187 GEM262187:GEN262187 GOI262187:GOJ262187 GYE262187:GYF262187 HIA262187:HIB262187 HRW262187:HRX262187 IBS262187:IBT262187 ILO262187:ILP262187 IVK262187:IVL262187 JFG262187:JFH262187 JPC262187:JPD262187 JYY262187:JYZ262187 KIU262187:KIV262187 KSQ262187:KSR262187 LCM262187:LCN262187 LMI262187:LMJ262187 LWE262187:LWF262187 MGA262187:MGB262187 MPW262187:MPX262187 MZS262187:MZT262187 NJO262187:NJP262187 NTK262187:NTL262187 ODG262187:ODH262187 ONC262187:OND262187 OWY262187:OWZ262187 PGU262187:PGV262187 PQQ262187:PQR262187 QAM262187:QAN262187 QKI262187:QKJ262187 QUE262187:QUF262187 REA262187:REB262187 RNW262187:RNX262187 RXS262187:RXT262187 SHO262187:SHP262187 SRK262187:SRL262187 TBG262187:TBH262187 TLC262187:TLD262187 TUY262187:TUZ262187 UEU262187:UEV262187 UOQ262187:UOR262187 UYM262187:UYN262187 VII262187:VIJ262187 VSE262187:VSF262187 WCA262187:WCB262187 WLW262187:WLX262187 WVS262187:WVT262187 K327723:L327723 JG327723:JH327723 TC327723:TD327723 ACY327723:ACZ327723 AMU327723:AMV327723 AWQ327723:AWR327723 BGM327723:BGN327723 BQI327723:BQJ327723 CAE327723:CAF327723 CKA327723:CKB327723 CTW327723:CTX327723 DDS327723:DDT327723 DNO327723:DNP327723 DXK327723:DXL327723 EHG327723:EHH327723 ERC327723:ERD327723 FAY327723:FAZ327723 FKU327723:FKV327723 FUQ327723:FUR327723 GEM327723:GEN327723 GOI327723:GOJ327723 GYE327723:GYF327723 HIA327723:HIB327723 HRW327723:HRX327723 IBS327723:IBT327723 ILO327723:ILP327723 IVK327723:IVL327723 JFG327723:JFH327723 JPC327723:JPD327723 JYY327723:JYZ327723 KIU327723:KIV327723 KSQ327723:KSR327723 LCM327723:LCN327723 LMI327723:LMJ327723 LWE327723:LWF327723 MGA327723:MGB327723 MPW327723:MPX327723 MZS327723:MZT327723 NJO327723:NJP327723 NTK327723:NTL327723 ODG327723:ODH327723 ONC327723:OND327723 OWY327723:OWZ327723 PGU327723:PGV327723 PQQ327723:PQR327723 QAM327723:QAN327723 QKI327723:QKJ327723 QUE327723:QUF327723 REA327723:REB327723 RNW327723:RNX327723 RXS327723:RXT327723 SHO327723:SHP327723 SRK327723:SRL327723 TBG327723:TBH327723 TLC327723:TLD327723 TUY327723:TUZ327723 UEU327723:UEV327723 UOQ327723:UOR327723 UYM327723:UYN327723 VII327723:VIJ327723 VSE327723:VSF327723 WCA327723:WCB327723 WLW327723:WLX327723 WVS327723:WVT327723 K393259:L393259 JG393259:JH393259 TC393259:TD393259 ACY393259:ACZ393259 AMU393259:AMV393259 AWQ393259:AWR393259 BGM393259:BGN393259 BQI393259:BQJ393259 CAE393259:CAF393259 CKA393259:CKB393259 CTW393259:CTX393259 DDS393259:DDT393259 DNO393259:DNP393259 DXK393259:DXL393259 EHG393259:EHH393259 ERC393259:ERD393259 FAY393259:FAZ393259 FKU393259:FKV393259 FUQ393259:FUR393259 GEM393259:GEN393259 GOI393259:GOJ393259 GYE393259:GYF393259 HIA393259:HIB393259 HRW393259:HRX393259 IBS393259:IBT393259 ILO393259:ILP393259 IVK393259:IVL393259 JFG393259:JFH393259 JPC393259:JPD393259 JYY393259:JYZ393259 KIU393259:KIV393259 KSQ393259:KSR393259 LCM393259:LCN393259 LMI393259:LMJ393259 LWE393259:LWF393259 MGA393259:MGB393259 MPW393259:MPX393259 MZS393259:MZT393259 NJO393259:NJP393259 NTK393259:NTL393259 ODG393259:ODH393259 ONC393259:OND393259 OWY393259:OWZ393259 PGU393259:PGV393259 PQQ393259:PQR393259 QAM393259:QAN393259 QKI393259:QKJ393259 QUE393259:QUF393259 REA393259:REB393259 RNW393259:RNX393259 RXS393259:RXT393259 SHO393259:SHP393259 SRK393259:SRL393259 TBG393259:TBH393259 TLC393259:TLD393259 TUY393259:TUZ393259 UEU393259:UEV393259 UOQ393259:UOR393259 UYM393259:UYN393259 VII393259:VIJ393259 VSE393259:VSF393259 WCA393259:WCB393259 WLW393259:WLX393259 WVS393259:WVT393259 K458795:L458795 JG458795:JH458795 TC458795:TD458795 ACY458795:ACZ458795 AMU458795:AMV458795 AWQ458795:AWR458795 BGM458795:BGN458795 BQI458795:BQJ458795 CAE458795:CAF458795 CKA458795:CKB458795 CTW458795:CTX458795 DDS458795:DDT458795 DNO458795:DNP458795 DXK458795:DXL458795 EHG458795:EHH458795 ERC458795:ERD458795 FAY458795:FAZ458795 FKU458795:FKV458795 FUQ458795:FUR458795 GEM458795:GEN458795 GOI458795:GOJ458795 GYE458795:GYF458795 HIA458795:HIB458795 HRW458795:HRX458795 IBS458795:IBT458795 ILO458795:ILP458795 IVK458795:IVL458795 JFG458795:JFH458795 JPC458795:JPD458795 JYY458795:JYZ458795 KIU458795:KIV458795 KSQ458795:KSR458795 LCM458795:LCN458795 LMI458795:LMJ458795 LWE458795:LWF458795 MGA458795:MGB458795 MPW458795:MPX458795 MZS458795:MZT458795 NJO458795:NJP458795 NTK458795:NTL458795 ODG458795:ODH458795 ONC458795:OND458795 OWY458795:OWZ458795 PGU458795:PGV458795 PQQ458795:PQR458795 QAM458795:QAN458795 QKI458795:QKJ458795 QUE458795:QUF458795 REA458795:REB458795 RNW458795:RNX458795 RXS458795:RXT458795 SHO458795:SHP458795 SRK458795:SRL458795 TBG458795:TBH458795 TLC458795:TLD458795 TUY458795:TUZ458795 UEU458795:UEV458795 UOQ458795:UOR458795 UYM458795:UYN458795 VII458795:VIJ458795 VSE458795:VSF458795 WCA458795:WCB458795 WLW458795:WLX458795 WVS458795:WVT458795 K524331:L524331 JG524331:JH524331 TC524331:TD524331 ACY524331:ACZ524331 AMU524331:AMV524331 AWQ524331:AWR524331 BGM524331:BGN524331 BQI524331:BQJ524331 CAE524331:CAF524331 CKA524331:CKB524331 CTW524331:CTX524331 DDS524331:DDT524331 DNO524331:DNP524331 DXK524331:DXL524331 EHG524331:EHH524331 ERC524331:ERD524331 FAY524331:FAZ524331 FKU524331:FKV524331 FUQ524331:FUR524331 GEM524331:GEN524331 GOI524331:GOJ524331 GYE524331:GYF524331 HIA524331:HIB524331 HRW524331:HRX524331 IBS524331:IBT524331 ILO524331:ILP524331 IVK524331:IVL524331 JFG524331:JFH524331 JPC524331:JPD524331 JYY524331:JYZ524331 KIU524331:KIV524331 KSQ524331:KSR524331 LCM524331:LCN524331 LMI524331:LMJ524331 LWE524331:LWF524331 MGA524331:MGB524331 MPW524331:MPX524331 MZS524331:MZT524331 NJO524331:NJP524331 NTK524331:NTL524331 ODG524331:ODH524331 ONC524331:OND524331 OWY524331:OWZ524331 PGU524331:PGV524331 PQQ524331:PQR524331 QAM524331:QAN524331 QKI524331:QKJ524331 QUE524331:QUF524331 REA524331:REB524331 RNW524331:RNX524331 RXS524331:RXT524331 SHO524331:SHP524331 SRK524331:SRL524331 TBG524331:TBH524331 TLC524331:TLD524331 TUY524331:TUZ524331 UEU524331:UEV524331 UOQ524331:UOR524331 UYM524331:UYN524331 VII524331:VIJ524331 VSE524331:VSF524331 WCA524331:WCB524331 WLW524331:WLX524331 WVS524331:WVT524331 K589867:L589867 JG589867:JH589867 TC589867:TD589867 ACY589867:ACZ589867 AMU589867:AMV589867 AWQ589867:AWR589867 BGM589867:BGN589867 BQI589867:BQJ589867 CAE589867:CAF589867 CKA589867:CKB589867 CTW589867:CTX589867 DDS589867:DDT589867 DNO589867:DNP589867 DXK589867:DXL589867 EHG589867:EHH589867 ERC589867:ERD589867 FAY589867:FAZ589867 FKU589867:FKV589867 FUQ589867:FUR589867 GEM589867:GEN589867 GOI589867:GOJ589867 GYE589867:GYF589867 HIA589867:HIB589867 HRW589867:HRX589867 IBS589867:IBT589867 ILO589867:ILP589867 IVK589867:IVL589867 JFG589867:JFH589867 JPC589867:JPD589867 JYY589867:JYZ589867 KIU589867:KIV589867 KSQ589867:KSR589867 LCM589867:LCN589867 LMI589867:LMJ589867 LWE589867:LWF589867 MGA589867:MGB589867 MPW589867:MPX589867 MZS589867:MZT589867 NJO589867:NJP589867 NTK589867:NTL589867 ODG589867:ODH589867 ONC589867:OND589867 OWY589867:OWZ589867 PGU589867:PGV589867 PQQ589867:PQR589867 QAM589867:QAN589867 QKI589867:QKJ589867 QUE589867:QUF589867 REA589867:REB589867 RNW589867:RNX589867 RXS589867:RXT589867 SHO589867:SHP589867 SRK589867:SRL589867 TBG589867:TBH589867 TLC589867:TLD589867 TUY589867:TUZ589867 UEU589867:UEV589867 UOQ589867:UOR589867 UYM589867:UYN589867 VII589867:VIJ589867 VSE589867:VSF589867 WCA589867:WCB589867 WLW589867:WLX589867 WVS589867:WVT589867 K655403:L655403 JG655403:JH655403 TC655403:TD655403 ACY655403:ACZ655403 AMU655403:AMV655403 AWQ655403:AWR655403 BGM655403:BGN655403 BQI655403:BQJ655403 CAE655403:CAF655403 CKA655403:CKB655403 CTW655403:CTX655403 DDS655403:DDT655403 DNO655403:DNP655403 DXK655403:DXL655403 EHG655403:EHH655403 ERC655403:ERD655403 FAY655403:FAZ655403 FKU655403:FKV655403 FUQ655403:FUR655403 GEM655403:GEN655403 GOI655403:GOJ655403 GYE655403:GYF655403 HIA655403:HIB655403 HRW655403:HRX655403 IBS655403:IBT655403 ILO655403:ILP655403 IVK655403:IVL655403 JFG655403:JFH655403 JPC655403:JPD655403 JYY655403:JYZ655403 KIU655403:KIV655403 KSQ655403:KSR655403 LCM655403:LCN655403 LMI655403:LMJ655403 LWE655403:LWF655403 MGA655403:MGB655403 MPW655403:MPX655403 MZS655403:MZT655403 NJO655403:NJP655403 NTK655403:NTL655403 ODG655403:ODH655403 ONC655403:OND655403 OWY655403:OWZ655403 PGU655403:PGV655403 PQQ655403:PQR655403 QAM655403:QAN655403 QKI655403:QKJ655403 QUE655403:QUF655403 REA655403:REB655403 RNW655403:RNX655403 RXS655403:RXT655403 SHO655403:SHP655403 SRK655403:SRL655403 TBG655403:TBH655403 TLC655403:TLD655403 TUY655403:TUZ655403 UEU655403:UEV655403 UOQ655403:UOR655403 UYM655403:UYN655403 VII655403:VIJ655403 VSE655403:VSF655403 WCA655403:WCB655403 WLW655403:WLX655403 WVS655403:WVT655403 K720939:L720939 JG720939:JH720939 TC720939:TD720939 ACY720939:ACZ720939 AMU720939:AMV720939 AWQ720939:AWR720939 BGM720939:BGN720939 BQI720939:BQJ720939 CAE720939:CAF720939 CKA720939:CKB720939 CTW720939:CTX720939 DDS720939:DDT720939 DNO720939:DNP720939 DXK720939:DXL720939 EHG720939:EHH720939 ERC720939:ERD720939 FAY720939:FAZ720939 FKU720939:FKV720939 FUQ720939:FUR720939 GEM720939:GEN720939 GOI720939:GOJ720939 GYE720939:GYF720939 HIA720939:HIB720939 HRW720939:HRX720939 IBS720939:IBT720939 ILO720939:ILP720939 IVK720939:IVL720939 JFG720939:JFH720939 JPC720939:JPD720939 JYY720939:JYZ720939 KIU720939:KIV720939 KSQ720939:KSR720939 LCM720939:LCN720939 LMI720939:LMJ720939 LWE720939:LWF720939 MGA720939:MGB720939 MPW720939:MPX720939 MZS720939:MZT720939 NJO720939:NJP720939 NTK720939:NTL720939 ODG720939:ODH720939 ONC720939:OND720939 OWY720939:OWZ720939 PGU720939:PGV720939 PQQ720939:PQR720939 QAM720939:QAN720939 QKI720939:QKJ720939 QUE720939:QUF720939 REA720939:REB720939 RNW720939:RNX720939 RXS720939:RXT720939 SHO720939:SHP720939 SRK720939:SRL720939 TBG720939:TBH720939 TLC720939:TLD720939 TUY720939:TUZ720939 UEU720939:UEV720939 UOQ720939:UOR720939 UYM720939:UYN720939 VII720939:VIJ720939 VSE720939:VSF720939 WCA720939:WCB720939 WLW720939:WLX720939 WVS720939:WVT720939 K786475:L786475 JG786475:JH786475 TC786475:TD786475 ACY786475:ACZ786475 AMU786475:AMV786475 AWQ786475:AWR786475 BGM786475:BGN786475 BQI786475:BQJ786475 CAE786475:CAF786475 CKA786475:CKB786475 CTW786475:CTX786475 DDS786475:DDT786475 DNO786475:DNP786475 DXK786475:DXL786475 EHG786475:EHH786475 ERC786475:ERD786475 FAY786475:FAZ786475 FKU786475:FKV786475 FUQ786475:FUR786475 GEM786475:GEN786475 GOI786475:GOJ786475 GYE786475:GYF786475 HIA786475:HIB786475 HRW786475:HRX786475 IBS786475:IBT786475 ILO786475:ILP786475 IVK786475:IVL786475 JFG786475:JFH786475 JPC786475:JPD786475 JYY786475:JYZ786475 KIU786475:KIV786475 KSQ786475:KSR786475 LCM786475:LCN786475 LMI786475:LMJ786475 LWE786475:LWF786475 MGA786475:MGB786475 MPW786475:MPX786475 MZS786475:MZT786475 NJO786475:NJP786475 NTK786475:NTL786475 ODG786475:ODH786475 ONC786475:OND786475 OWY786475:OWZ786475 PGU786475:PGV786475 PQQ786475:PQR786475 QAM786475:QAN786475 QKI786475:QKJ786475 QUE786475:QUF786475 REA786475:REB786475 RNW786475:RNX786475 RXS786475:RXT786475 SHO786475:SHP786475 SRK786475:SRL786475 TBG786475:TBH786475 TLC786475:TLD786475 TUY786475:TUZ786475 UEU786475:UEV786475 UOQ786475:UOR786475 UYM786475:UYN786475 VII786475:VIJ786475 VSE786475:VSF786475 WCA786475:WCB786475 WLW786475:WLX786475 WVS786475:WVT786475 K852011:L852011 JG852011:JH852011 TC852011:TD852011 ACY852011:ACZ852011 AMU852011:AMV852011 AWQ852011:AWR852011 BGM852011:BGN852011 BQI852011:BQJ852011 CAE852011:CAF852011 CKA852011:CKB852011 CTW852011:CTX852011 DDS852011:DDT852011 DNO852011:DNP852011 DXK852011:DXL852011 EHG852011:EHH852011 ERC852011:ERD852011 FAY852011:FAZ852011 FKU852011:FKV852011 FUQ852011:FUR852011 GEM852011:GEN852011 GOI852011:GOJ852011 GYE852011:GYF852011 HIA852011:HIB852011 HRW852011:HRX852011 IBS852011:IBT852011 ILO852011:ILP852011 IVK852011:IVL852011 JFG852011:JFH852011 JPC852011:JPD852011 JYY852011:JYZ852011 KIU852011:KIV852011 KSQ852011:KSR852011 LCM852011:LCN852011 LMI852011:LMJ852011 LWE852011:LWF852011 MGA852011:MGB852011 MPW852011:MPX852011 MZS852011:MZT852011 NJO852011:NJP852011 NTK852011:NTL852011 ODG852011:ODH852011 ONC852011:OND852011 OWY852011:OWZ852011 PGU852011:PGV852011 PQQ852011:PQR852011 QAM852011:QAN852011 QKI852011:QKJ852011 QUE852011:QUF852011 REA852011:REB852011 RNW852011:RNX852011 RXS852011:RXT852011 SHO852011:SHP852011 SRK852011:SRL852011 TBG852011:TBH852011 TLC852011:TLD852011 TUY852011:TUZ852011 UEU852011:UEV852011 UOQ852011:UOR852011 UYM852011:UYN852011 VII852011:VIJ852011 VSE852011:VSF852011 WCA852011:WCB852011 WLW852011:WLX852011 WVS852011:WVT852011 K917547:L917547 JG917547:JH917547 TC917547:TD917547 ACY917547:ACZ917547 AMU917547:AMV917547 AWQ917547:AWR917547 BGM917547:BGN917547 BQI917547:BQJ917547 CAE917547:CAF917547 CKA917547:CKB917547 CTW917547:CTX917547 DDS917547:DDT917547 DNO917547:DNP917547 DXK917547:DXL917547 EHG917547:EHH917547 ERC917547:ERD917547 FAY917547:FAZ917547 FKU917547:FKV917547 FUQ917547:FUR917547 GEM917547:GEN917547 GOI917547:GOJ917547 GYE917547:GYF917547 HIA917547:HIB917547 HRW917547:HRX917547 IBS917547:IBT917547 ILO917547:ILP917547 IVK917547:IVL917547 JFG917547:JFH917547 JPC917547:JPD917547 JYY917547:JYZ917547 KIU917547:KIV917547 KSQ917547:KSR917547 LCM917547:LCN917547 LMI917547:LMJ917547 LWE917547:LWF917547 MGA917547:MGB917547 MPW917547:MPX917547 MZS917547:MZT917547 NJO917547:NJP917547 NTK917547:NTL917547 ODG917547:ODH917547 ONC917547:OND917547 OWY917547:OWZ917547 PGU917547:PGV917547 PQQ917547:PQR917547 QAM917547:QAN917547 QKI917547:QKJ917547 QUE917547:QUF917547 REA917547:REB917547 RNW917547:RNX917547 RXS917547:RXT917547 SHO917547:SHP917547 SRK917547:SRL917547 TBG917547:TBH917547 TLC917547:TLD917547 TUY917547:TUZ917547 UEU917547:UEV917547 UOQ917547:UOR917547 UYM917547:UYN917547 VII917547:VIJ917547 VSE917547:VSF917547 WCA917547:WCB917547 WLW917547:WLX917547 WVS917547:WVT917547 K983083:L983083 JG983083:JH983083 TC983083:TD983083 ACY983083:ACZ983083 AMU983083:AMV983083 AWQ983083:AWR983083 BGM983083:BGN983083 BQI983083:BQJ983083 CAE983083:CAF983083 CKA983083:CKB983083 CTW983083:CTX983083 DDS983083:DDT983083 DNO983083:DNP983083 DXK983083:DXL983083 EHG983083:EHH983083 ERC983083:ERD983083 FAY983083:FAZ983083 FKU983083:FKV983083 FUQ983083:FUR983083 GEM983083:GEN983083 GOI983083:GOJ983083 GYE983083:GYF983083 HIA983083:HIB983083 HRW983083:HRX983083 IBS983083:IBT983083 ILO983083:ILP983083 IVK983083:IVL983083 JFG983083:JFH983083 JPC983083:JPD983083 JYY983083:JYZ983083 KIU983083:KIV983083 KSQ983083:KSR983083 LCM983083:LCN983083 LMI983083:LMJ983083 LWE983083:LWF983083 MGA983083:MGB983083 MPW983083:MPX983083 MZS983083:MZT983083 NJO983083:NJP983083 NTK983083:NTL983083 ODG983083:ODH983083 ONC983083:OND983083 OWY983083:OWZ983083 PGU983083:PGV983083 PQQ983083:PQR983083 QAM983083:QAN983083 QKI983083:QKJ983083 QUE983083:QUF983083 REA983083:REB983083 RNW983083:RNX983083 RXS983083:RXT983083 SHO983083:SHP983083 SRK983083:SRL983083 TBG983083:TBH983083 TLC983083:TLD983083 TUY983083:TUZ983083 UEU983083:UEV983083 UOQ983083:UOR983083 UYM983083:UYN983083 VII983083:VIJ983083 VSE983083:VSF983083 WCA983083:WCB983083 WLW983083:WLX983083 WVS983083:WVT983083 K65595:L65595 JG65595:JH65595 TC65595:TD65595 ACY65595:ACZ65595 AMU65595:AMV65595 AWQ65595:AWR65595 BGM65595:BGN65595 BQI65595:BQJ65595 CAE65595:CAF65595 CKA65595:CKB65595 CTW65595:CTX65595 DDS65595:DDT65595 DNO65595:DNP65595 DXK65595:DXL65595 EHG65595:EHH65595 ERC65595:ERD65595 FAY65595:FAZ65595 FKU65595:FKV65595 FUQ65595:FUR65595 GEM65595:GEN65595 GOI65595:GOJ65595 GYE65595:GYF65595 HIA65595:HIB65595 HRW65595:HRX65595 IBS65595:IBT65595 ILO65595:ILP65595 IVK65595:IVL65595 JFG65595:JFH65595 JPC65595:JPD65595 JYY65595:JYZ65595 KIU65595:KIV65595 KSQ65595:KSR65595 LCM65595:LCN65595 LMI65595:LMJ65595 LWE65595:LWF65595 MGA65595:MGB65595 MPW65595:MPX65595 MZS65595:MZT65595 NJO65595:NJP65595 NTK65595:NTL65595 ODG65595:ODH65595 ONC65595:OND65595 OWY65595:OWZ65595 PGU65595:PGV65595 PQQ65595:PQR65595 QAM65595:QAN65595 QKI65595:QKJ65595 QUE65595:QUF65595 REA65595:REB65595 RNW65595:RNX65595 RXS65595:RXT65595 SHO65595:SHP65595 SRK65595:SRL65595 TBG65595:TBH65595 TLC65595:TLD65595 TUY65595:TUZ65595 UEU65595:UEV65595 UOQ65595:UOR65595 UYM65595:UYN65595 VII65595:VIJ65595 VSE65595:VSF65595 WCA65595:WCB65595 WLW65595:WLX65595 WVS65595:WVT65595 K131131:L131131 JG131131:JH131131 TC131131:TD131131 ACY131131:ACZ131131 AMU131131:AMV131131 AWQ131131:AWR131131 BGM131131:BGN131131 BQI131131:BQJ131131 CAE131131:CAF131131 CKA131131:CKB131131 CTW131131:CTX131131 DDS131131:DDT131131 DNO131131:DNP131131 DXK131131:DXL131131 EHG131131:EHH131131 ERC131131:ERD131131 FAY131131:FAZ131131 FKU131131:FKV131131 FUQ131131:FUR131131 GEM131131:GEN131131 GOI131131:GOJ131131 GYE131131:GYF131131 HIA131131:HIB131131 HRW131131:HRX131131 IBS131131:IBT131131 ILO131131:ILP131131 IVK131131:IVL131131 JFG131131:JFH131131 JPC131131:JPD131131 JYY131131:JYZ131131 KIU131131:KIV131131 KSQ131131:KSR131131 LCM131131:LCN131131 LMI131131:LMJ131131 LWE131131:LWF131131 MGA131131:MGB131131 MPW131131:MPX131131 MZS131131:MZT131131 NJO131131:NJP131131 NTK131131:NTL131131 ODG131131:ODH131131 ONC131131:OND131131 OWY131131:OWZ131131 PGU131131:PGV131131 PQQ131131:PQR131131 QAM131131:QAN131131 QKI131131:QKJ131131 QUE131131:QUF131131 REA131131:REB131131 RNW131131:RNX131131 RXS131131:RXT131131 SHO131131:SHP131131 SRK131131:SRL131131 TBG131131:TBH131131 TLC131131:TLD131131 TUY131131:TUZ131131 UEU131131:UEV131131 UOQ131131:UOR131131 UYM131131:UYN131131 VII131131:VIJ131131 VSE131131:VSF131131 WCA131131:WCB131131 WLW131131:WLX131131 WVS131131:WVT131131 K196667:L196667 JG196667:JH196667 TC196667:TD196667 ACY196667:ACZ196667 AMU196667:AMV196667 AWQ196667:AWR196667 BGM196667:BGN196667 BQI196667:BQJ196667 CAE196667:CAF196667 CKA196667:CKB196667 CTW196667:CTX196667 DDS196667:DDT196667 DNO196667:DNP196667 DXK196667:DXL196667 EHG196667:EHH196667 ERC196667:ERD196667 FAY196667:FAZ196667 FKU196667:FKV196667 FUQ196667:FUR196667 GEM196667:GEN196667 GOI196667:GOJ196667 GYE196667:GYF196667 HIA196667:HIB196667 HRW196667:HRX196667 IBS196667:IBT196667 ILO196667:ILP196667 IVK196667:IVL196667 JFG196667:JFH196667 JPC196667:JPD196667 JYY196667:JYZ196667 KIU196667:KIV196667 KSQ196667:KSR196667 LCM196667:LCN196667 LMI196667:LMJ196667 LWE196667:LWF196667 MGA196667:MGB196667 MPW196667:MPX196667 MZS196667:MZT196667 NJO196667:NJP196667 NTK196667:NTL196667 ODG196667:ODH196667 ONC196667:OND196667 OWY196667:OWZ196667 PGU196667:PGV196667 PQQ196667:PQR196667 QAM196667:QAN196667 QKI196667:QKJ196667 QUE196667:QUF196667 REA196667:REB196667 RNW196667:RNX196667 RXS196667:RXT196667 SHO196667:SHP196667 SRK196667:SRL196667 TBG196667:TBH196667 TLC196667:TLD196667 TUY196667:TUZ196667 UEU196667:UEV196667 UOQ196667:UOR196667 UYM196667:UYN196667 VII196667:VIJ196667 VSE196667:VSF196667 WCA196667:WCB196667 WLW196667:WLX196667 WVS196667:WVT196667 K262203:L262203 JG262203:JH262203 TC262203:TD262203 ACY262203:ACZ262203 AMU262203:AMV262203 AWQ262203:AWR262203 BGM262203:BGN262203 BQI262203:BQJ262203 CAE262203:CAF262203 CKA262203:CKB262203 CTW262203:CTX262203 DDS262203:DDT262203 DNO262203:DNP262203 DXK262203:DXL262203 EHG262203:EHH262203 ERC262203:ERD262203 FAY262203:FAZ262203 FKU262203:FKV262203 FUQ262203:FUR262203 GEM262203:GEN262203 GOI262203:GOJ262203 GYE262203:GYF262203 HIA262203:HIB262203 HRW262203:HRX262203 IBS262203:IBT262203 ILO262203:ILP262203 IVK262203:IVL262203 JFG262203:JFH262203 JPC262203:JPD262203 JYY262203:JYZ262203 KIU262203:KIV262203 KSQ262203:KSR262203 LCM262203:LCN262203 LMI262203:LMJ262203 LWE262203:LWF262203 MGA262203:MGB262203 MPW262203:MPX262203 MZS262203:MZT262203 NJO262203:NJP262203 NTK262203:NTL262203 ODG262203:ODH262203 ONC262203:OND262203 OWY262203:OWZ262203 PGU262203:PGV262203 PQQ262203:PQR262203 QAM262203:QAN262203 QKI262203:QKJ262203 QUE262203:QUF262203 REA262203:REB262203 RNW262203:RNX262203 RXS262203:RXT262203 SHO262203:SHP262203 SRK262203:SRL262203 TBG262203:TBH262203 TLC262203:TLD262203 TUY262203:TUZ262203 UEU262203:UEV262203 UOQ262203:UOR262203 UYM262203:UYN262203 VII262203:VIJ262203 VSE262203:VSF262203 WCA262203:WCB262203 WLW262203:WLX262203 WVS262203:WVT262203 K327739:L327739 JG327739:JH327739 TC327739:TD327739 ACY327739:ACZ327739 AMU327739:AMV327739 AWQ327739:AWR327739 BGM327739:BGN327739 BQI327739:BQJ327739 CAE327739:CAF327739 CKA327739:CKB327739 CTW327739:CTX327739 DDS327739:DDT327739 DNO327739:DNP327739 DXK327739:DXL327739 EHG327739:EHH327739 ERC327739:ERD327739 FAY327739:FAZ327739 FKU327739:FKV327739 FUQ327739:FUR327739 GEM327739:GEN327739 GOI327739:GOJ327739 GYE327739:GYF327739 HIA327739:HIB327739 HRW327739:HRX327739 IBS327739:IBT327739 ILO327739:ILP327739 IVK327739:IVL327739 JFG327739:JFH327739 JPC327739:JPD327739 JYY327739:JYZ327739 KIU327739:KIV327739 KSQ327739:KSR327739 LCM327739:LCN327739 LMI327739:LMJ327739 LWE327739:LWF327739 MGA327739:MGB327739 MPW327739:MPX327739 MZS327739:MZT327739 NJO327739:NJP327739 NTK327739:NTL327739 ODG327739:ODH327739 ONC327739:OND327739 OWY327739:OWZ327739 PGU327739:PGV327739 PQQ327739:PQR327739 QAM327739:QAN327739 QKI327739:QKJ327739 QUE327739:QUF327739 REA327739:REB327739 RNW327739:RNX327739 RXS327739:RXT327739 SHO327739:SHP327739 SRK327739:SRL327739 TBG327739:TBH327739 TLC327739:TLD327739 TUY327739:TUZ327739 UEU327739:UEV327739 UOQ327739:UOR327739 UYM327739:UYN327739 VII327739:VIJ327739 VSE327739:VSF327739 WCA327739:WCB327739 WLW327739:WLX327739 WVS327739:WVT327739 K393275:L393275 JG393275:JH393275 TC393275:TD393275 ACY393275:ACZ393275 AMU393275:AMV393275 AWQ393275:AWR393275 BGM393275:BGN393275 BQI393275:BQJ393275 CAE393275:CAF393275 CKA393275:CKB393275 CTW393275:CTX393275 DDS393275:DDT393275 DNO393275:DNP393275 DXK393275:DXL393275 EHG393275:EHH393275 ERC393275:ERD393275 FAY393275:FAZ393275 FKU393275:FKV393275 FUQ393275:FUR393275 GEM393275:GEN393275 GOI393275:GOJ393275 GYE393275:GYF393275 HIA393275:HIB393275 HRW393275:HRX393275 IBS393275:IBT393275 ILO393275:ILP393275 IVK393275:IVL393275 JFG393275:JFH393275 JPC393275:JPD393275 JYY393275:JYZ393275 KIU393275:KIV393275 KSQ393275:KSR393275 LCM393275:LCN393275 LMI393275:LMJ393275 LWE393275:LWF393275 MGA393275:MGB393275 MPW393275:MPX393275 MZS393275:MZT393275 NJO393275:NJP393275 NTK393275:NTL393275 ODG393275:ODH393275 ONC393275:OND393275 OWY393275:OWZ393275 PGU393275:PGV393275 PQQ393275:PQR393275 QAM393275:QAN393275 QKI393275:QKJ393275 QUE393275:QUF393275 REA393275:REB393275 RNW393275:RNX393275 RXS393275:RXT393275 SHO393275:SHP393275 SRK393275:SRL393275 TBG393275:TBH393275 TLC393275:TLD393275 TUY393275:TUZ393275 UEU393275:UEV393275 UOQ393275:UOR393275 UYM393275:UYN393275 VII393275:VIJ393275 VSE393275:VSF393275 WCA393275:WCB393275 WLW393275:WLX393275 WVS393275:WVT393275 K458811:L458811 JG458811:JH458811 TC458811:TD458811 ACY458811:ACZ458811 AMU458811:AMV458811 AWQ458811:AWR458811 BGM458811:BGN458811 BQI458811:BQJ458811 CAE458811:CAF458811 CKA458811:CKB458811 CTW458811:CTX458811 DDS458811:DDT458811 DNO458811:DNP458811 DXK458811:DXL458811 EHG458811:EHH458811 ERC458811:ERD458811 FAY458811:FAZ458811 FKU458811:FKV458811 FUQ458811:FUR458811 GEM458811:GEN458811 GOI458811:GOJ458811 GYE458811:GYF458811 HIA458811:HIB458811 HRW458811:HRX458811 IBS458811:IBT458811 ILO458811:ILP458811 IVK458811:IVL458811 JFG458811:JFH458811 JPC458811:JPD458811 JYY458811:JYZ458811 KIU458811:KIV458811 KSQ458811:KSR458811 LCM458811:LCN458811 LMI458811:LMJ458811 LWE458811:LWF458811 MGA458811:MGB458811 MPW458811:MPX458811 MZS458811:MZT458811 NJO458811:NJP458811 NTK458811:NTL458811 ODG458811:ODH458811 ONC458811:OND458811 OWY458811:OWZ458811 PGU458811:PGV458811 PQQ458811:PQR458811 QAM458811:QAN458811 QKI458811:QKJ458811 QUE458811:QUF458811 REA458811:REB458811 RNW458811:RNX458811 RXS458811:RXT458811 SHO458811:SHP458811 SRK458811:SRL458811 TBG458811:TBH458811 TLC458811:TLD458811 TUY458811:TUZ458811 UEU458811:UEV458811 UOQ458811:UOR458811 UYM458811:UYN458811 VII458811:VIJ458811 VSE458811:VSF458811 WCA458811:WCB458811 WLW458811:WLX458811 WVS458811:WVT458811 K524347:L524347 JG524347:JH524347 TC524347:TD524347 ACY524347:ACZ524347 AMU524347:AMV524347 AWQ524347:AWR524347 BGM524347:BGN524347 BQI524347:BQJ524347 CAE524347:CAF524347 CKA524347:CKB524347 CTW524347:CTX524347 DDS524347:DDT524347 DNO524347:DNP524347 DXK524347:DXL524347 EHG524347:EHH524347 ERC524347:ERD524347 FAY524347:FAZ524347 FKU524347:FKV524347 FUQ524347:FUR524347 GEM524347:GEN524347 GOI524347:GOJ524347 GYE524347:GYF524347 HIA524347:HIB524347 HRW524347:HRX524347 IBS524347:IBT524347 ILO524347:ILP524347 IVK524347:IVL524347 JFG524347:JFH524347 JPC524347:JPD524347 JYY524347:JYZ524347 KIU524347:KIV524347 KSQ524347:KSR524347 LCM524347:LCN524347 LMI524347:LMJ524347 LWE524347:LWF524347 MGA524347:MGB524347 MPW524347:MPX524347 MZS524347:MZT524347 NJO524347:NJP524347 NTK524347:NTL524347 ODG524347:ODH524347 ONC524347:OND524347 OWY524347:OWZ524347 PGU524347:PGV524347 PQQ524347:PQR524347 QAM524347:QAN524347 QKI524347:QKJ524347 QUE524347:QUF524347 REA524347:REB524347 RNW524347:RNX524347 RXS524347:RXT524347 SHO524347:SHP524347 SRK524347:SRL524347 TBG524347:TBH524347 TLC524347:TLD524347 TUY524347:TUZ524347 UEU524347:UEV524347 UOQ524347:UOR524347 UYM524347:UYN524347 VII524347:VIJ524347 VSE524347:VSF524347 WCA524347:WCB524347 WLW524347:WLX524347 WVS524347:WVT524347 K589883:L589883 JG589883:JH589883 TC589883:TD589883 ACY589883:ACZ589883 AMU589883:AMV589883 AWQ589883:AWR589883 BGM589883:BGN589883 BQI589883:BQJ589883 CAE589883:CAF589883 CKA589883:CKB589883 CTW589883:CTX589883 DDS589883:DDT589883 DNO589883:DNP589883 DXK589883:DXL589883 EHG589883:EHH589883 ERC589883:ERD589883 FAY589883:FAZ589883 FKU589883:FKV589883 FUQ589883:FUR589883 GEM589883:GEN589883 GOI589883:GOJ589883 GYE589883:GYF589883 HIA589883:HIB589883 HRW589883:HRX589883 IBS589883:IBT589883 ILO589883:ILP589883 IVK589883:IVL589883 JFG589883:JFH589883 JPC589883:JPD589883 JYY589883:JYZ589883 KIU589883:KIV589883 KSQ589883:KSR589883 LCM589883:LCN589883 LMI589883:LMJ589883 LWE589883:LWF589883 MGA589883:MGB589883 MPW589883:MPX589883 MZS589883:MZT589883 NJO589883:NJP589883 NTK589883:NTL589883 ODG589883:ODH589883 ONC589883:OND589883 OWY589883:OWZ589883 PGU589883:PGV589883 PQQ589883:PQR589883 QAM589883:QAN589883 QKI589883:QKJ589883 QUE589883:QUF589883 REA589883:REB589883 RNW589883:RNX589883 RXS589883:RXT589883 SHO589883:SHP589883 SRK589883:SRL589883 TBG589883:TBH589883 TLC589883:TLD589883 TUY589883:TUZ589883 UEU589883:UEV589883 UOQ589883:UOR589883 UYM589883:UYN589883 VII589883:VIJ589883 VSE589883:VSF589883 WCA589883:WCB589883 WLW589883:WLX589883 WVS589883:WVT589883 K655419:L655419 JG655419:JH655419 TC655419:TD655419 ACY655419:ACZ655419 AMU655419:AMV655419 AWQ655419:AWR655419 BGM655419:BGN655419 BQI655419:BQJ655419 CAE655419:CAF655419 CKA655419:CKB655419 CTW655419:CTX655419 DDS655419:DDT655419 DNO655419:DNP655419 DXK655419:DXL655419 EHG655419:EHH655419 ERC655419:ERD655419 FAY655419:FAZ655419 FKU655419:FKV655419 FUQ655419:FUR655419 GEM655419:GEN655419 GOI655419:GOJ655419 GYE655419:GYF655419 HIA655419:HIB655419 HRW655419:HRX655419 IBS655419:IBT655419 ILO655419:ILP655419 IVK655419:IVL655419 JFG655419:JFH655419 JPC655419:JPD655419 JYY655419:JYZ655419 KIU655419:KIV655419 KSQ655419:KSR655419 LCM655419:LCN655419 LMI655419:LMJ655419 LWE655419:LWF655419 MGA655419:MGB655419 MPW655419:MPX655419 MZS655419:MZT655419 NJO655419:NJP655419 NTK655419:NTL655419 ODG655419:ODH655419 ONC655419:OND655419 OWY655419:OWZ655419 PGU655419:PGV655419 PQQ655419:PQR655419 QAM655419:QAN655419 QKI655419:QKJ655419 QUE655419:QUF655419 REA655419:REB655419 RNW655419:RNX655419 RXS655419:RXT655419 SHO655419:SHP655419 SRK655419:SRL655419 TBG655419:TBH655419 TLC655419:TLD655419 TUY655419:TUZ655419 UEU655419:UEV655419 UOQ655419:UOR655419 UYM655419:UYN655419 VII655419:VIJ655419 VSE655419:VSF655419 WCA655419:WCB655419 WLW655419:WLX655419 WVS655419:WVT655419 K720955:L720955 JG720955:JH720955 TC720955:TD720955 ACY720955:ACZ720955 AMU720955:AMV720955 AWQ720955:AWR720955 BGM720955:BGN720955 BQI720955:BQJ720955 CAE720955:CAF720955 CKA720955:CKB720955 CTW720955:CTX720955 DDS720955:DDT720955 DNO720955:DNP720955 DXK720955:DXL720955 EHG720955:EHH720955 ERC720955:ERD720955 FAY720955:FAZ720955 FKU720955:FKV720955 FUQ720955:FUR720955 GEM720955:GEN720955 GOI720955:GOJ720955 GYE720955:GYF720955 HIA720955:HIB720955 HRW720955:HRX720955 IBS720955:IBT720955 ILO720955:ILP720955 IVK720955:IVL720955 JFG720955:JFH720955 JPC720955:JPD720955 JYY720955:JYZ720955 KIU720955:KIV720955 KSQ720955:KSR720955 LCM720955:LCN720955 LMI720955:LMJ720955 LWE720955:LWF720955 MGA720955:MGB720955 MPW720955:MPX720955 MZS720955:MZT720955 NJO720955:NJP720955 NTK720955:NTL720955 ODG720955:ODH720955 ONC720955:OND720955 OWY720955:OWZ720955 PGU720955:PGV720955 PQQ720955:PQR720955 QAM720955:QAN720955 QKI720955:QKJ720955 QUE720955:QUF720955 REA720955:REB720955 RNW720955:RNX720955 RXS720955:RXT720955 SHO720955:SHP720955 SRK720955:SRL720955 TBG720955:TBH720955 TLC720955:TLD720955 TUY720955:TUZ720955 UEU720955:UEV720955 UOQ720955:UOR720955 UYM720955:UYN720955 VII720955:VIJ720955 VSE720955:VSF720955 WCA720955:WCB720955 WLW720955:WLX720955 WVS720955:WVT720955 K786491:L786491 JG786491:JH786491 TC786491:TD786491 ACY786491:ACZ786491 AMU786491:AMV786491 AWQ786491:AWR786491 BGM786491:BGN786491 BQI786491:BQJ786491 CAE786491:CAF786491 CKA786491:CKB786491 CTW786491:CTX786491 DDS786491:DDT786491 DNO786491:DNP786491 DXK786491:DXL786491 EHG786491:EHH786491 ERC786491:ERD786491 FAY786491:FAZ786491 FKU786491:FKV786491 FUQ786491:FUR786491 GEM786491:GEN786491 GOI786491:GOJ786491 GYE786491:GYF786491 HIA786491:HIB786491 HRW786491:HRX786491 IBS786491:IBT786491 ILO786491:ILP786491 IVK786491:IVL786491 JFG786491:JFH786491 JPC786491:JPD786491 JYY786491:JYZ786491 KIU786491:KIV786491 KSQ786491:KSR786491 LCM786491:LCN786491 LMI786491:LMJ786491 LWE786491:LWF786491 MGA786491:MGB786491 MPW786491:MPX786491 MZS786491:MZT786491 NJO786491:NJP786491 NTK786491:NTL786491 ODG786491:ODH786491 ONC786491:OND786491 OWY786491:OWZ786491 PGU786491:PGV786491 PQQ786491:PQR786491 QAM786491:QAN786491 QKI786491:QKJ786491 QUE786491:QUF786491 REA786491:REB786491 RNW786491:RNX786491 RXS786491:RXT786491 SHO786491:SHP786491 SRK786491:SRL786491 TBG786491:TBH786491 TLC786491:TLD786491 TUY786491:TUZ786491 UEU786491:UEV786491 UOQ786491:UOR786491 UYM786491:UYN786491 VII786491:VIJ786491 VSE786491:VSF786491 WCA786491:WCB786491 WLW786491:WLX786491 WVS786491:WVT786491 K852027:L852027 JG852027:JH852027 TC852027:TD852027 ACY852027:ACZ852027 AMU852027:AMV852027 AWQ852027:AWR852027 BGM852027:BGN852027 BQI852027:BQJ852027 CAE852027:CAF852027 CKA852027:CKB852027 CTW852027:CTX852027 DDS852027:DDT852027 DNO852027:DNP852027 DXK852027:DXL852027 EHG852027:EHH852027 ERC852027:ERD852027 FAY852027:FAZ852027 FKU852027:FKV852027 FUQ852027:FUR852027 GEM852027:GEN852027 GOI852027:GOJ852027 GYE852027:GYF852027 HIA852027:HIB852027 HRW852027:HRX852027 IBS852027:IBT852027 ILO852027:ILP852027 IVK852027:IVL852027 JFG852027:JFH852027 JPC852027:JPD852027 JYY852027:JYZ852027 KIU852027:KIV852027 KSQ852027:KSR852027 LCM852027:LCN852027 LMI852027:LMJ852027 LWE852027:LWF852027 MGA852027:MGB852027 MPW852027:MPX852027 MZS852027:MZT852027 NJO852027:NJP852027 NTK852027:NTL852027 ODG852027:ODH852027 ONC852027:OND852027 OWY852027:OWZ852027 PGU852027:PGV852027 PQQ852027:PQR852027 QAM852027:QAN852027 QKI852027:QKJ852027 QUE852027:QUF852027 REA852027:REB852027 RNW852027:RNX852027 RXS852027:RXT852027 SHO852027:SHP852027 SRK852027:SRL852027 TBG852027:TBH852027 TLC852027:TLD852027 TUY852027:TUZ852027 UEU852027:UEV852027 UOQ852027:UOR852027 UYM852027:UYN852027 VII852027:VIJ852027 VSE852027:VSF852027 WCA852027:WCB852027 WLW852027:WLX852027 WVS852027:WVT852027 K917563:L917563 JG917563:JH917563 TC917563:TD917563 ACY917563:ACZ917563 AMU917563:AMV917563 AWQ917563:AWR917563 BGM917563:BGN917563 BQI917563:BQJ917563 CAE917563:CAF917563 CKA917563:CKB917563 CTW917563:CTX917563 DDS917563:DDT917563 DNO917563:DNP917563 DXK917563:DXL917563 EHG917563:EHH917563 ERC917563:ERD917563 FAY917563:FAZ917563 FKU917563:FKV917563 FUQ917563:FUR917563 GEM917563:GEN917563 GOI917563:GOJ917563 GYE917563:GYF917563 HIA917563:HIB917563 HRW917563:HRX917563 IBS917563:IBT917563 ILO917563:ILP917563 IVK917563:IVL917563 JFG917563:JFH917563 JPC917563:JPD917563 JYY917563:JYZ917563 KIU917563:KIV917563 KSQ917563:KSR917563 LCM917563:LCN917563 LMI917563:LMJ917563 LWE917563:LWF917563 MGA917563:MGB917563 MPW917563:MPX917563 MZS917563:MZT917563 NJO917563:NJP917563 NTK917563:NTL917563 ODG917563:ODH917563 ONC917563:OND917563 OWY917563:OWZ917563 PGU917563:PGV917563 PQQ917563:PQR917563 QAM917563:QAN917563 QKI917563:QKJ917563 QUE917563:QUF917563 REA917563:REB917563 RNW917563:RNX917563 RXS917563:RXT917563 SHO917563:SHP917563 SRK917563:SRL917563 TBG917563:TBH917563 TLC917563:TLD917563 TUY917563:TUZ917563 UEU917563:UEV917563 UOQ917563:UOR917563 UYM917563:UYN917563 VII917563:VIJ917563 VSE917563:VSF917563 WCA917563:WCB917563 WLW917563:WLX917563 WVS917563:WVT917563 K983099:L983099 JG983099:JH983099 TC983099:TD983099 ACY983099:ACZ983099 AMU983099:AMV983099 AWQ983099:AWR983099 BGM983099:BGN983099 BQI983099:BQJ983099 CAE983099:CAF983099 CKA983099:CKB983099 CTW983099:CTX983099 DDS983099:DDT983099 DNO983099:DNP983099 DXK983099:DXL983099 EHG983099:EHH983099 ERC983099:ERD983099 FAY983099:FAZ983099 FKU983099:FKV983099 FUQ983099:FUR983099 GEM983099:GEN983099 GOI983099:GOJ983099 GYE983099:GYF983099 HIA983099:HIB983099 HRW983099:HRX983099 IBS983099:IBT983099 ILO983099:ILP983099 IVK983099:IVL983099 JFG983099:JFH983099 JPC983099:JPD983099 JYY983099:JYZ983099 KIU983099:KIV983099 KSQ983099:KSR983099 LCM983099:LCN983099 LMI983099:LMJ983099 LWE983099:LWF983099 MGA983099:MGB983099 MPW983099:MPX983099 MZS983099:MZT983099 NJO983099:NJP983099 NTK983099:NTL983099 ODG983099:ODH983099 ONC983099:OND983099 OWY983099:OWZ983099 PGU983099:PGV983099 PQQ983099:PQR983099 QAM983099:QAN983099 QKI983099:QKJ983099 QUE983099:QUF983099 REA983099:REB983099 RNW983099:RNX983099 RXS983099:RXT983099 SHO983099:SHP983099 SRK983099:SRL983099 TBG983099:TBH983099 TLC983099:TLD983099 TUY983099:TUZ983099 UEU983099:UEV983099 UOQ983099:UOR983099 UYM983099:UYN983099 VII983099:VIJ983099 VSE983099:VSF983099 WCA983099:WCB983099 WLW983099:WLX983099 WVS983099:WVT983099 K65611:L65611 JG65611:JH65611 TC65611:TD65611 ACY65611:ACZ65611 AMU65611:AMV65611 AWQ65611:AWR65611 BGM65611:BGN65611 BQI65611:BQJ65611 CAE65611:CAF65611 CKA65611:CKB65611 CTW65611:CTX65611 DDS65611:DDT65611 DNO65611:DNP65611 DXK65611:DXL65611 EHG65611:EHH65611 ERC65611:ERD65611 FAY65611:FAZ65611 FKU65611:FKV65611 FUQ65611:FUR65611 GEM65611:GEN65611 GOI65611:GOJ65611 GYE65611:GYF65611 HIA65611:HIB65611 HRW65611:HRX65611 IBS65611:IBT65611 ILO65611:ILP65611 IVK65611:IVL65611 JFG65611:JFH65611 JPC65611:JPD65611 JYY65611:JYZ65611 KIU65611:KIV65611 KSQ65611:KSR65611 LCM65611:LCN65611 LMI65611:LMJ65611 LWE65611:LWF65611 MGA65611:MGB65611 MPW65611:MPX65611 MZS65611:MZT65611 NJO65611:NJP65611 NTK65611:NTL65611 ODG65611:ODH65611 ONC65611:OND65611 OWY65611:OWZ65611 PGU65611:PGV65611 PQQ65611:PQR65611 QAM65611:QAN65611 QKI65611:QKJ65611 QUE65611:QUF65611 REA65611:REB65611 RNW65611:RNX65611 RXS65611:RXT65611 SHO65611:SHP65611 SRK65611:SRL65611 TBG65611:TBH65611 TLC65611:TLD65611 TUY65611:TUZ65611 UEU65611:UEV65611 UOQ65611:UOR65611 UYM65611:UYN65611 VII65611:VIJ65611 VSE65611:VSF65611 WCA65611:WCB65611 WLW65611:WLX65611 WVS65611:WVT65611 K131147:L131147 JG131147:JH131147 TC131147:TD131147 ACY131147:ACZ131147 AMU131147:AMV131147 AWQ131147:AWR131147 BGM131147:BGN131147 BQI131147:BQJ131147 CAE131147:CAF131147 CKA131147:CKB131147 CTW131147:CTX131147 DDS131147:DDT131147 DNO131147:DNP131147 DXK131147:DXL131147 EHG131147:EHH131147 ERC131147:ERD131147 FAY131147:FAZ131147 FKU131147:FKV131147 FUQ131147:FUR131147 GEM131147:GEN131147 GOI131147:GOJ131147 GYE131147:GYF131147 HIA131147:HIB131147 HRW131147:HRX131147 IBS131147:IBT131147 ILO131147:ILP131147 IVK131147:IVL131147 JFG131147:JFH131147 JPC131147:JPD131147 JYY131147:JYZ131147 KIU131147:KIV131147 KSQ131147:KSR131147 LCM131147:LCN131147 LMI131147:LMJ131147 LWE131147:LWF131147 MGA131147:MGB131147 MPW131147:MPX131147 MZS131147:MZT131147 NJO131147:NJP131147 NTK131147:NTL131147 ODG131147:ODH131147 ONC131147:OND131147 OWY131147:OWZ131147 PGU131147:PGV131147 PQQ131147:PQR131147 QAM131147:QAN131147 QKI131147:QKJ131147 QUE131147:QUF131147 REA131147:REB131147 RNW131147:RNX131147 RXS131147:RXT131147 SHO131147:SHP131147 SRK131147:SRL131147 TBG131147:TBH131147 TLC131147:TLD131147 TUY131147:TUZ131147 UEU131147:UEV131147 UOQ131147:UOR131147 UYM131147:UYN131147 VII131147:VIJ131147 VSE131147:VSF131147 WCA131147:WCB131147 WLW131147:WLX131147 WVS131147:WVT131147 K196683:L196683 JG196683:JH196683 TC196683:TD196683 ACY196683:ACZ196683 AMU196683:AMV196683 AWQ196683:AWR196683 BGM196683:BGN196683 BQI196683:BQJ196683 CAE196683:CAF196683 CKA196683:CKB196683 CTW196683:CTX196683 DDS196683:DDT196683 DNO196683:DNP196683 DXK196683:DXL196683 EHG196683:EHH196683 ERC196683:ERD196683 FAY196683:FAZ196683 FKU196683:FKV196683 FUQ196683:FUR196683 GEM196683:GEN196683 GOI196683:GOJ196683 GYE196683:GYF196683 HIA196683:HIB196683 HRW196683:HRX196683 IBS196683:IBT196683 ILO196683:ILP196683 IVK196683:IVL196683 JFG196683:JFH196683 JPC196683:JPD196683 JYY196683:JYZ196683 KIU196683:KIV196683 KSQ196683:KSR196683 LCM196683:LCN196683 LMI196683:LMJ196683 LWE196683:LWF196683 MGA196683:MGB196683 MPW196683:MPX196683 MZS196683:MZT196683 NJO196683:NJP196683 NTK196683:NTL196683 ODG196683:ODH196683 ONC196683:OND196683 OWY196683:OWZ196683 PGU196683:PGV196683 PQQ196683:PQR196683 QAM196683:QAN196683 QKI196683:QKJ196683 QUE196683:QUF196683 REA196683:REB196683 RNW196683:RNX196683 RXS196683:RXT196683 SHO196683:SHP196683 SRK196683:SRL196683 TBG196683:TBH196683 TLC196683:TLD196683 TUY196683:TUZ196683 UEU196683:UEV196683 UOQ196683:UOR196683 UYM196683:UYN196683 VII196683:VIJ196683 VSE196683:VSF196683 WCA196683:WCB196683 WLW196683:WLX196683 WVS196683:WVT196683 K262219:L262219 JG262219:JH262219 TC262219:TD262219 ACY262219:ACZ262219 AMU262219:AMV262219 AWQ262219:AWR262219 BGM262219:BGN262219 BQI262219:BQJ262219 CAE262219:CAF262219 CKA262219:CKB262219 CTW262219:CTX262219 DDS262219:DDT262219 DNO262219:DNP262219 DXK262219:DXL262219 EHG262219:EHH262219 ERC262219:ERD262219 FAY262219:FAZ262219 FKU262219:FKV262219 FUQ262219:FUR262219 GEM262219:GEN262219 GOI262219:GOJ262219 GYE262219:GYF262219 HIA262219:HIB262219 HRW262219:HRX262219 IBS262219:IBT262219 ILO262219:ILP262219 IVK262219:IVL262219 JFG262219:JFH262219 JPC262219:JPD262219 JYY262219:JYZ262219 KIU262219:KIV262219 KSQ262219:KSR262219 LCM262219:LCN262219 LMI262219:LMJ262219 LWE262219:LWF262219 MGA262219:MGB262219 MPW262219:MPX262219 MZS262219:MZT262219 NJO262219:NJP262219 NTK262219:NTL262219 ODG262219:ODH262219 ONC262219:OND262219 OWY262219:OWZ262219 PGU262219:PGV262219 PQQ262219:PQR262219 QAM262219:QAN262219 QKI262219:QKJ262219 QUE262219:QUF262219 REA262219:REB262219 RNW262219:RNX262219 RXS262219:RXT262219 SHO262219:SHP262219 SRK262219:SRL262219 TBG262219:TBH262219 TLC262219:TLD262219 TUY262219:TUZ262219 UEU262219:UEV262219 UOQ262219:UOR262219 UYM262219:UYN262219 VII262219:VIJ262219 VSE262219:VSF262219 WCA262219:WCB262219 WLW262219:WLX262219 WVS262219:WVT262219 K327755:L327755 JG327755:JH327755 TC327755:TD327755 ACY327755:ACZ327755 AMU327755:AMV327755 AWQ327755:AWR327755 BGM327755:BGN327755 BQI327755:BQJ327755 CAE327755:CAF327755 CKA327755:CKB327755 CTW327755:CTX327755 DDS327755:DDT327755 DNO327755:DNP327755 DXK327755:DXL327755 EHG327755:EHH327755 ERC327755:ERD327755 FAY327755:FAZ327755 FKU327755:FKV327755 FUQ327755:FUR327755 GEM327755:GEN327755 GOI327755:GOJ327755 GYE327755:GYF327755 HIA327755:HIB327755 HRW327755:HRX327755 IBS327755:IBT327755 ILO327755:ILP327755 IVK327755:IVL327755 JFG327755:JFH327755 JPC327755:JPD327755 JYY327755:JYZ327755 KIU327755:KIV327755 KSQ327755:KSR327755 LCM327755:LCN327755 LMI327755:LMJ327755 LWE327755:LWF327755 MGA327755:MGB327755 MPW327755:MPX327755 MZS327755:MZT327755 NJO327755:NJP327755 NTK327755:NTL327755 ODG327755:ODH327755 ONC327755:OND327755 OWY327755:OWZ327755 PGU327755:PGV327755 PQQ327755:PQR327755 QAM327755:QAN327755 QKI327755:QKJ327755 QUE327755:QUF327755 REA327755:REB327755 RNW327755:RNX327755 RXS327755:RXT327755 SHO327755:SHP327755 SRK327755:SRL327755 TBG327755:TBH327755 TLC327755:TLD327755 TUY327755:TUZ327755 UEU327755:UEV327755 UOQ327755:UOR327755 UYM327755:UYN327755 VII327755:VIJ327755 VSE327755:VSF327755 WCA327755:WCB327755 WLW327755:WLX327755 WVS327755:WVT327755 K393291:L393291 JG393291:JH393291 TC393291:TD393291 ACY393291:ACZ393291 AMU393291:AMV393291 AWQ393291:AWR393291 BGM393291:BGN393291 BQI393291:BQJ393291 CAE393291:CAF393291 CKA393291:CKB393291 CTW393291:CTX393291 DDS393291:DDT393291 DNO393291:DNP393291 DXK393291:DXL393291 EHG393291:EHH393291 ERC393291:ERD393291 FAY393291:FAZ393291 FKU393291:FKV393291 FUQ393291:FUR393291 GEM393291:GEN393291 GOI393291:GOJ393291 GYE393291:GYF393291 HIA393291:HIB393291 HRW393291:HRX393291 IBS393291:IBT393291 ILO393291:ILP393291 IVK393291:IVL393291 JFG393291:JFH393291 JPC393291:JPD393291 JYY393291:JYZ393291 KIU393291:KIV393291 KSQ393291:KSR393291 LCM393291:LCN393291 LMI393291:LMJ393291 LWE393291:LWF393291 MGA393291:MGB393291 MPW393291:MPX393291 MZS393291:MZT393291 NJO393291:NJP393291 NTK393291:NTL393291 ODG393291:ODH393291 ONC393291:OND393291 OWY393291:OWZ393291 PGU393291:PGV393291 PQQ393291:PQR393291 QAM393291:QAN393291 QKI393291:QKJ393291 QUE393291:QUF393291 REA393291:REB393291 RNW393291:RNX393291 RXS393291:RXT393291 SHO393291:SHP393291 SRK393291:SRL393291 TBG393291:TBH393291 TLC393291:TLD393291 TUY393291:TUZ393291 UEU393291:UEV393291 UOQ393291:UOR393291 UYM393291:UYN393291 VII393291:VIJ393291 VSE393291:VSF393291 WCA393291:WCB393291 WLW393291:WLX393291 WVS393291:WVT393291 K458827:L458827 JG458827:JH458827 TC458827:TD458827 ACY458827:ACZ458827 AMU458827:AMV458827 AWQ458827:AWR458827 BGM458827:BGN458827 BQI458827:BQJ458827 CAE458827:CAF458827 CKA458827:CKB458827 CTW458827:CTX458827 DDS458827:DDT458827 DNO458827:DNP458827 DXK458827:DXL458827 EHG458827:EHH458827 ERC458827:ERD458827 FAY458827:FAZ458827 FKU458827:FKV458827 FUQ458827:FUR458827 GEM458827:GEN458827 GOI458827:GOJ458827 GYE458827:GYF458827 HIA458827:HIB458827 HRW458827:HRX458827 IBS458827:IBT458827 ILO458827:ILP458827 IVK458827:IVL458827 JFG458827:JFH458827 JPC458827:JPD458827 JYY458827:JYZ458827 KIU458827:KIV458827 KSQ458827:KSR458827 LCM458827:LCN458827 LMI458827:LMJ458827 LWE458827:LWF458827 MGA458827:MGB458827 MPW458827:MPX458827 MZS458827:MZT458827 NJO458827:NJP458827 NTK458827:NTL458827 ODG458827:ODH458827 ONC458827:OND458827 OWY458827:OWZ458827 PGU458827:PGV458827 PQQ458827:PQR458827 QAM458827:QAN458827 QKI458827:QKJ458827 QUE458827:QUF458827 REA458827:REB458827 RNW458827:RNX458827 RXS458827:RXT458827 SHO458827:SHP458827 SRK458827:SRL458827 TBG458827:TBH458827 TLC458827:TLD458827 TUY458827:TUZ458827 UEU458827:UEV458827 UOQ458827:UOR458827 UYM458827:UYN458827 VII458827:VIJ458827 VSE458827:VSF458827 WCA458827:WCB458827 WLW458827:WLX458827 WVS458827:WVT458827 K524363:L524363 JG524363:JH524363 TC524363:TD524363 ACY524363:ACZ524363 AMU524363:AMV524363 AWQ524363:AWR524363 BGM524363:BGN524363 BQI524363:BQJ524363 CAE524363:CAF524363 CKA524363:CKB524363 CTW524363:CTX524363 DDS524363:DDT524363 DNO524363:DNP524363 DXK524363:DXL524363 EHG524363:EHH524363 ERC524363:ERD524363 FAY524363:FAZ524363 FKU524363:FKV524363 FUQ524363:FUR524363 GEM524363:GEN524363 GOI524363:GOJ524363 GYE524363:GYF524363 HIA524363:HIB524363 HRW524363:HRX524363 IBS524363:IBT524363 ILO524363:ILP524363 IVK524363:IVL524363 JFG524363:JFH524363 JPC524363:JPD524363 JYY524363:JYZ524363 KIU524363:KIV524363 KSQ524363:KSR524363 LCM524363:LCN524363 LMI524363:LMJ524363 LWE524363:LWF524363 MGA524363:MGB524363 MPW524363:MPX524363 MZS524363:MZT524363 NJO524363:NJP524363 NTK524363:NTL524363 ODG524363:ODH524363 ONC524363:OND524363 OWY524363:OWZ524363 PGU524363:PGV524363 PQQ524363:PQR524363 QAM524363:QAN524363 QKI524363:QKJ524363 QUE524363:QUF524363 REA524363:REB524363 RNW524363:RNX524363 RXS524363:RXT524363 SHO524363:SHP524363 SRK524363:SRL524363 TBG524363:TBH524363 TLC524363:TLD524363 TUY524363:TUZ524363 UEU524363:UEV524363 UOQ524363:UOR524363 UYM524363:UYN524363 VII524363:VIJ524363 VSE524363:VSF524363 WCA524363:WCB524363 WLW524363:WLX524363 WVS524363:WVT524363 K589899:L589899 JG589899:JH589899 TC589899:TD589899 ACY589899:ACZ589899 AMU589899:AMV589899 AWQ589899:AWR589899 BGM589899:BGN589899 BQI589899:BQJ589899 CAE589899:CAF589899 CKA589899:CKB589899 CTW589899:CTX589899 DDS589899:DDT589899 DNO589899:DNP589899 DXK589899:DXL589899 EHG589899:EHH589899 ERC589899:ERD589899 FAY589899:FAZ589899 FKU589899:FKV589899 FUQ589899:FUR589899 GEM589899:GEN589899 GOI589899:GOJ589899 GYE589899:GYF589899 HIA589899:HIB589899 HRW589899:HRX589899 IBS589899:IBT589899 ILO589899:ILP589899 IVK589899:IVL589899 JFG589899:JFH589899 JPC589899:JPD589899 JYY589899:JYZ589899 KIU589899:KIV589899 KSQ589899:KSR589899 LCM589899:LCN589899 LMI589899:LMJ589899 LWE589899:LWF589899 MGA589899:MGB589899 MPW589899:MPX589899 MZS589899:MZT589899 NJO589899:NJP589899 NTK589899:NTL589899 ODG589899:ODH589899 ONC589899:OND589899 OWY589899:OWZ589899 PGU589899:PGV589899 PQQ589899:PQR589899 QAM589899:QAN589899 QKI589899:QKJ589899 QUE589899:QUF589899 REA589899:REB589899 RNW589899:RNX589899 RXS589899:RXT589899 SHO589899:SHP589899 SRK589899:SRL589899 TBG589899:TBH589899 TLC589899:TLD589899 TUY589899:TUZ589899 UEU589899:UEV589899 UOQ589899:UOR589899 UYM589899:UYN589899 VII589899:VIJ589899 VSE589899:VSF589899 WCA589899:WCB589899 WLW589899:WLX589899 WVS589899:WVT589899 K655435:L655435 JG655435:JH655435 TC655435:TD655435 ACY655435:ACZ655435 AMU655435:AMV655435 AWQ655435:AWR655435 BGM655435:BGN655435 BQI655435:BQJ655435 CAE655435:CAF655435 CKA655435:CKB655435 CTW655435:CTX655435 DDS655435:DDT655435 DNO655435:DNP655435 DXK655435:DXL655435 EHG655435:EHH655435 ERC655435:ERD655435 FAY655435:FAZ655435 FKU655435:FKV655435 FUQ655435:FUR655435 GEM655435:GEN655435 GOI655435:GOJ655435 GYE655435:GYF655435 HIA655435:HIB655435 HRW655435:HRX655435 IBS655435:IBT655435 ILO655435:ILP655435 IVK655435:IVL655435 JFG655435:JFH655435 JPC655435:JPD655435 JYY655435:JYZ655435 KIU655435:KIV655435 KSQ655435:KSR655435 LCM655435:LCN655435 LMI655435:LMJ655435 LWE655435:LWF655435 MGA655435:MGB655435 MPW655435:MPX655435 MZS655435:MZT655435 NJO655435:NJP655435 NTK655435:NTL655435 ODG655435:ODH655435 ONC655435:OND655435 OWY655435:OWZ655435 PGU655435:PGV655435 PQQ655435:PQR655435 QAM655435:QAN655435 QKI655435:QKJ655435 QUE655435:QUF655435 REA655435:REB655435 RNW655435:RNX655435 RXS655435:RXT655435 SHO655435:SHP655435 SRK655435:SRL655435 TBG655435:TBH655435 TLC655435:TLD655435 TUY655435:TUZ655435 UEU655435:UEV655435 UOQ655435:UOR655435 UYM655435:UYN655435 VII655435:VIJ655435 VSE655435:VSF655435 WCA655435:WCB655435 WLW655435:WLX655435 WVS655435:WVT655435 K720971:L720971 JG720971:JH720971 TC720971:TD720971 ACY720971:ACZ720971 AMU720971:AMV720971 AWQ720971:AWR720971 BGM720971:BGN720971 BQI720971:BQJ720971 CAE720971:CAF720971 CKA720971:CKB720971 CTW720971:CTX720971 DDS720971:DDT720971 DNO720971:DNP720971 DXK720971:DXL720971 EHG720971:EHH720971 ERC720971:ERD720971 FAY720971:FAZ720971 FKU720971:FKV720971 FUQ720971:FUR720971 GEM720971:GEN720971 GOI720971:GOJ720971 GYE720971:GYF720971 HIA720971:HIB720971 HRW720971:HRX720971 IBS720971:IBT720971 ILO720971:ILP720971 IVK720971:IVL720971 JFG720971:JFH720971 JPC720971:JPD720971 JYY720971:JYZ720971 KIU720971:KIV720971 KSQ720971:KSR720971 LCM720971:LCN720971 LMI720971:LMJ720971 LWE720971:LWF720971 MGA720971:MGB720971 MPW720971:MPX720971 MZS720971:MZT720971 NJO720971:NJP720971 NTK720971:NTL720971 ODG720971:ODH720971 ONC720971:OND720971 OWY720971:OWZ720971 PGU720971:PGV720971 PQQ720971:PQR720971 QAM720971:QAN720971 QKI720971:QKJ720971 QUE720971:QUF720971 REA720971:REB720971 RNW720971:RNX720971 RXS720971:RXT720971 SHO720971:SHP720971 SRK720971:SRL720971 TBG720971:TBH720971 TLC720971:TLD720971 TUY720971:TUZ720971 UEU720971:UEV720971 UOQ720971:UOR720971 UYM720971:UYN720971 VII720971:VIJ720971 VSE720971:VSF720971 WCA720971:WCB720971 WLW720971:WLX720971 WVS720971:WVT720971 K786507:L786507 JG786507:JH786507 TC786507:TD786507 ACY786507:ACZ786507 AMU786507:AMV786507 AWQ786507:AWR786507 BGM786507:BGN786507 BQI786507:BQJ786507 CAE786507:CAF786507 CKA786507:CKB786507 CTW786507:CTX786507 DDS786507:DDT786507 DNO786507:DNP786507 DXK786507:DXL786507 EHG786507:EHH786507 ERC786507:ERD786507 FAY786507:FAZ786507 FKU786507:FKV786507 FUQ786507:FUR786507 GEM786507:GEN786507 GOI786507:GOJ786507 GYE786507:GYF786507 HIA786507:HIB786507 HRW786507:HRX786507 IBS786507:IBT786507 ILO786507:ILP786507 IVK786507:IVL786507 JFG786507:JFH786507 JPC786507:JPD786507 JYY786507:JYZ786507 KIU786507:KIV786507 KSQ786507:KSR786507 LCM786507:LCN786507 LMI786507:LMJ786507 LWE786507:LWF786507 MGA786507:MGB786507 MPW786507:MPX786507 MZS786507:MZT786507 NJO786507:NJP786507 NTK786507:NTL786507 ODG786507:ODH786507 ONC786507:OND786507 OWY786507:OWZ786507 PGU786507:PGV786507 PQQ786507:PQR786507 QAM786507:QAN786507 QKI786507:QKJ786507 QUE786507:QUF786507 REA786507:REB786507 RNW786507:RNX786507 RXS786507:RXT786507 SHO786507:SHP786507 SRK786507:SRL786507 TBG786507:TBH786507 TLC786507:TLD786507 TUY786507:TUZ786507 UEU786507:UEV786507 UOQ786507:UOR786507 UYM786507:UYN786507 VII786507:VIJ786507 VSE786507:VSF786507 WCA786507:WCB786507 WLW786507:WLX786507 WVS786507:WVT786507 K852043:L852043 JG852043:JH852043 TC852043:TD852043 ACY852043:ACZ852043 AMU852043:AMV852043 AWQ852043:AWR852043 BGM852043:BGN852043 BQI852043:BQJ852043 CAE852043:CAF852043 CKA852043:CKB852043 CTW852043:CTX852043 DDS852043:DDT852043 DNO852043:DNP852043 DXK852043:DXL852043 EHG852043:EHH852043 ERC852043:ERD852043 FAY852043:FAZ852043 FKU852043:FKV852043 FUQ852043:FUR852043 GEM852043:GEN852043 GOI852043:GOJ852043 GYE852043:GYF852043 HIA852043:HIB852043 HRW852043:HRX852043 IBS852043:IBT852043 ILO852043:ILP852043 IVK852043:IVL852043 JFG852043:JFH852043 JPC852043:JPD852043 JYY852043:JYZ852043 KIU852043:KIV852043 KSQ852043:KSR852043 LCM852043:LCN852043 LMI852043:LMJ852043 LWE852043:LWF852043 MGA852043:MGB852043 MPW852043:MPX852043 MZS852043:MZT852043 NJO852043:NJP852043 NTK852043:NTL852043 ODG852043:ODH852043 ONC852043:OND852043 OWY852043:OWZ852043 PGU852043:PGV852043 PQQ852043:PQR852043 QAM852043:QAN852043 QKI852043:QKJ852043 QUE852043:QUF852043 REA852043:REB852043 RNW852043:RNX852043 RXS852043:RXT852043 SHO852043:SHP852043 SRK852043:SRL852043 TBG852043:TBH852043 TLC852043:TLD852043 TUY852043:TUZ852043 UEU852043:UEV852043 UOQ852043:UOR852043 UYM852043:UYN852043 VII852043:VIJ852043 VSE852043:VSF852043 WCA852043:WCB852043 WLW852043:WLX852043 WVS852043:WVT852043 K917579:L917579 JG917579:JH917579 TC917579:TD917579 ACY917579:ACZ917579 AMU917579:AMV917579 AWQ917579:AWR917579 BGM917579:BGN917579 BQI917579:BQJ917579 CAE917579:CAF917579 CKA917579:CKB917579 CTW917579:CTX917579 DDS917579:DDT917579 DNO917579:DNP917579 DXK917579:DXL917579 EHG917579:EHH917579 ERC917579:ERD917579 FAY917579:FAZ917579 FKU917579:FKV917579 FUQ917579:FUR917579 GEM917579:GEN917579 GOI917579:GOJ917579 GYE917579:GYF917579 HIA917579:HIB917579 HRW917579:HRX917579 IBS917579:IBT917579 ILO917579:ILP917579 IVK917579:IVL917579 JFG917579:JFH917579 JPC917579:JPD917579 JYY917579:JYZ917579 KIU917579:KIV917579 KSQ917579:KSR917579 LCM917579:LCN917579 LMI917579:LMJ917579 LWE917579:LWF917579 MGA917579:MGB917579 MPW917579:MPX917579 MZS917579:MZT917579 NJO917579:NJP917579 NTK917579:NTL917579 ODG917579:ODH917579 ONC917579:OND917579 OWY917579:OWZ917579 PGU917579:PGV917579 PQQ917579:PQR917579 QAM917579:QAN917579 QKI917579:QKJ917579 QUE917579:QUF917579 REA917579:REB917579 RNW917579:RNX917579 RXS917579:RXT917579 SHO917579:SHP917579 SRK917579:SRL917579 TBG917579:TBH917579 TLC917579:TLD917579 TUY917579:TUZ917579 UEU917579:UEV917579 UOQ917579:UOR917579 UYM917579:UYN917579 VII917579:VIJ917579 VSE917579:VSF917579 WCA917579:WCB917579 WLW917579:WLX917579 WVS917579:WVT917579 K983115:L983115 JG983115:JH983115 TC983115:TD983115 ACY983115:ACZ983115 AMU983115:AMV983115 AWQ983115:AWR983115 BGM983115:BGN983115 BQI983115:BQJ983115 CAE983115:CAF983115 CKA983115:CKB983115 CTW983115:CTX983115 DDS983115:DDT983115 DNO983115:DNP983115 DXK983115:DXL983115 EHG983115:EHH983115 ERC983115:ERD983115 FAY983115:FAZ983115 FKU983115:FKV983115 FUQ983115:FUR983115 GEM983115:GEN983115 GOI983115:GOJ983115 GYE983115:GYF983115 HIA983115:HIB983115 HRW983115:HRX983115 IBS983115:IBT983115 ILO983115:ILP983115 IVK983115:IVL983115 JFG983115:JFH983115 JPC983115:JPD983115 JYY983115:JYZ983115 KIU983115:KIV983115 KSQ983115:KSR983115 LCM983115:LCN983115 LMI983115:LMJ983115 LWE983115:LWF983115 MGA983115:MGB983115 MPW983115:MPX983115 MZS983115:MZT983115 NJO983115:NJP983115 NTK983115:NTL983115 ODG983115:ODH983115 ONC983115:OND983115 OWY983115:OWZ983115 PGU983115:PGV983115 PQQ983115:PQR983115 QAM983115:QAN983115 QKI983115:QKJ983115 QUE983115:QUF983115 REA983115:REB983115 RNW983115:RNX983115 RXS983115:RXT983115 SHO983115:SHP983115 SRK983115:SRL983115 TBG983115:TBH983115 TLC983115:TLD983115 TUY983115:TUZ983115 UEU983115:UEV983115 UOQ983115:UOR983115 UYM983115:UYN983115 VII983115:VIJ983115 VSE983115:VSF983115 WCA983115:WCB983115 WLW983115:WLX983115 WVS983115:WVT983115 K65627:L65627 JG65627:JH65627 TC65627:TD65627 ACY65627:ACZ65627 AMU65627:AMV65627 AWQ65627:AWR65627 BGM65627:BGN65627 BQI65627:BQJ65627 CAE65627:CAF65627 CKA65627:CKB65627 CTW65627:CTX65627 DDS65627:DDT65627 DNO65627:DNP65627 DXK65627:DXL65627 EHG65627:EHH65627 ERC65627:ERD65627 FAY65627:FAZ65627 FKU65627:FKV65627 FUQ65627:FUR65627 GEM65627:GEN65627 GOI65627:GOJ65627 GYE65627:GYF65627 HIA65627:HIB65627 HRW65627:HRX65627 IBS65627:IBT65627 ILO65627:ILP65627 IVK65627:IVL65627 JFG65627:JFH65627 JPC65627:JPD65627 JYY65627:JYZ65627 KIU65627:KIV65627 KSQ65627:KSR65627 LCM65627:LCN65627 LMI65627:LMJ65627 LWE65627:LWF65627 MGA65627:MGB65627 MPW65627:MPX65627 MZS65627:MZT65627 NJO65627:NJP65627 NTK65627:NTL65627 ODG65627:ODH65627 ONC65627:OND65627 OWY65627:OWZ65627 PGU65627:PGV65627 PQQ65627:PQR65627 QAM65627:QAN65627 QKI65627:QKJ65627 QUE65627:QUF65627 REA65627:REB65627 RNW65627:RNX65627 RXS65627:RXT65627 SHO65627:SHP65627 SRK65627:SRL65627 TBG65627:TBH65627 TLC65627:TLD65627 TUY65627:TUZ65627 UEU65627:UEV65627 UOQ65627:UOR65627 UYM65627:UYN65627 VII65627:VIJ65627 VSE65627:VSF65627 WCA65627:WCB65627 WLW65627:WLX65627 WVS65627:WVT65627 K131163:L131163 JG131163:JH131163 TC131163:TD131163 ACY131163:ACZ131163 AMU131163:AMV131163 AWQ131163:AWR131163 BGM131163:BGN131163 BQI131163:BQJ131163 CAE131163:CAF131163 CKA131163:CKB131163 CTW131163:CTX131163 DDS131163:DDT131163 DNO131163:DNP131163 DXK131163:DXL131163 EHG131163:EHH131163 ERC131163:ERD131163 FAY131163:FAZ131163 FKU131163:FKV131163 FUQ131163:FUR131163 GEM131163:GEN131163 GOI131163:GOJ131163 GYE131163:GYF131163 HIA131163:HIB131163 HRW131163:HRX131163 IBS131163:IBT131163 ILO131163:ILP131163 IVK131163:IVL131163 JFG131163:JFH131163 JPC131163:JPD131163 JYY131163:JYZ131163 KIU131163:KIV131163 KSQ131163:KSR131163 LCM131163:LCN131163 LMI131163:LMJ131163 LWE131163:LWF131163 MGA131163:MGB131163 MPW131163:MPX131163 MZS131163:MZT131163 NJO131163:NJP131163 NTK131163:NTL131163 ODG131163:ODH131163 ONC131163:OND131163 OWY131163:OWZ131163 PGU131163:PGV131163 PQQ131163:PQR131163 QAM131163:QAN131163 QKI131163:QKJ131163 QUE131163:QUF131163 REA131163:REB131163 RNW131163:RNX131163 RXS131163:RXT131163 SHO131163:SHP131163 SRK131163:SRL131163 TBG131163:TBH131163 TLC131163:TLD131163 TUY131163:TUZ131163 UEU131163:UEV131163 UOQ131163:UOR131163 UYM131163:UYN131163 VII131163:VIJ131163 VSE131163:VSF131163 WCA131163:WCB131163 WLW131163:WLX131163 WVS131163:WVT131163 K196699:L196699 JG196699:JH196699 TC196699:TD196699 ACY196699:ACZ196699 AMU196699:AMV196699 AWQ196699:AWR196699 BGM196699:BGN196699 BQI196699:BQJ196699 CAE196699:CAF196699 CKA196699:CKB196699 CTW196699:CTX196699 DDS196699:DDT196699 DNO196699:DNP196699 DXK196699:DXL196699 EHG196699:EHH196699 ERC196699:ERD196699 FAY196699:FAZ196699 FKU196699:FKV196699 FUQ196699:FUR196699 GEM196699:GEN196699 GOI196699:GOJ196699 GYE196699:GYF196699 HIA196699:HIB196699 HRW196699:HRX196699 IBS196699:IBT196699 ILO196699:ILP196699 IVK196699:IVL196699 JFG196699:JFH196699 JPC196699:JPD196699 JYY196699:JYZ196699 KIU196699:KIV196699 KSQ196699:KSR196699 LCM196699:LCN196699 LMI196699:LMJ196699 LWE196699:LWF196699 MGA196699:MGB196699 MPW196699:MPX196699 MZS196699:MZT196699 NJO196699:NJP196699 NTK196699:NTL196699 ODG196699:ODH196699 ONC196699:OND196699 OWY196699:OWZ196699 PGU196699:PGV196699 PQQ196699:PQR196699 QAM196699:QAN196699 QKI196699:QKJ196699 QUE196699:QUF196699 REA196699:REB196699 RNW196699:RNX196699 RXS196699:RXT196699 SHO196699:SHP196699 SRK196699:SRL196699 TBG196699:TBH196699 TLC196699:TLD196699 TUY196699:TUZ196699 UEU196699:UEV196699 UOQ196699:UOR196699 UYM196699:UYN196699 VII196699:VIJ196699 VSE196699:VSF196699 WCA196699:WCB196699 WLW196699:WLX196699 WVS196699:WVT196699 K262235:L262235 JG262235:JH262235 TC262235:TD262235 ACY262235:ACZ262235 AMU262235:AMV262235 AWQ262235:AWR262235 BGM262235:BGN262235 BQI262235:BQJ262235 CAE262235:CAF262235 CKA262235:CKB262235 CTW262235:CTX262235 DDS262235:DDT262235 DNO262235:DNP262235 DXK262235:DXL262235 EHG262235:EHH262235 ERC262235:ERD262235 FAY262235:FAZ262235 FKU262235:FKV262235 FUQ262235:FUR262235 GEM262235:GEN262235 GOI262235:GOJ262235 GYE262235:GYF262235 HIA262235:HIB262235 HRW262235:HRX262235 IBS262235:IBT262235 ILO262235:ILP262235 IVK262235:IVL262235 JFG262235:JFH262235 JPC262235:JPD262235 JYY262235:JYZ262235 KIU262235:KIV262235 KSQ262235:KSR262235 LCM262235:LCN262235 LMI262235:LMJ262235 LWE262235:LWF262235 MGA262235:MGB262235 MPW262235:MPX262235 MZS262235:MZT262235 NJO262235:NJP262235 NTK262235:NTL262235 ODG262235:ODH262235 ONC262235:OND262235 OWY262235:OWZ262235 PGU262235:PGV262235 PQQ262235:PQR262235 QAM262235:QAN262235 QKI262235:QKJ262235 QUE262235:QUF262235 REA262235:REB262235 RNW262235:RNX262235 RXS262235:RXT262235 SHO262235:SHP262235 SRK262235:SRL262235 TBG262235:TBH262235 TLC262235:TLD262235 TUY262235:TUZ262235 UEU262235:UEV262235 UOQ262235:UOR262235 UYM262235:UYN262235 VII262235:VIJ262235 VSE262235:VSF262235 WCA262235:WCB262235 WLW262235:WLX262235 WVS262235:WVT262235 K327771:L327771 JG327771:JH327771 TC327771:TD327771 ACY327771:ACZ327771 AMU327771:AMV327771 AWQ327771:AWR327771 BGM327771:BGN327771 BQI327771:BQJ327771 CAE327771:CAF327771 CKA327771:CKB327771 CTW327771:CTX327771 DDS327771:DDT327771 DNO327771:DNP327771 DXK327771:DXL327771 EHG327771:EHH327771 ERC327771:ERD327771 FAY327771:FAZ327771 FKU327771:FKV327771 FUQ327771:FUR327771 GEM327771:GEN327771 GOI327771:GOJ327771 GYE327771:GYF327771 HIA327771:HIB327771 HRW327771:HRX327771 IBS327771:IBT327771 ILO327771:ILP327771 IVK327771:IVL327771 JFG327771:JFH327771 JPC327771:JPD327771 JYY327771:JYZ327771 KIU327771:KIV327771 KSQ327771:KSR327771 LCM327771:LCN327771 LMI327771:LMJ327771 LWE327771:LWF327771 MGA327771:MGB327771 MPW327771:MPX327771 MZS327771:MZT327771 NJO327771:NJP327771 NTK327771:NTL327771 ODG327771:ODH327771 ONC327771:OND327771 OWY327771:OWZ327771 PGU327771:PGV327771 PQQ327771:PQR327771 QAM327771:QAN327771 QKI327771:QKJ327771 QUE327771:QUF327771 REA327771:REB327771 RNW327771:RNX327771 RXS327771:RXT327771 SHO327771:SHP327771 SRK327771:SRL327771 TBG327771:TBH327771 TLC327771:TLD327771 TUY327771:TUZ327771 UEU327771:UEV327771 UOQ327771:UOR327771 UYM327771:UYN327771 VII327771:VIJ327771 VSE327771:VSF327771 WCA327771:WCB327771 WLW327771:WLX327771 WVS327771:WVT327771 K393307:L393307 JG393307:JH393307 TC393307:TD393307 ACY393307:ACZ393307 AMU393307:AMV393307 AWQ393307:AWR393307 BGM393307:BGN393307 BQI393307:BQJ393307 CAE393307:CAF393307 CKA393307:CKB393307 CTW393307:CTX393307 DDS393307:DDT393307 DNO393307:DNP393307 DXK393307:DXL393307 EHG393307:EHH393307 ERC393307:ERD393307 FAY393307:FAZ393307 FKU393307:FKV393307 FUQ393307:FUR393307 GEM393307:GEN393307 GOI393307:GOJ393307 GYE393307:GYF393307 HIA393307:HIB393307 HRW393307:HRX393307 IBS393307:IBT393307 ILO393307:ILP393307 IVK393307:IVL393307 JFG393307:JFH393307 JPC393307:JPD393307 JYY393307:JYZ393307 KIU393307:KIV393307 KSQ393307:KSR393307 LCM393307:LCN393307 LMI393307:LMJ393307 LWE393307:LWF393307 MGA393307:MGB393307 MPW393307:MPX393307 MZS393307:MZT393307 NJO393307:NJP393307 NTK393307:NTL393307 ODG393307:ODH393307 ONC393307:OND393307 OWY393307:OWZ393307 PGU393307:PGV393307 PQQ393307:PQR393307 QAM393307:QAN393307 QKI393307:QKJ393307 QUE393307:QUF393307 REA393307:REB393307 RNW393307:RNX393307 RXS393307:RXT393307 SHO393307:SHP393307 SRK393307:SRL393307 TBG393307:TBH393307 TLC393307:TLD393307 TUY393307:TUZ393307 UEU393307:UEV393307 UOQ393307:UOR393307 UYM393307:UYN393307 VII393307:VIJ393307 VSE393307:VSF393307 WCA393307:WCB393307 WLW393307:WLX393307 WVS393307:WVT393307 K458843:L458843 JG458843:JH458843 TC458843:TD458843 ACY458843:ACZ458843 AMU458843:AMV458843 AWQ458843:AWR458843 BGM458843:BGN458843 BQI458843:BQJ458843 CAE458843:CAF458843 CKA458843:CKB458843 CTW458843:CTX458843 DDS458843:DDT458843 DNO458843:DNP458843 DXK458843:DXL458843 EHG458843:EHH458843 ERC458843:ERD458843 FAY458843:FAZ458843 FKU458843:FKV458843 FUQ458843:FUR458843 GEM458843:GEN458843 GOI458843:GOJ458843 GYE458843:GYF458843 HIA458843:HIB458843 HRW458843:HRX458843 IBS458843:IBT458843 ILO458843:ILP458843 IVK458843:IVL458843 JFG458843:JFH458843 JPC458843:JPD458843 JYY458843:JYZ458843 KIU458843:KIV458843 KSQ458843:KSR458843 LCM458843:LCN458843 LMI458843:LMJ458843 LWE458843:LWF458843 MGA458843:MGB458843 MPW458843:MPX458843 MZS458843:MZT458843 NJO458843:NJP458843 NTK458843:NTL458843 ODG458843:ODH458843 ONC458843:OND458843 OWY458843:OWZ458843 PGU458843:PGV458843 PQQ458843:PQR458843 QAM458843:QAN458843 QKI458843:QKJ458843 QUE458843:QUF458843 REA458843:REB458843 RNW458843:RNX458843 RXS458843:RXT458843 SHO458843:SHP458843 SRK458843:SRL458843 TBG458843:TBH458843 TLC458843:TLD458843 TUY458843:TUZ458843 UEU458843:UEV458843 UOQ458843:UOR458843 UYM458843:UYN458843 VII458843:VIJ458843 VSE458843:VSF458843 WCA458843:WCB458843 WLW458843:WLX458843 WVS458843:WVT458843 K524379:L524379 JG524379:JH524379 TC524379:TD524379 ACY524379:ACZ524379 AMU524379:AMV524379 AWQ524379:AWR524379 BGM524379:BGN524379 BQI524379:BQJ524379 CAE524379:CAF524379 CKA524379:CKB524379 CTW524379:CTX524379 DDS524379:DDT524379 DNO524379:DNP524379 DXK524379:DXL524379 EHG524379:EHH524379 ERC524379:ERD524379 FAY524379:FAZ524379 FKU524379:FKV524379 FUQ524379:FUR524379 GEM524379:GEN524379 GOI524379:GOJ524379 GYE524379:GYF524379 HIA524379:HIB524379 HRW524379:HRX524379 IBS524379:IBT524379 ILO524379:ILP524379 IVK524379:IVL524379 JFG524379:JFH524379 JPC524379:JPD524379 JYY524379:JYZ524379 KIU524379:KIV524379 KSQ524379:KSR524379 LCM524379:LCN524379 LMI524379:LMJ524379 LWE524379:LWF524379 MGA524379:MGB524379 MPW524379:MPX524379 MZS524379:MZT524379 NJO524379:NJP524379 NTK524379:NTL524379 ODG524379:ODH524379 ONC524379:OND524379 OWY524379:OWZ524379 PGU524379:PGV524379 PQQ524379:PQR524379 QAM524379:QAN524379 QKI524379:QKJ524379 QUE524379:QUF524379 REA524379:REB524379 RNW524379:RNX524379 RXS524379:RXT524379 SHO524379:SHP524379 SRK524379:SRL524379 TBG524379:TBH524379 TLC524379:TLD524379 TUY524379:TUZ524379 UEU524379:UEV524379 UOQ524379:UOR524379 UYM524379:UYN524379 VII524379:VIJ524379 VSE524379:VSF524379 WCA524379:WCB524379 WLW524379:WLX524379 WVS524379:WVT524379 K589915:L589915 JG589915:JH589915 TC589915:TD589915 ACY589915:ACZ589915 AMU589915:AMV589915 AWQ589915:AWR589915 BGM589915:BGN589915 BQI589915:BQJ589915 CAE589915:CAF589915 CKA589915:CKB589915 CTW589915:CTX589915 DDS589915:DDT589915 DNO589915:DNP589915 DXK589915:DXL589915 EHG589915:EHH589915 ERC589915:ERD589915 FAY589915:FAZ589915 FKU589915:FKV589915 FUQ589915:FUR589915 GEM589915:GEN589915 GOI589915:GOJ589915 GYE589915:GYF589915 HIA589915:HIB589915 HRW589915:HRX589915 IBS589915:IBT589915 ILO589915:ILP589915 IVK589915:IVL589915 JFG589915:JFH589915 JPC589915:JPD589915 JYY589915:JYZ589915 KIU589915:KIV589915 KSQ589915:KSR589915 LCM589915:LCN589915 LMI589915:LMJ589915 LWE589915:LWF589915 MGA589915:MGB589915 MPW589915:MPX589915 MZS589915:MZT589915 NJO589915:NJP589915 NTK589915:NTL589915 ODG589915:ODH589915 ONC589915:OND589915 OWY589915:OWZ589915 PGU589915:PGV589915 PQQ589915:PQR589915 QAM589915:QAN589915 QKI589915:QKJ589915 QUE589915:QUF589915 REA589915:REB589915 RNW589915:RNX589915 RXS589915:RXT589915 SHO589915:SHP589915 SRK589915:SRL589915 TBG589915:TBH589915 TLC589915:TLD589915 TUY589915:TUZ589915 UEU589915:UEV589915 UOQ589915:UOR589915 UYM589915:UYN589915 VII589915:VIJ589915 VSE589915:VSF589915 WCA589915:WCB589915 WLW589915:WLX589915 WVS589915:WVT589915 K655451:L655451 JG655451:JH655451 TC655451:TD655451 ACY655451:ACZ655451 AMU655451:AMV655451 AWQ655451:AWR655451 BGM655451:BGN655451 BQI655451:BQJ655451 CAE655451:CAF655451 CKA655451:CKB655451 CTW655451:CTX655451 DDS655451:DDT655451 DNO655451:DNP655451 DXK655451:DXL655451 EHG655451:EHH655451 ERC655451:ERD655451 FAY655451:FAZ655451 FKU655451:FKV655451 FUQ655451:FUR655451 GEM655451:GEN655451 GOI655451:GOJ655451 GYE655451:GYF655451 HIA655451:HIB655451 HRW655451:HRX655451 IBS655451:IBT655451 ILO655451:ILP655451 IVK655451:IVL655451 JFG655451:JFH655451 JPC655451:JPD655451 JYY655451:JYZ655451 KIU655451:KIV655451 KSQ655451:KSR655451 LCM655451:LCN655451 LMI655451:LMJ655451 LWE655451:LWF655451 MGA655451:MGB655451 MPW655451:MPX655451 MZS655451:MZT655451 NJO655451:NJP655451 NTK655451:NTL655451 ODG655451:ODH655451 ONC655451:OND655451 OWY655451:OWZ655451 PGU655451:PGV655451 PQQ655451:PQR655451 QAM655451:QAN655451 QKI655451:QKJ655451 QUE655451:QUF655451 REA655451:REB655451 RNW655451:RNX655451 RXS655451:RXT655451 SHO655451:SHP655451 SRK655451:SRL655451 TBG655451:TBH655451 TLC655451:TLD655451 TUY655451:TUZ655451 UEU655451:UEV655451 UOQ655451:UOR655451 UYM655451:UYN655451 VII655451:VIJ655451 VSE655451:VSF655451 WCA655451:WCB655451 WLW655451:WLX655451 WVS655451:WVT655451 K720987:L720987 JG720987:JH720987 TC720987:TD720987 ACY720987:ACZ720987 AMU720987:AMV720987 AWQ720987:AWR720987 BGM720987:BGN720987 BQI720987:BQJ720987 CAE720987:CAF720987 CKA720987:CKB720987 CTW720987:CTX720987 DDS720987:DDT720987 DNO720987:DNP720987 DXK720987:DXL720987 EHG720987:EHH720987 ERC720987:ERD720987 FAY720987:FAZ720987 FKU720987:FKV720987 FUQ720987:FUR720987 GEM720987:GEN720987 GOI720987:GOJ720987 GYE720987:GYF720987 HIA720987:HIB720987 HRW720987:HRX720987 IBS720987:IBT720987 ILO720987:ILP720987 IVK720987:IVL720987 JFG720987:JFH720987 JPC720987:JPD720987 JYY720987:JYZ720987 KIU720987:KIV720987 KSQ720987:KSR720987 LCM720987:LCN720987 LMI720987:LMJ720987 LWE720987:LWF720987 MGA720987:MGB720987 MPW720987:MPX720987 MZS720987:MZT720987 NJO720987:NJP720987 NTK720987:NTL720987 ODG720987:ODH720987 ONC720987:OND720987 OWY720987:OWZ720987 PGU720987:PGV720987 PQQ720987:PQR720987 QAM720987:QAN720987 QKI720987:QKJ720987 QUE720987:QUF720987 REA720987:REB720987 RNW720987:RNX720987 RXS720987:RXT720987 SHO720987:SHP720987 SRK720987:SRL720987 TBG720987:TBH720987 TLC720987:TLD720987 TUY720987:TUZ720987 UEU720987:UEV720987 UOQ720987:UOR720987 UYM720987:UYN720987 VII720987:VIJ720987 VSE720987:VSF720987 WCA720987:WCB720987 WLW720987:WLX720987 WVS720987:WVT720987 K786523:L786523 JG786523:JH786523 TC786523:TD786523 ACY786523:ACZ786523 AMU786523:AMV786523 AWQ786523:AWR786523 BGM786523:BGN786523 BQI786523:BQJ786523 CAE786523:CAF786523 CKA786523:CKB786523 CTW786523:CTX786523 DDS786523:DDT786523 DNO786523:DNP786523 DXK786523:DXL786523 EHG786523:EHH786523 ERC786523:ERD786523 FAY786523:FAZ786523 FKU786523:FKV786523 FUQ786523:FUR786523 GEM786523:GEN786523 GOI786523:GOJ786523 GYE786523:GYF786523 HIA786523:HIB786523 HRW786523:HRX786523 IBS786523:IBT786523 ILO786523:ILP786523 IVK786523:IVL786523 JFG786523:JFH786523 JPC786523:JPD786523 JYY786523:JYZ786523 KIU786523:KIV786523 KSQ786523:KSR786523 LCM786523:LCN786523 LMI786523:LMJ786523 LWE786523:LWF786523 MGA786523:MGB786523 MPW786523:MPX786523 MZS786523:MZT786523 NJO786523:NJP786523 NTK786523:NTL786523 ODG786523:ODH786523 ONC786523:OND786523 OWY786523:OWZ786523 PGU786523:PGV786523 PQQ786523:PQR786523 QAM786523:QAN786523 QKI786523:QKJ786523 QUE786523:QUF786523 REA786523:REB786523 RNW786523:RNX786523 RXS786523:RXT786523 SHO786523:SHP786523 SRK786523:SRL786523 TBG786523:TBH786523 TLC786523:TLD786523 TUY786523:TUZ786523 UEU786523:UEV786523 UOQ786523:UOR786523 UYM786523:UYN786523 VII786523:VIJ786523 VSE786523:VSF786523 WCA786523:WCB786523 WLW786523:WLX786523 WVS786523:WVT786523 K852059:L852059 JG852059:JH852059 TC852059:TD852059 ACY852059:ACZ852059 AMU852059:AMV852059 AWQ852059:AWR852059 BGM852059:BGN852059 BQI852059:BQJ852059 CAE852059:CAF852059 CKA852059:CKB852059 CTW852059:CTX852059 DDS852059:DDT852059 DNO852059:DNP852059 DXK852059:DXL852059 EHG852059:EHH852059 ERC852059:ERD852059 FAY852059:FAZ852059 FKU852059:FKV852059 FUQ852059:FUR852059 GEM852059:GEN852059 GOI852059:GOJ852059 GYE852059:GYF852059 HIA852059:HIB852059 HRW852059:HRX852059 IBS852059:IBT852059 ILO852059:ILP852059 IVK852059:IVL852059 JFG852059:JFH852059 JPC852059:JPD852059 JYY852059:JYZ852059 KIU852059:KIV852059 KSQ852059:KSR852059 LCM852059:LCN852059 LMI852059:LMJ852059 LWE852059:LWF852059 MGA852059:MGB852059 MPW852059:MPX852059 MZS852059:MZT852059 NJO852059:NJP852059 NTK852059:NTL852059 ODG852059:ODH852059 ONC852059:OND852059 OWY852059:OWZ852059 PGU852059:PGV852059 PQQ852059:PQR852059 QAM852059:QAN852059 QKI852059:QKJ852059 QUE852059:QUF852059 REA852059:REB852059 RNW852059:RNX852059 RXS852059:RXT852059 SHO852059:SHP852059 SRK852059:SRL852059 TBG852059:TBH852059 TLC852059:TLD852059 TUY852059:TUZ852059 UEU852059:UEV852059 UOQ852059:UOR852059 UYM852059:UYN852059 VII852059:VIJ852059 VSE852059:VSF852059 WCA852059:WCB852059 WLW852059:WLX852059 WVS852059:WVT852059 K917595:L917595 JG917595:JH917595 TC917595:TD917595 ACY917595:ACZ917595 AMU917595:AMV917595 AWQ917595:AWR917595 BGM917595:BGN917595 BQI917595:BQJ917595 CAE917595:CAF917595 CKA917595:CKB917595 CTW917595:CTX917595 DDS917595:DDT917595 DNO917595:DNP917595 DXK917595:DXL917595 EHG917595:EHH917595 ERC917595:ERD917595 FAY917595:FAZ917595 FKU917595:FKV917595 FUQ917595:FUR917595 GEM917595:GEN917595 GOI917595:GOJ917595 GYE917595:GYF917595 HIA917595:HIB917595 HRW917595:HRX917595 IBS917595:IBT917595 ILO917595:ILP917595 IVK917595:IVL917595 JFG917595:JFH917595 JPC917595:JPD917595 JYY917595:JYZ917595 KIU917595:KIV917595 KSQ917595:KSR917595 LCM917595:LCN917595 LMI917595:LMJ917595 LWE917595:LWF917595 MGA917595:MGB917595 MPW917595:MPX917595 MZS917595:MZT917595 NJO917595:NJP917595 NTK917595:NTL917595 ODG917595:ODH917595 ONC917595:OND917595 OWY917595:OWZ917595 PGU917595:PGV917595 PQQ917595:PQR917595 QAM917595:QAN917595 QKI917595:QKJ917595 QUE917595:QUF917595 REA917595:REB917595 RNW917595:RNX917595 RXS917595:RXT917595 SHO917595:SHP917595 SRK917595:SRL917595 TBG917595:TBH917595 TLC917595:TLD917595 TUY917595:TUZ917595 UEU917595:UEV917595 UOQ917595:UOR917595 UYM917595:UYN917595 VII917595:VIJ917595 VSE917595:VSF917595 WCA917595:WCB917595 WLW917595:WLX917595 WVS917595:WVT917595 K983131:L983131 JG983131:JH983131 TC983131:TD983131 ACY983131:ACZ983131 AMU983131:AMV983131 AWQ983131:AWR983131 BGM983131:BGN983131 BQI983131:BQJ983131 CAE983131:CAF983131 CKA983131:CKB983131 CTW983131:CTX983131 DDS983131:DDT983131 DNO983131:DNP983131 DXK983131:DXL983131 EHG983131:EHH983131 ERC983131:ERD983131 FAY983131:FAZ983131 FKU983131:FKV983131 FUQ983131:FUR983131 GEM983131:GEN983131 GOI983131:GOJ983131 GYE983131:GYF983131 HIA983131:HIB983131 HRW983131:HRX983131 IBS983131:IBT983131 ILO983131:ILP983131 IVK983131:IVL983131 JFG983131:JFH983131 JPC983131:JPD983131 JYY983131:JYZ983131 KIU983131:KIV983131 KSQ983131:KSR983131 LCM983131:LCN983131 LMI983131:LMJ983131 LWE983131:LWF983131 MGA983131:MGB983131 MPW983131:MPX983131 MZS983131:MZT983131 NJO983131:NJP983131 NTK983131:NTL983131 ODG983131:ODH983131 ONC983131:OND983131 OWY983131:OWZ983131 PGU983131:PGV983131 PQQ983131:PQR983131 QAM983131:QAN983131 QKI983131:QKJ983131 QUE983131:QUF983131 REA983131:REB983131 RNW983131:RNX983131 RXS983131:RXT983131 SHO983131:SHP983131 SRK983131:SRL983131 TBG983131:TBH983131 TLC983131:TLD983131 TUY983131:TUZ983131 UEU983131:UEV983131 UOQ983131:UOR983131 UYM983131:UYN983131 VII983131:VIJ983131 VSE983131:VSF983131 WCA983131:WCB983131 WLW983131:WLX983131 WVS983131:WVT983131 K65643:L65643 JG65643:JH65643 TC65643:TD65643 ACY65643:ACZ65643 AMU65643:AMV65643 AWQ65643:AWR65643 BGM65643:BGN65643 BQI65643:BQJ65643 CAE65643:CAF65643 CKA65643:CKB65643 CTW65643:CTX65643 DDS65643:DDT65643 DNO65643:DNP65643 DXK65643:DXL65643 EHG65643:EHH65643 ERC65643:ERD65643 FAY65643:FAZ65643 FKU65643:FKV65643 FUQ65643:FUR65643 GEM65643:GEN65643 GOI65643:GOJ65643 GYE65643:GYF65643 HIA65643:HIB65643 HRW65643:HRX65643 IBS65643:IBT65643 ILO65643:ILP65643 IVK65643:IVL65643 JFG65643:JFH65643 JPC65643:JPD65643 JYY65643:JYZ65643 KIU65643:KIV65643 KSQ65643:KSR65643 LCM65643:LCN65643 LMI65643:LMJ65643 LWE65643:LWF65643 MGA65643:MGB65643 MPW65643:MPX65643 MZS65643:MZT65643 NJO65643:NJP65643 NTK65643:NTL65643 ODG65643:ODH65643 ONC65643:OND65643 OWY65643:OWZ65643 PGU65643:PGV65643 PQQ65643:PQR65643 QAM65643:QAN65643 QKI65643:QKJ65643 QUE65643:QUF65643 REA65643:REB65643 RNW65643:RNX65643 RXS65643:RXT65643 SHO65643:SHP65643 SRK65643:SRL65643 TBG65643:TBH65643 TLC65643:TLD65643 TUY65643:TUZ65643 UEU65643:UEV65643 UOQ65643:UOR65643 UYM65643:UYN65643 VII65643:VIJ65643 VSE65643:VSF65643 WCA65643:WCB65643 WLW65643:WLX65643 WVS65643:WVT65643 K131179:L131179 JG131179:JH131179 TC131179:TD131179 ACY131179:ACZ131179 AMU131179:AMV131179 AWQ131179:AWR131179 BGM131179:BGN131179 BQI131179:BQJ131179 CAE131179:CAF131179 CKA131179:CKB131179 CTW131179:CTX131179 DDS131179:DDT131179 DNO131179:DNP131179 DXK131179:DXL131179 EHG131179:EHH131179 ERC131179:ERD131179 FAY131179:FAZ131179 FKU131179:FKV131179 FUQ131179:FUR131179 GEM131179:GEN131179 GOI131179:GOJ131179 GYE131179:GYF131179 HIA131179:HIB131179 HRW131179:HRX131179 IBS131179:IBT131179 ILO131179:ILP131179 IVK131179:IVL131179 JFG131179:JFH131179 JPC131179:JPD131179 JYY131179:JYZ131179 KIU131179:KIV131179 KSQ131179:KSR131179 LCM131179:LCN131179 LMI131179:LMJ131179 LWE131179:LWF131179 MGA131179:MGB131179 MPW131179:MPX131179 MZS131179:MZT131179 NJO131179:NJP131179 NTK131179:NTL131179 ODG131179:ODH131179 ONC131179:OND131179 OWY131179:OWZ131179 PGU131179:PGV131179 PQQ131179:PQR131179 QAM131179:QAN131179 QKI131179:QKJ131179 QUE131179:QUF131179 REA131179:REB131179 RNW131179:RNX131179 RXS131179:RXT131179 SHO131179:SHP131179 SRK131179:SRL131179 TBG131179:TBH131179 TLC131179:TLD131179 TUY131179:TUZ131179 UEU131179:UEV131179 UOQ131179:UOR131179 UYM131179:UYN131179 VII131179:VIJ131179 VSE131179:VSF131179 WCA131179:WCB131179 WLW131179:WLX131179 WVS131179:WVT131179 K196715:L196715 JG196715:JH196715 TC196715:TD196715 ACY196715:ACZ196715 AMU196715:AMV196715 AWQ196715:AWR196715 BGM196715:BGN196715 BQI196715:BQJ196715 CAE196715:CAF196715 CKA196715:CKB196715 CTW196715:CTX196715 DDS196715:DDT196715 DNO196715:DNP196715 DXK196715:DXL196715 EHG196715:EHH196715 ERC196715:ERD196715 FAY196715:FAZ196715 FKU196715:FKV196715 FUQ196715:FUR196715 GEM196715:GEN196715 GOI196715:GOJ196715 GYE196715:GYF196715 HIA196715:HIB196715 HRW196715:HRX196715 IBS196715:IBT196715 ILO196715:ILP196715 IVK196715:IVL196715 JFG196715:JFH196715 JPC196715:JPD196715 JYY196715:JYZ196715 KIU196715:KIV196715 KSQ196715:KSR196715 LCM196715:LCN196715 LMI196715:LMJ196715 LWE196715:LWF196715 MGA196715:MGB196715 MPW196715:MPX196715 MZS196715:MZT196715 NJO196715:NJP196715 NTK196715:NTL196715 ODG196715:ODH196715 ONC196715:OND196715 OWY196715:OWZ196715 PGU196715:PGV196715 PQQ196715:PQR196715 QAM196715:QAN196715 QKI196715:QKJ196715 QUE196715:QUF196715 REA196715:REB196715 RNW196715:RNX196715 RXS196715:RXT196715 SHO196715:SHP196715 SRK196715:SRL196715 TBG196715:TBH196715 TLC196715:TLD196715 TUY196715:TUZ196715 UEU196715:UEV196715 UOQ196715:UOR196715 UYM196715:UYN196715 VII196715:VIJ196715 VSE196715:VSF196715 WCA196715:WCB196715 WLW196715:WLX196715 WVS196715:WVT196715 K262251:L262251 JG262251:JH262251 TC262251:TD262251 ACY262251:ACZ262251 AMU262251:AMV262251 AWQ262251:AWR262251 BGM262251:BGN262251 BQI262251:BQJ262251 CAE262251:CAF262251 CKA262251:CKB262251 CTW262251:CTX262251 DDS262251:DDT262251 DNO262251:DNP262251 DXK262251:DXL262251 EHG262251:EHH262251 ERC262251:ERD262251 FAY262251:FAZ262251 FKU262251:FKV262251 FUQ262251:FUR262251 GEM262251:GEN262251 GOI262251:GOJ262251 GYE262251:GYF262251 HIA262251:HIB262251 HRW262251:HRX262251 IBS262251:IBT262251 ILO262251:ILP262251 IVK262251:IVL262251 JFG262251:JFH262251 JPC262251:JPD262251 JYY262251:JYZ262251 KIU262251:KIV262251 KSQ262251:KSR262251 LCM262251:LCN262251 LMI262251:LMJ262251 LWE262251:LWF262251 MGA262251:MGB262251 MPW262251:MPX262251 MZS262251:MZT262251 NJO262251:NJP262251 NTK262251:NTL262251 ODG262251:ODH262251 ONC262251:OND262251 OWY262251:OWZ262251 PGU262251:PGV262251 PQQ262251:PQR262251 QAM262251:QAN262251 QKI262251:QKJ262251 QUE262251:QUF262251 REA262251:REB262251 RNW262251:RNX262251 RXS262251:RXT262251 SHO262251:SHP262251 SRK262251:SRL262251 TBG262251:TBH262251 TLC262251:TLD262251 TUY262251:TUZ262251 UEU262251:UEV262251 UOQ262251:UOR262251 UYM262251:UYN262251 VII262251:VIJ262251 VSE262251:VSF262251 WCA262251:WCB262251 WLW262251:WLX262251 WVS262251:WVT262251 K327787:L327787 JG327787:JH327787 TC327787:TD327787 ACY327787:ACZ327787 AMU327787:AMV327787 AWQ327787:AWR327787 BGM327787:BGN327787 BQI327787:BQJ327787 CAE327787:CAF327787 CKA327787:CKB327787 CTW327787:CTX327787 DDS327787:DDT327787 DNO327787:DNP327787 DXK327787:DXL327787 EHG327787:EHH327787 ERC327787:ERD327787 FAY327787:FAZ327787 FKU327787:FKV327787 FUQ327787:FUR327787 GEM327787:GEN327787 GOI327787:GOJ327787 GYE327787:GYF327787 HIA327787:HIB327787 HRW327787:HRX327787 IBS327787:IBT327787 ILO327787:ILP327787 IVK327787:IVL327787 JFG327787:JFH327787 JPC327787:JPD327787 JYY327787:JYZ327787 KIU327787:KIV327787 KSQ327787:KSR327787 LCM327787:LCN327787 LMI327787:LMJ327787 LWE327787:LWF327787 MGA327787:MGB327787 MPW327787:MPX327787 MZS327787:MZT327787 NJO327787:NJP327787 NTK327787:NTL327787 ODG327787:ODH327787 ONC327787:OND327787 OWY327787:OWZ327787 PGU327787:PGV327787 PQQ327787:PQR327787 QAM327787:QAN327787 QKI327787:QKJ327787 QUE327787:QUF327787 REA327787:REB327787 RNW327787:RNX327787 RXS327787:RXT327787 SHO327787:SHP327787 SRK327787:SRL327787 TBG327787:TBH327787 TLC327787:TLD327787 TUY327787:TUZ327787 UEU327787:UEV327787 UOQ327787:UOR327787 UYM327787:UYN327787 VII327787:VIJ327787 VSE327787:VSF327787 WCA327787:WCB327787 WLW327787:WLX327787 WVS327787:WVT327787 K393323:L393323 JG393323:JH393323 TC393323:TD393323 ACY393323:ACZ393323 AMU393323:AMV393323 AWQ393323:AWR393323 BGM393323:BGN393323 BQI393323:BQJ393323 CAE393323:CAF393323 CKA393323:CKB393323 CTW393323:CTX393323 DDS393323:DDT393323 DNO393323:DNP393323 DXK393323:DXL393323 EHG393323:EHH393323 ERC393323:ERD393323 FAY393323:FAZ393323 FKU393323:FKV393323 FUQ393323:FUR393323 GEM393323:GEN393323 GOI393323:GOJ393323 GYE393323:GYF393323 HIA393323:HIB393323 HRW393323:HRX393323 IBS393323:IBT393323 ILO393323:ILP393323 IVK393323:IVL393323 JFG393323:JFH393323 JPC393323:JPD393323 JYY393323:JYZ393323 KIU393323:KIV393323 KSQ393323:KSR393323 LCM393323:LCN393323 LMI393323:LMJ393323 LWE393323:LWF393323 MGA393323:MGB393323 MPW393323:MPX393323 MZS393323:MZT393323 NJO393323:NJP393323 NTK393323:NTL393323 ODG393323:ODH393323 ONC393323:OND393323 OWY393323:OWZ393323 PGU393323:PGV393323 PQQ393323:PQR393323 QAM393323:QAN393323 QKI393323:QKJ393323 QUE393323:QUF393323 REA393323:REB393323 RNW393323:RNX393323 RXS393323:RXT393323 SHO393323:SHP393323 SRK393323:SRL393323 TBG393323:TBH393323 TLC393323:TLD393323 TUY393323:TUZ393323 UEU393323:UEV393323 UOQ393323:UOR393323 UYM393323:UYN393323 VII393323:VIJ393323 VSE393323:VSF393323 WCA393323:WCB393323 WLW393323:WLX393323 WVS393323:WVT393323 K458859:L458859 JG458859:JH458859 TC458859:TD458859 ACY458859:ACZ458859 AMU458859:AMV458859 AWQ458859:AWR458859 BGM458859:BGN458859 BQI458859:BQJ458859 CAE458859:CAF458859 CKA458859:CKB458859 CTW458859:CTX458859 DDS458859:DDT458859 DNO458859:DNP458859 DXK458859:DXL458859 EHG458859:EHH458859 ERC458859:ERD458859 FAY458859:FAZ458859 FKU458859:FKV458859 FUQ458859:FUR458859 GEM458859:GEN458859 GOI458859:GOJ458859 GYE458859:GYF458859 HIA458859:HIB458859 HRW458859:HRX458859 IBS458859:IBT458859 ILO458859:ILP458859 IVK458859:IVL458859 JFG458859:JFH458859 JPC458859:JPD458859 JYY458859:JYZ458859 KIU458859:KIV458859 KSQ458859:KSR458859 LCM458859:LCN458859 LMI458859:LMJ458859 LWE458859:LWF458859 MGA458859:MGB458859 MPW458859:MPX458859 MZS458859:MZT458859 NJO458859:NJP458859 NTK458859:NTL458859 ODG458859:ODH458859 ONC458859:OND458859 OWY458859:OWZ458859 PGU458859:PGV458859 PQQ458859:PQR458859 QAM458859:QAN458859 QKI458859:QKJ458859 QUE458859:QUF458859 REA458859:REB458859 RNW458859:RNX458859 RXS458859:RXT458859 SHO458859:SHP458859 SRK458859:SRL458859 TBG458859:TBH458859 TLC458859:TLD458859 TUY458859:TUZ458859 UEU458859:UEV458859 UOQ458859:UOR458859 UYM458859:UYN458859 VII458859:VIJ458859 VSE458859:VSF458859 WCA458859:WCB458859 WLW458859:WLX458859 WVS458859:WVT458859 K524395:L524395 JG524395:JH524395 TC524395:TD524395 ACY524395:ACZ524395 AMU524395:AMV524395 AWQ524395:AWR524395 BGM524395:BGN524395 BQI524395:BQJ524395 CAE524395:CAF524395 CKA524395:CKB524395 CTW524395:CTX524395 DDS524395:DDT524395 DNO524395:DNP524395 DXK524395:DXL524395 EHG524395:EHH524395 ERC524395:ERD524395 FAY524395:FAZ524395 FKU524395:FKV524395 FUQ524395:FUR524395 GEM524395:GEN524395 GOI524395:GOJ524395 GYE524395:GYF524395 HIA524395:HIB524395 HRW524395:HRX524395 IBS524395:IBT524395 ILO524395:ILP524395 IVK524395:IVL524395 JFG524395:JFH524395 JPC524395:JPD524395 JYY524395:JYZ524395 KIU524395:KIV524395 KSQ524395:KSR524395 LCM524395:LCN524395 LMI524395:LMJ524395 LWE524395:LWF524395 MGA524395:MGB524395 MPW524395:MPX524395 MZS524395:MZT524395 NJO524395:NJP524395 NTK524395:NTL524395 ODG524395:ODH524395 ONC524395:OND524395 OWY524395:OWZ524395 PGU524395:PGV524395 PQQ524395:PQR524395 QAM524395:QAN524395 QKI524395:QKJ524395 QUE524395:QUF524395 REA524395:REB524395 RNW524395:RNX524395 RXS524395:RXT524395 SHO524395:SHP524395 SRK524395:SRL524395 TBG524395:TBH524395 TLC524395:TLD524395 TUY524395:TUZ524395 UEU524395:UEV524395 UOQ524395:UOR524395 UYM524395:UYN524395 VII524395:VIJ524395 VSE524395:VSF524395 WCA524395:WCB524395 WLW524395:WLX524395 WVS524395:WVT524395 K589931:L589931 JG589931:JH589931 TC589931:TD589931 ACY589931:ACZ589931 AMU589931:AMV589931 AWQ589931:AWR589931 BGM589931:BGN589931 BQI589931:BQJ589931 CAE589931:CAF589931 CKA589931:CKB589931 CTW589931:CTX589931 DDS589931:DDT589931 DNO589931:DNP589931 DXK589931:DXL589931 EHG589931:EHH589931 ERC589931:ERD589931 FAY589931:FAZ589931 FKU589931:FKV589931 FUQ589931:FUR589931 GEM589931:GEN589931 GOI589931:GOJ589931 GYE589931:GYF589931 HIA589931:HIB589931 HRW589931:HRX589931 IBS589931:IBT589931 ILO589931:ILP589931 IVK589931:IVL589931 JFG589931:JFH589931 JPC589931:JPD589931 JYY589931:JYZ589931 KIU589931:KIV589931 KSQ589931:KSR589931 LCM589931:LCN589931 LMI589931:LMJ589931 LWE589931:LWF589931 MGA589931:MGB589931 MPW589931:MPX589931 MZS589931:MZT589931 NJO589931:NJP589931 NTK589931:NTL589931 ODG589931:ODH589931 ONC589931:OND589931 OWY589931:OWZ589931 PGU589931:PGV589931 PQQ589931:PQR589931 QAM589931:QAN589931 QKI589931:QKJ589931 QUE589931:QUF589931 REA589931:REB589931 RNW589931:RNX589931 RXS589931:RXT589931 SHO589931:SHP589931 SRK589931:SRL589931 TBG589931:TBH589931 TLC589931:TLD589931 TUY589931:TUZ589931 UEU589931:UEV589931 UOQ589931:UOR589931 UYM589931:UYN589931 VII589931:VIJ589931 VSE589931:VSF589931 WCA589931:WCB589931 WLW589931:WLX589931 WVS589931:WVT589931 K655467:L655467 JG655467:JH655467 TC655467:TD655467 ACY655467:ACZ655467 AMU655467:AMV655467 AWQ655467:AWR655467 BGM655467:BGN655467 BQI655467:BQJ655467 CAE655467:CAF655467 CKA655467:CKB655467 CTW655467:CTX655467 DDS655467:DDT655467 DNO655467:DNP655467 DXK655467:DXL655467 EHG655467:EHH655467 ERC655467:ERD655467 FAY655467:FAZ655467 FKU655467:FKV655467 FUQ655467:FUR655467 GEM655467:GEN655467 GOI655467:GOJ655467 GYE655467:GYF655467 HIA655467:HIB655467 HRW655467:HRX655467 IBS655467:IBT655467 ILO655467:ILP655467 IVK655467:IVL655467 JFG655467:JFH655467 JPC655467:JPD655467 JYY655467:JYZ655467 KIU655467:KIV655467 KSQ655467:KSR655467 LCM655467:LCN655467 LMI655467:LMJ655467 LWE655467:LWF655467 MGA655467:MGB655467 MPW655467:MPX655467 MZS655467:MZT655467 NJO655467:NJP655467 NTK655467:NTL655467 ODG655467:ODH655467 ONC655467:OND655467 OWY655467:OWZ655467 PGU655467:PGV655467 PQQ655467:PQR655467 QAM655467:QAN655467 QKI655467:QKJ655467 QUE655467:QUF655467 REA655467:REB655467 RNW655467:RNX655467 RXS655467:RXT655467 SHO655467:SHP655467 SRK655467:SRL655467 TBG655467:TBH655467 TLC655467:TLD655467 TUY655467:TUZ655467 UEU655467:UEV655467 UOQ655467:UOR655467 UYM655467:UYN655467 VII655467:VIJ655467 VSE655467:VSF655467 WCA655467:WCB655467 WLW655467:WLX655467 WVS655467:WVT655467 K721003:L721003 JG721003:JH721003 TC721003:TD721003 ACY721003:ACZ721003 AMU721003:AMV721003 AWQ721003:AWR721003 BGM721003:BGN721003 BQI721003:BQJ721003 CAE721003:CAF721003 CKA721003:CKB721003 CTW721003:CTX721003 DDS721003:DDT721003 DNO721003:DNP721003 DXK721003:DXL721003 EHG721003:EHH721003 ERC721003:ERD721003 FAY721003:FAZ721003 FKU721003:FKV721003 FUQ721003:FUR721003 GEM721003:GEN721003 GOI721003:GOJ721003 GYE721003:GYF721003 HIA721003:HIB721003 HRW721003:HRX721003 IBS721003:IBT721003 ILO721003:ILP721003 IVK721003:IVL721003 JFG721003:JFH721003 JPC721003:JPD721003 JYY721003:JYZ721003 KIU721003:KIV721003 KSQ721003:KSR721003 LCM721003:LCN721003 LMI721003:LMJ721003 LWE721003:LWF721003 MGA721003:MGB721003 MPW721003:MPX721003 MZS721003:MZT721003 NJO721003:NJP721003 NTK721003:NTL721003 ODG721003:ODH721003 ONC721003:OND721003 OWY721003:OWZ721003 PGU721003:PGV721003 PQQ721003:PQR721003 QAM721003:QAN721003 QKI721003:QKJ721003 QUE721003:QUF721003 REA721003:REB721003 RNW721003:RNX721003 RXS721003:RXT721003 SHO721003:SHP721003 SRK721003:SRL721003 TBG721003:TBH721003 TLC721003:TLD721003 TUY721003:TUZ721003 UEU721003:UEV721003 UOQ721003:UOR721003 UYM721003:UYN721003 VII721003:VIJ721003 VSE721003:VSF721003 WCA721003:WCB721003 WLW721003:WLX721003 WVS721003:WVT721003 K786539:L786539 JG786539:JH786539 TC786539:TD786539 ACY786539:ACZ786539 AMU786539:AMV786539 AWQ786539:AWR786539 BGM786539:BGN786539 BQI786539:BQJ786539 CAE786539:CAF786539 CKA786539:CKB786539 CTW786539:CTX786539 DDS786539:DDT786539 DNO786539:DNP786539 DXK786539:DXL786539 EHG786539:EHH786539 ERC786539:ERD786539 FAY786539:FAZ786539 FKU786539:FKV786539 FUQ786539:FUR786539 GEM786539:GEN786539 GOI786539:GOJ786539 GYE786539:GYF786539 HIA786539:HIB786539 HRW786539:HRX786539 IBS786539:IBT786539 ILO786539:ILP786539 IVK786539:IVL786539 JFG786539:JFH786539 JPC786539:JPD786539 JYY786539:JYZ786539 KIU786539:KIV786539 KSQ786539:KSR786539 LCM786539:LCN786539 LMI786539:LMJ786539 LWE786539:LWF786539 MGA786539:MGB786539 MPW786539:MPX786539 MZS786539:MZT786539 NJO786539:NJP786539 NTK786539:NTL786539 ODG786539:ODH786539 ONC786539:OND786539 OWY786539:OWZ786539 PGU786539:PGV786539 PQQ786539:PQR786539 QAM786539:QAN786539 QKI786539:QKJ786539 QUE786539:QUF786539 REA786539:REB786539 RNW786539:RNX786539 RXS786539:RXT786539 SHO786539:SHP786539 SRK786539:SRL786539 TBG786539:TBH786539 TLC786539:TLD786539 TUY786539:TUZ786539 UEU786539:UEV786539 UOQ786539:UOR786539 UYM786539:UYN786539 VII786539:VIJ786539 VSE786539:VSF786539 WCA786539:WCB786539 WLW786539:WLX786539 WVS786539:WVT786539 K852075:L852075 JG852075:JH852075 TC852075:TD852075 ACY852075:ACZ852075 AMU852075:AMV852075 AWQ852075:AWR852075 BGM852075:BGN852075 BQI852075:BQJ852075 CAE852075:CAF852075 CKA852075:CKB852075 CTW852075:CTX852075 DDS852075:DDT852075 DNO852075:DNP852075 DXK852075:DXL852075 EHG852075:EHH852075 ERC852075:ERD852075 FAY852075:FAZ852075 FKU852075:FKV852075 FUQ852075:FUR852075 GEM852075:GEN852075 GOI852075:GOJ852075 GYE852075:GYF852075 HIA852075:HIB852075 HRW852075:HRX852075 IBS852075:IBT852075 ILO852075:ILP852075 IVK852075:IVL852075 JFG852075:JFH852075 JPC852075:JPD852075 JYY852075:JYZ852075 KIU852075:KIV852075 KSQ852075:KSR852075 LCM852075:LCN852075 LMI852075:LMJ852075 LWE852075:LWF852075 MGA852075:MGB852075 MPW852075:MPX852075 MZS852075:MZT852075 NJO852075:NJP852075 NTK852075:NTL852075 ODG852075:ODH852075 ONC852075:OND852075 OWY852075:OWZ852075 PGU852075:PGV852075 PQQ852075:PQR852075 QAM852075:QAN852075 QKI852075:QKJ852075 QUE852075:QUF852075 REA852075:REB852075 RNW852075:RNX852075 RXS852075:RXT852075 SHO852075:SHP852075 SRK852075:SRL852075 TBG852075:TBH852075 TLC852075:TLD852075 TUY852075:TUZ852075 UEU852075:UEV852075 UOQ852075:UOR852075 UYM852075:UYN852075 VII852075:VIJ852075 VSE852075:VSF852075 WCA852075:WCB852075 WLW852075:WLX852075 WVS852075:WVT852075 K917611:L917611 JG917611:JH917611 TC917611:TD917611 ACY917611:ACZ917611 AMU917611:AMV917611 AWQ917611:AWR917611 BGM917611:BGN917611 BQI917611:BQJ917611 CAE917611:CAF917611 CKA917611:CKB917611 CTW917611:CTX917611 DDS917611:DDT917611 DNO917611:DNP917611 DXK917611:DXL917611 EHG917611:EHH917611 ERC917611:ERD917611 FAY917611:FAZ917611 FKU917611:FKV917611 FUQ917611:FUR917611 GEM917611:GEN917611 GOI917611:GOJ917611 GYE917611:GYF917611 HIA917611:HIB917611 HRW917611:HRX917611 IBS917611:IBT917611 ILO917611:ILP917611 IVK917611:IVL917611 JFG917611:JFH917611 JPC917611:JPD917611 JYY917611:JYZ917611 KIU917611:KIV917611 KSQ917611:KSR917611 LCM917611:LCN917611 LMI917611:LMJ917611 LWE917611:LWF917611 MGA917611:MGB917611 MPW917611:MPX917611 MZS917611:MZT917611 NJO917611:NJP917611 NTK917611:NTL917611 ODG917611:ODH917611 ONC917611:OND917611 OWY917611:OWZ917611 PGU917611:PGV917611 PQQ917611:PQR917611 QAM917611:QAN917611 QKI917611:QKJ917611 QUE917611:QUF917611 REA917611:REB917611 RNW917611:RNX917611 RXS917611:RXT917611 SHO917611:SHP917611 SRK917611:SRL917611 TBG917611:TBH917611 TLC917611:TLD917611 TUY917611:TUZ917611 UEU917611:UEV917611 UOQ917611:UOR917611 UYM917611:UYN917611 VII917611:VIJ917611 VSE917611:VSF917611 WCA917611:WCB917611 WLW917611:WLX917611 WVS917611:WVT917611 K983147:L983147 JG983147:JH983147 TC983147:TD983147 ACY983147:ACZ983147 AMU983147:AMV983147 AWQ983147:AWR983147 BGM983147:BGN983147 BQI983147:BQJ983147 CAE983147:CAF983147 CKA983147:CKB983147 CTW983147:CTX983147 DDS983147:DDT983147 DNO983147:DNP983147 DXK983147:DXL983147 EHG983147:EHH983147 ERC983147:ERD983147 FAY983147:FAZ983147 FKU983147:FKV983147 FUQ983147:FUR983147 GEM983147:GEN983147 GOI983147:GOJ983147 GYE983147:GYF983147 HIA983147:HIB983147 HRW983147:HRX983147 IBS983147:IBT983147 ILO983147:ILP983147 IVK983147:IVL983147 JFG983147:JFH983147 JPC983147:JPD983147 JYY983147:JYZ983147 KIU983147:KIV983147 KSQ983147:KSR983147 LCM983147:LCN983147 LMI983147:LMJ983147 LWE983147:LWF983147 MGA983147:MGB983147 MPW983147:MPX983147 MZS983147:MZT983147 NJO983147:NJP983147 NTK983147:NTL983147 ODG983147:ODH983147 ONC983147:OND983147 OWY983147:OWZ983147 PGU983147:PGV983147 PQQ983147:PQR983147 QAM983147:QAN983147 QKI983147:QKJ983147 QUE983147:QUF983147 REA983147:REB983147 RNW983147:RNX983147 RXS983147:RXT983147 SHO983147:SHP983147 SRK983147:SRL983147 TBG983147:TBH983147 TLC983147:TLD983147 TUY983147:TUZ983147 UEU983147:UEV983147 UOQ983147:UOR983147 UYM983147:UYN983147 VII983147:VIJ983147 VSE983147:VSF983147 WCA983147:WCB983147 WLW983147:WLX983147 WVS983147:WVT983147 K65659:L65659 JG65659:JH65659 TC65659:TD65659 ACY65659:ACZ65659 AMU65659:AMV65659 AWQ65659:AWR65659 BGM65659:BGN65659 BQI65659:BQJ65659 CAE65659:CAF65659 CKA65659:CKB65659 CTW65659:CTX65659 DDS65659:DDT65659 DNO65659:DNP65659 DXK65659:DXL65659 EHG65659:EHH65659 ERC65659:ERD65659 FAY65659:FAZ65659 FKU65659:FKV65659 FUQ65659:FUR65659 GEM65659:GEN65659 GOI65659:GOJ65659 GYE65659:GYF65659 HIA65659:HIB65659 HRW65659:HRX65659 IBS65659:IBT65659 ILO65659:ILP65659 IVK65659:IVL65659 JFG65659:JFH65659 JPC65659:JPD65659 JYY65659:JYZ65659 KIU65659:KIV65659 KSQ65659:KSR65659 LCM65659:LCN65659 LMI65659:LMJ65659 LWE65659:LWF65659 MGA65659:MGB65659 MPW65659:MPX65659 MZS65659:MZT65659 NJO65659:NJP65659 NTK65659:NTL65659 ODG65659:ODH65659 ONC65659:OND65659 OWY65659:OWZ65659 PGU65659:PGV65659 PQQ65659:PQR65659 QAM65659:QAN65659 QKI65659:QKJ65659 QUE65659:QUF65659 REA65659:REB65659 RNW65659:RNX65659 RXS65659:RXT65659 SHO65659:SHP65659 SRK65659:SRL65659 TBG65659:TBH65659 TLC65659:TLD65659 TUY65659:TUZ65659 UEU65659:UEV65659 UOQ65659:UOR65659 UYM65659:UYN65659 VII65659:VIJ65659 VSE65659:VSF65659 WCA65659:WCB65659 WLW65659:WLX65659 WVS65659:WVT65659 K131195:L131195 JG131195:JH131195 TC131195:TD131195 ACY131195:ACZ131195 AMU131195:AMV131195 AWQ131195:AWR131195 BGM131195:BGN131195 BQI131195:BQJ131195 CAE131195:CAF131195 CKA131195:CKB131195 CTW131195:CTX131195 DDS131195:DDT131195 DNO131195:DNP131195 DXK131195:DXL131195 EHG131195:EHH131195 ERC131195:ERD131195 FAY131195:FAZ131195 FKU131195:FKV131195 FUQ131195:FUR131195 GEM131195:GEN131195 GOI131195:GOJ131195 GYE131195:GYF131195 HIA131195:HIB131195 HRW131195:HRX131195 IBS131195:IBT131195 ILO131195:ILP131195 IVK131195:IVL131195 JFG131195:JFH131195 JPC131195:JPD131195 JYY131195:JYZ131195 KIU131195:KIV131195 KSQ131195:KSR131195 LCM131195:LCN131195 LMI131195:LMJ131195 LWE131195:LWF131195 MGA131195:MGB131195 MPW131195:MPX131195 MZS131195:MZT131195 NJO131195:NJP131195 NTK131195:NTL131195 ODG131195:ODH131195 ONC131195:OND131195 OWY131195:OWZ131195 PGU131195:PGV131195 PQQ131195:PQR131195 QAM131195:QAN131195 QKI131195:QKJ131195 QUE131195:QUF131195 REA131195:REB131195 RNW131195:RNX131195 RXS131195:RXT131195 SHO131195:SHP131195 SRK131195:SRL131195 TBG131195:TBH131195 TLC131195:TLD131195 TUY131195:TUZ131195 UEU131195:UEV131195 UOQ131195:UOR131195 UYM131195:UYN131195 VII131195:VIJ131195 VSE131195:VSF131195 WCA131195:WCB131195 WLW131195:WLX131195 WVS131195:WVT131195 K196731:L196731 JG196731:JH196731 TC196731:TD196731 ACY196731:ACZ196731 AMU196731:AMV196731 AWQ196731:AWR196731 BGM196731:BGN196731 BQI196731:BQJ196731 CAE196731:CAF196731 CKA196731:CKB196731 CTW196731:CTX196731 DDS196731:DDT196731 DNO196731:DNP196731 DXK196731:DXL196731 EHG196731:EHH196731 ERC196731:ERD196731 FAY196731:FAZ196731 FKU196731:FKV196731 FUQ196731:FUR196731 GEM196731:GEN196731 GOI196731:GOJ196731 GYE196731:GYF196731 HIA196731:HIB196731 HRW196731:HRX196731 IBS196731:IBT196731 ILO196731:ILP196731 IVK196731:IVL196731 JFG196731:JFH196731 JPC196731:JPD196731 JYY196731:JYZ196731 KIU196731:KIV196731 KSQ196731:KSR196731 LCM196731:LCN196731 LMI196731:LMJ196731 LWE196731:LWF196731 MGA196731:MGB196731 MPW196731:MPX196731 MZS196731:MZT196731 NJO196731:NJP196731 NTK196731:NTL196731 ODG196731:ODH196731 ONC196731:OND196731 OWY196731:OWZ196731 PGU196731:PGV196731 PQQ196731:PQR196731 QAM196731:QAN196731 QKI196731:QKJ196731 QUE196731:QUF196731 REA196731:REB196731 RNW196731:RNX196731 RXS196731:RXT196731 SHO196731:SHP196731 SRK196731:SRL196731 TBG196731:TBH196731 TLC196731:TLD196731 TUY196731:TUZ196731 UEU196731:UEV196731 UOQ196731:UOR196731 UYM196731:UYN196731 VII196731:VIJ196731 VSE196731:VSF196731 WCA196731:WCB196731 WLW196731:WLX196731 WVS196731:WVT196731 K262267:L262267 JG262267:JH262267 TC262267:TD262267 ACY262267:ACZ262267 AMU262267:AMV262267 AWQ262267:AWR262267 BGM262267:BGN262267 BQI262267:BQJ262267 CAE262267:CAF262267 CKA262267:CKB262267 CTW262267:CTX262267 DDS262267:DDT262267 DNO262267:DNP262267 DXK262267:DXL262267 EHG262267:EHH262267 ERC262267:ERD262267 FAY262267:FAZ262267 FKU262267:FKV262267 FUQ262267:FUR262267 GEM262267:GEN262267 GOI262267:GOJ262267 GYE262267:GYF262267 HIA262267:HIB262267 HRW262267:HRX262267 IBS262267:IBT262267 ILO262267:ILP262267 IVK262267:IVL262267 JFG262267:JFH262267 JPC262267:JPD262267 JYY262267:JYZ262267 KIU262267:KIV262267 KSQ262267:KSR262267 LCM262267:LCN262267 LMI262267:LMJ262267 LWE262267:LWF262267 MGA262267:MGB262267 MPW262267:MPX262267 MZS262267:MZT262267 NJO262267:NJP262267 NTK262267:NTL262267 ODG262267:ODH262267 ONC262267:OND262267 OWY262267:OWZ262267 PGU262267:PGV262267 PQQ262267:PQR262267 QAM262267:QAN262267 QKI262267:QKJ262267 QUE262267:QUF262267 REA262267:REB262267 RNW262267:RNX262267 RXS262267:RXT262267 SHO262267:SHP262267 SRK262267:SRL262267 TBG262267:TBH262267 TLC262267:TLD262267 TUY262267:TUZ262267 UEU262267:UEV262267 UOQ262267:UOR262267 UYM262267:UYN262267 VII262267:VIJ262267 VSE262267:VSF262267 WCA262267:WCB262267 WLW262267:WLX262267 WVS262267:WVT262267 K327803:L327803 JG327803:JH327803 TC327803:TD327803 ACY327803:ACZ327803 AMU327803:AMV327803 AWQ327803:AWR327803 BGM327803:BGN327803 BQI327803:BQJ327803 CAE327803:CAF327803 CKA327803:CKB327803 CTW327803:CTX327803 DDS327803:DDT327803 DNO327803:DNP327803 DXK327803:DXL327803 EHG327803:EHH327803 ERC327803:ERD327803 FAY327803:FAZ327803 FKU327803:FKV327803 FUQ327803:FUR327803 GEM327803:GEN327803 GOI327803:GOJ327803 GYE327803:GYF327803 HIA327803:HIB327803 HRW327803:HRX327803 IBS327803:IBT327803 ILO327803:ILP327803 IVK327803:IVL327803 JFG327803:JFH327803 JPC327803:JPD327803 JYY327803:JYZ327803 KIU327803:KIV327803 KSQ327803:KSR327803 LCM327803:LCN327803 LMI327803:LMJ327803 LWE327803:LWF327803 MGA327803:MGB327803 MPW327803:MPX327803 MZS327803:MZT327803 NJO327803:NJP327803 NTK327803:NTL327803 ODG327803:ODH327803 ONC327803:OND327803 OWY327803:OWZ327803 PGU327803:PGV327803 PQQ327803:PQR327803 QAM327803:QAN327803 QKI327803:QKJ327803 QUE327803:QUF327803 REA327803:REB327803 RNW327803:RNX327803 RXS327803:RXT327803 SHO327803:SHP327803 SRK327803:SRL327803 TBG327803:TBH327803 TLC327803:TLD327803 TUY327803:TUZ327803 UEU327803:UEV327803 UOQ327803:UOR327803 UYM327803:UYN327803 VII327803:VIJ327803 VSE327803:VSF327803 WCA327803:WCB327803 WLW327803:WLX327803 WVS327803:WVT327803 K393339:L393339 JG393339:JH393339 TC393339:TD393339 ACY393339:ACZ393339 AMU393339:AMV393339 AWQ393339:AWR393339 BGM393339:BGN393339 BQI393339:BQJ393339 CAE393339:CAF393339 CKA393339:CKB393339 CTW393339:CTX393339 DDS393339:DDT393339 DNO393339:DNP393339 DXK393339:DXL393339 EHG393339:EHH393339 ERC393339:ERD393339 FAY393339:FAZ393339 FKU393339:FKV393339 FUQ393339:FUR393339 GEM393339:GEN393339 GOI393339:GOJ393339 GYE393339:GYF393339 HIA393339:HIB393339 HRW393339:HRX393339 IBS393339:IBT393339 ILO393339:ILP393339 IVK393339:IVL393339 JFG393339:JFH393339 JPC393339:JPD393339 JYY393339:JYZ393339 KIU393339:KIV393339 KSQ393339:KSR393339 LCM393339:LCN393339 LMI393339:LMJ393339 LWE393339:LWF393339 MGA393339:MGB393339 MPW393339:MPX393339 MZS393339:MZT393339 NJO393339:NJP393339 NTK393339:NTL393339 ODG393339:ODH393339 ONC393339:OND393339 OWY393339:OWZ393339 PGU393339:PGV393339 PQQ393339:PQR393339 QAM393339:QAN393339 QKI393339:QKJ393339 QUE393339:QUF393339 REA393339:REB393339 RNW393339:RNX393339 RXS393339:RXT393339 SHO393339:SHP393339 SRK393339:SRL393339 TBG393339:TBH393339 TLC393339:TLD393339 TUY393339:TUZ393339 UEU393339:UEV393339 UOQ393339:UOR393339 UYM393339:UYN393339 VII393339:VIJ393339 VSE393339:VSF393339 WCA393339:WCB393339 WLW393339:WLX393339 WVS393339:WVT393339 K458875:L458875 JG458875:JH458875 TC458875:TD458875 ACY458875:ACZ458875 AMU458875:AMV458875 AWQ458875:AWR458875 BGM458875:BGN458875 BQI458875:BQJ458875 CAE458875:CAF458875 CKA458875:CKB458875 CTW458875:CTX458875 DDS458875:DDT458875 DNO458875:DNP458875 DXK458875:DXL458875 EHG458875:EHH458875 ERC458875:ERD458875 FAY458875:FAZ458875 FKU458875:FKV458875 FUQ458875:FUR458875 GEM458875:GEN458875 GOI458875:GOJ458875 GYE458875:GYF458875 HIA458875:HIB458875 HRW458875:HRX458875 IBS458875:IBT458875 ILO458875:ILP458875 IVK458875:IVL458875 JFG458875:JFH458875 JPC458875:JPD458875 JYY458875:JYZ458875 KIU458875:KIV458875 KSQ458875:KSR458875 LCM458875:LCN458875 LMI458875:LMJ458875 LWE458875:LWF458875 MGA458875:MGB458875 MPW458875:MPX458875 MZS458875:MZT458875 NJO458875:NJP458875 NTK458875:NTL458875 ODG458875:ODH458875 ONC458875:OND458875 OWY458875:OWZ458875 PGU458875:PGV458875 PQQ458875:PQR458875 QAM458875:QAN458875 QKI458875:QKJ458875 QUE458875:QUF458875 REA458875:REB458875 RNW458875:RNX458875 RXS458875:RXT458875 SHO458875:SHP458875 SRK458875:SRL458875 TBG458875:TBH458875 TLC458875:TLD458875 TUY458875:TUZ458875 UEU458875:UEV458875 UOQ458875:UOR458875 UYM458875:UYN458875 VII458875:VIJ458875 VSE458875:VSF458875 WCA458875:WCB458875 WLW458875:WLX458875 WVS458875:WVT458875 K524411:L524411 JG524411:JH524411 TC524411:TD524411 ACY524411:ACZ524411 AMU524411:AMV524411 AWQ524411:AWR524411 BGM524411:BGN524411 BQI524411:BQJ524411 CAE524411:CAF524411 CKA524411:CKB524411 CTW524411:CTX524411 DDS524411:DDT524411 DNO524411:DNP524411 DXK524411:DXL524411 EHG524411:EHH524411 ERC524411:ERD524411 FAY524411:FAZ524411 FKU524411:FKV524411 FUQ524411:FUR524411 GEM524411:GEN524411 GOI524411:GOJ524411 GYE524411:GYF524411 HIA524411:HIB524411 HRW524411:HRX524411 IBS524411:IBT524411 ILO524411:ILP524411 IVK524411:IVL524411 JFG524411:JFH524411 JPC524411:JPD524411 JYY524411:JYZ524411 KIU524411:KIV524411 KSQ524411:KSR524411 LCM524411:LCN524411 LMI524411:LMJ524411 LWE524411:LWF524411 MGA524411:MGB524411 MPW524411:MPX524411 MZS524411:MZT524411 NJO524411:NJP524411 NTK524411:NTL524411 ODG524411:ODH524411 ONC524411:OND524411 OWY524411:OWZ524411 PGU524411:PGV524411 PQQ524411:PQR524411 QAM524411:QAN524411 QKI524411:QKJ524411 QUE524411:QUF524411 REA524411:REB524411 RNW524411:RNX524411 RXS524411:RXT524411 SHO524411:SHP524411 SRK524411:SRL524411 TBG524411:TBH524411 TLC524411:TLD524411 TUY524411:TUZ524411 UEU524411:UEV524411 UOQ524411:UOR524411 UYM524411:UYN524411 VII524411:VIJ524411 VSE524411:VSF524411 WCA524411:WCB524411 WLW524411:WLX524411 WVS524411:WVT524411 K589947:L589947 JG589947:JH589947 TC589947:TD589947 ACY589947:ACZ589947 AMU589947:AMV589947 AWQ589947:AWR589947 BGM589947:BGN589947 BQI589947:BQJ589947 CAE589947:CAF589947 CKA589947:CKB589947 CTW589947:CTX589947 DDS589947:DDT589947 DNO589947:DNP589947 DXK589947:DXL589947 EHG589947:EHH589947 ERC589947:ERD589947 FAY589947:FAZ589947 FKU589947:FKV589947 FUQ589947:FUR589947 GEM589947:GEN589947 GOI589947:GOJ589947 GYE589947:GYF589947 HIA589947:HIB589947 HRW589947:HRX589947 IBS589947:IBT589947 ILO589947:ILP589947 IVK589947:IVL589947 JFG589947:JFH589947 JPC589947:JPD589947 JYY589947:JYZ589947 KIU589947:KIV589947 KSQ589947:KSR589947 LCM589947:LCN589947 LMI589947:LMJ589947 LWE589947:LWF589947 MGA589947:MGB589947 MPW589947:MPX589947 MZS589947:MZT589947 NJO589947:NJP589947 NTK589947:NTL589947 ODG589947:ODH589947 ONC589947:OND589947 OWY589947:OWZ589947 PGU589947:PGV589947 PQQ589947:PQR589947 QAM589947:QAN589947 QKI589947:QKJ589947 QUE589947:QUF589947 REA589947:REB589947 RNW589947:RNX589947 RXS589947:RXT589947 SHO589947:SHP589947 SRK589947:SRL589947 TBG589947:TBH589947 TLC589947:TLD589947 TUY589947:TUZ589947 UEU589947:UEV589947 UOQ589947:UOR589947 UYM589947:UYN589947 VII589947:VIJ589947 VSE589947:VSF589947 WCA589947:WCB589947 WLW589947:WLX589947 WVS589947:WVT589947 K655483:L655483 JG655483:JH655483 TC655483:TD655483 ACY655483:ACZ655483 AMU655483:AMV655483 AWQ655483:AWR655483 BGM655483:BGN655483 BQI655483:BQJ655483 CAE655483:CAF655483 CKA655483:CKB655483 CTW655483:CTX655483 DDS655483:DDT655483 DNO655483:DNP655483 DXK655483:DXL655483 EHG655483:EHH655483 ERC655483:ERD655483 FAY655483:FAZ655483 FKU655483:FKV655483 FUQ655483:FUR655483 GEM655483:GEN655483 GOI655483:GOJ655483 GYE655483:GYF655483 HIA655483:HIB655483 HRW655483:HRX655483 IBS655483:IBT655483 ILO655483:ILP655483 IVK655483:IVL655483 JFG655483:JFH655483 JPC655483:JPD655483 JYY655483:JYZ655483 KIU655483:KIV655483 KSQ655483:KSR655483 LCM655483:LCN655483 LMI655483:LMJ655483 LWE655483:LWF655483 MGA655483:MGB655483 MPW655483:MPX655483 MZS655483:MZT655483 NJO655483:NJP655483 NTK655483:NTL655483 ODG655483:ODH655483 ONC655483:OND655483 OWY655483:OWZ655483 PGU655483:PGV655483 PQQ655483:PQR655483 QAM655483:QAN655483 QKI655483:QKJ655483 QUE655483:QUF655483 REA655483:REB655483 RNW655483:RNX655483 RXS655483:RXT655483 SHO655483:SHP655483 SRK655483:SRL655483 TBG655483:TBH655483 TLC655483:TLD655483 TUY655483:TUZ655483 UEU655483:UEV655483 UOQ655483:UOR655483 UYM655483:UYN655483 VII655483:VIJ655483 VSE655483:VSF655483 WCA655483:WCB655483 WLW655483:WLX655483 WVS655483:WVT655483 K721019:L721019 JG721019:JH721019 TC721019:TD721019 ACY721019:ACZ721019 AMU721019:AMV721019 AWQ721019:AWR721019 BGM721019:BGN721019 BQI721019:BQJ721019 CAE721019:CAF721019 CKA721019:CKB721019 CTW721019:CTX721019 DDS721019:DDT721019 DNO721019:DNP721019 DXK721019:DXL721019 EHG721019:EHH721019 ERC721019:ERD721019 FAY721019:FAZ721019 FKU721019:FKV721019 FUQ721019:FUR721019 GEM721019:GEN721019 GOI721019:GOJ721019 GYE721019:GYF721019 HIA721019:HIB721019 HRW721019:HRX721019 IBS721019:IBT721019 ILO721019:ILP721019 IVK721019:IVL721019 JFG721019:JFH721019 JPC721019:JPD721019 JYY721019:JYZ721019 KIU721019:KIV721019 KSQ721019:KSR721019 LCM721019:LCN721019 LMI721019:LMJ721019 LWE721019:LWF721019 MGA721019:MGB721019 MPW721019:MPX721019 MZS721019:MZT721019 NJO721019:NJP721019 NTK721019:NTL721019 ODG721019:ODH721019 ONC721019:OND721019 OWY721019:OWZ721019 PGU721019:PGV721019 PQQ721019:PQR721019 QAM721019:QAN721019 QKI721019:QKJ721019 QUE721019:QUF721019 REA721019:REB721019 RNW721019:RNX721019 RXS721019:RXT721019 SHO721019:SHP721019 SRK721019:SRL721019 TBG721019:TBH721019 TLC721019:TLD721019 TUY721019:TUZ721019 UEU721019:UEV721019 UOQ721019:UOR721019 UYM721019:UYN721019 VII721019:VIJ721019 VSE721019:VSF721019 WCA721019:WCB721019 WLW721019:WLX721019 WVS721019:WVT721019 K786555:L786555 JG786555:JH786555 TC786555:TD786555 ACY786555:ACZ786555 AMU786555:AMV786555 AWQ786555:AWR786555 BGM786555:BGN786555 BQI786555:BQJ786555 CAE786555:CAF786555 CKA786555:CKB786555 CTW786555:CTX786555 DDS786555:DDT786555 DNO786555:DNP786555 DXK786555:DXL786555 EHG786555:EHH786555 ERC786555:ERD786555 FAY786555:FAZ786555 FKU786555:FKV786555 FUQ786555:FUR786555 GEM786555:GEN786555 GOI786555:GOJ786555 GYE786555:GYF786555 HIA786555:HIB786555 HRW786555:HRX786555 IBS786555:IBT786555 ILO786555:ILP786555 IVK786555:IVL786555 JFG786555:JFH786555 JPC786555:JPD786555 JYY786555:JYZ786555 KIU786555:KIV786555 KSQ786555:KSR786555 LCM786555:LCN786555 LMI786555:LMJ786555 LWE786555:LWF786555 MGA786555:MGB786555 MPW786555:MPX786555 MZS786555:MZT786555 NJO786555:NJP786555 NTK786555:NTL786555 ODG786555:ODH786555 ONC786555:OND786555 OWY786555:OWZ786555 PGU786555:PGV786555 PQQ786555:PQR786555 QAM786555:QAN786555 QKI786555:QKJ786555 QUE786555:QUF786555 REA786555:REB786555 RNW786555:RNX786555 RXS786555:RXT786555 SHO786555:SHP786555 SRK786555:SRL786555 TBG786555:TBH786555 TLC786555:TLD786555 TUY786555:TUZ786555 UEU786555:UEV786555 UOQ786555:UOR786555 UYM786555:UYN786555 VII786555:VIJ786555 VSE786555:VSF786555 WCA786555:WCB786555 WLW786555:WLX786555 WVS786555:WVT786555 K852091:L852091 JG852091:JH852091 TC852091:TD852091 ACY852091:ACZ852091 AMU852091:AMV852091 AWQ852091:AWR852091 BGM852091:BGN852091 BQI852091:BQJ852091 CAE852091:CAF852091 CKA852091:CKB852091 CTW852091:CTX852091 DDS852091:DDT852091 DNO852091:DNP852091 DXK852091:DXL852091 EHG852091:EHH852091 ERC852091:ERD852091 FAY852091:FAZ852091 FKU852091:FKV852091 FUQ852091:FUR852091 GEM852091:GEN852091 GOI852091:GOJ852091 GYE852091:GYF852091 HIA852091:HIB852091 HRW852091:HRX852091 IBS852091:IBT852091 ILO852091:ILP852091 IVK852091:IVL852091 JFG852091:JFH852091 JPC852091:JPD852091 JYY852091:JYZ852091 KIU852091:KIV852091 KSQ852091:KSR852091 LCM852091:LCN852091 LMI852091:LMJ852091 LWE852091:LWF852091 MGA852091:MGB852091 MPW852091:MPX852091 MZS852091:MZT852091 NJO852091:NJP852091 NTK852091:NTL852091 ODG852091:ODH852091 ONC852091:OND852091 OWY852091:OWZ852091 PGU852091:PGV852091 PQQ852091:PQR852091 QAM852091:QAN852091 QKI852091:QKJ852091 QUE852091:QUF852091 REA852091:REB852091 RNW852091:RNX852091 RXS852091:RXT852091 SHO852091:SHP852091 SRK852091:SRL852091 TBG852091:TBH852091 TLC852091:TLD852091 TUY852091:TUZ852091 UEU852091:UEV852091 UOQ852091:UOR852091 UYM852091:UYN852091 VII852091:VIJ852091 VSE852091:VSF852091 WCA852091:WCB852091 WLW852091:WLX852091 WVS852091:WVT852091 K917627:L917627 JG917627:JH917627 TC917627:TD917627 ACY917627:ACZ917627 AMU917627:AMV917627 AWQ917627:AWR917627 BGM917627:BGN917627 BQI917627:BQJ917627 CAE917627:CAF917627 CKA917627:CKB917627 CTW917627:CTX917627 DDS917627:DDT917627 DNO917627:DNP917627 DXK917627:DXL917627 EHG917627:EHH917627 ERC917627:ERD917627 FAY917627:FAZ917627 FKU917627:FKV917627 FUQ917627:FUR917627 GEM917627:GEN917627 GOI917627:GOJ917627 GYE917627:GYF917627 HIA917627:HIB917627 HRW917627:HRX917627 IBS917627:IBT917627 ILO917627:ILP917627 IVK917627:IVL917627 JFG917627:JFH917627 JPC917627:JPD917627 JYY917627:JYZ917627 KIU917627:KIV917627 KSQ917627:KSR917627 LCM917627:LCN917627 LMI917627:LMJ917627 LWE917627:LWF917627 MGA917627:MGB917627 MPW917627:MPX917627 MZS917627:MZT917627 NJO917627:NJP917627 NTK917627:NTL917627 ODG917627:ODH917627 ONC917627:OND917627 OWY917627:OWZ917627 PGU917627:PGV917627 PQQ917627:PQR917627 QAM917627:QAN917627 QKI917627:QKJ917627 QUE917627:QUF917627 REA917627:REB917627 RNW917627:RNX917627 RXS917627:RXT917627 SHO917627:SHP917627 SRK917627:SRL917627 TBG917627:TBH917627 TLC917627:TLD917627 TUY917627:TUZ917627 UEU917627:UEV917627 UOQ917627:UOR917627 UYM917627:UYN917627 VII917627:VIJ917627 VSE917627:VSF917627 WCA917627:WCB917627 WLW917627:WLX917627 WVS917627:WVT917627 K983163:L983163 JG983163:JH983163 TC983163:TD983163 ACY983163:ACZ983163 AMU983163:AMV983163 AWQ983163:AWR983163 BGM983163:BGN983163 BQI983163:BQJ983163 CAE983163:CAF983163 CKA983163:CKB983163 CTW983163:CTX983163 DDS983163:DDT983163 DNO983163:DNP983163 DXK983163:DXL983163 EHG983163:EHH983163 ERC983163:ERD983163 FAY983163:FAZ983163 FKU983163:FKV983163 FUQ983163:FUR983163 GEM983163:GEN983163 GOI983163:GOJ983163 GYE983163:GYF983163 HIA983163:HIB983163 HRW983163:HRX983163 IBS983163:IBT983163 ILO983163:ILP983163 IVK983163:IVL983163 JFG983163:JFH983163 JPC983163:JPD983163 JYY983163:JYZ983163 KIU983163:KIV983163 KSQ983163:KSR983163 LCM983163:LCN983163 LMI983163:LMJ983163 LWE983163:LWF983163 MGA983163:MGB983163 MPW983163:MPX983163 MZS983163:MZT983163 NJO983163:NJP983163 NTK983163:NTL983163 ODG983163:ODH983163 ONC983163:OND983163 OWY983163:OWZ983163 PGU983163:PGV983163 PQQ983163:PQR983163 QAM983163:QAN983163 QKI983163:QKJ983163 QUE983163:QUF983163 REA983163:REB983163 RNW983163:RNX983163 RXS983163:RXT983163 SHO983163:SHP983163 SRK983163:SRL983163 TBG983163:TBH983163 TLC983163:TLD983163 TUY983163:TUZ983163 UEU983163:UEV983163 UOQ983163:UOR983163 UYM983163:UYN983163 VII983163:VIJ983163 VSE983163:VSF983163 WCA983163:WCB983163 WLW983163:WLX983163 WVS983163:WVT983163 K65675:L65675 JG65675:JH65675 TC65675:TD65675 ACY65675:ACZ65675 AMU65675:AMV65675 AWQ65675:AWR65675 BGM65675:BGN65675 BQI65675:BQJ65675 CAE65675:CAF65675 CKA65675:CKB65675 CTW65675:CTX65675 DDS65675:DDT65675 DNO65675:DNP65675 DXK65675:DXL65675 EHG65675:EHH65675 ERC65675:ERD65675 FAY65675:FAZ65675 FKU65675:FKV65675 FUQ65675:FUR65675 GEM65675:GEN65675 GOI65675:GOJ65675 GYE65675:GYF65675 HIA65675:HIB65675 HRW65675:HRX65675 IBS65675:IBT65675 ILO65675:ILP65675 IVK65675:IVL65675 JFG65675:JFH65675 JPC65675:JPD65675 JYY65675:JYZ65675 KIU65675:KIV65675 KSQ65675:KSR65675 LCM65675:LCN65675 LMI65675:LMJ65675 LWE65675:LWF65675 MGA65675:MGB65675 MPW65675:MPX65675 MZS65675:MZT65675 NJO65675:NJP65675 NTK65675:NTL65675 ODG65675:ODH65675 ONC65675:OND65675 OWY65675:OWZ65675 PGU65675:PGV65675 PQQ65675:PQR65675 QAM65675:QAN65675 QKI65675:QKJ65675 QUE65675:QUF65675 REA65675:REB65675 RNW65675:RNX65675 RXS65675:RXT65675 SHO65675:SHP65675 SRK65675:SRL65675 TBG65675:TBH65675 TLC65675:TLD65675 TUY65675:TUZ65675 UEU65675:UEV65675 UOQ65675:UOR65675 UYM65675:UYN65675 VII65675:VIJ65675 VSE65675:VSF65675 WCA65675:WCB65675 WLW65675:WLX65675 WVS65675:WVT65675 K131211:L131211 JG131211:JH131211 TC131211:TD131211 ACY131211:ACZ131211 AMU131211:AMV131211 AWQ131211:AWR131211 BGM131211:BGN131211 BQI131211:BQJ131211 CAE131211:CAF131211 CKA131211:CKB131211 CTW131211:CTX131211 DDS131211:DDT131211 DNO131211:DNP131211 DXK131211:DXL131211 EHG131211:EHH131211 ERC131211:ERD131211 FAY131211:FAZ131211 FKU131211:FKV131211 FUQ131211:FUR131211 GEM131211:GEN131211 GOI131211:GOJ131211 GYE131211:GYF131211 HIA131211:HIB131211 HRW131211:HRX131211 IBS131211:IBT131211 ILO131211:ILP131211 IVK131211:IVL131211 JFG131211:JFH131211 JPC131211:JPD131211 JYY131211:JYZ131211 KIU131211:KIV131211 KSQ131211:KSR131211 LCM131211:LCN131211 LMI131211:LMJ131211 LWE131211:LWF131211 MGA131211:MGB131211 MPW131211:MPX131211 MZS131211:MZT131211 NJO131211:NJP131211 NTK131211:NTL131211 ODG131211:ODH131211 ONC131211:OND131211 OWY131211:OWZ131211 PGU131211:PGV131211 PQQ131211:PQR131211 QAM131211:QAN131211 QKI131211:QKJ131211 QUE131211:QUF131211 REA131211:REB131211 RNW131211:RNX131211 RXS131211:RXT131211 SHO131211:SHP131211 SRK131211:SRL131211 TBG131211:TBH131211 TLC131211:TLD131211 TUY131211:TUZ131211 UEU131211:UEV131211 UOQ131211:UOR131211 UYM131211:UYN131211 VII131211:VIJ131211 VSE131211:VSF131211 WCA131211:WCB131211 WLW131211:WLX131211 WVS131211:WVT131211 K196747:L196747 JG196747:JH196747 TC196747:TD196747 ACY196747:ACZ196747 AMU196747:AMV196747 AWQ196747:AWR196747 BGM196747:BGN196747 BQI196747:BQJ196747 CAE196747:CAF196747 CKA196747:CKB196747 CTW196747:CTX196747 DDS196747:DDT196747 DNO196747:DNP196747 DXK196747:DXL196747 EHG196747:EHH196747 ERC196747:ERD196747 FAY196747:FAZ196747 FKU196747:FKV196747 FUQ196747:FUR196747 GEM196747:GEN196747 GOI196747:GOJ196747 GYE196747:GYF196747 HIA196747:HIB196747 HRW196747:HRX196747 IBS196747:IBT196747 ILO196747:ILP196747 IVK196747:IVL196747 JFG196747:JFH196747 JPC196747:JPD196747 JYY196747:JYZ196747 KIU196747:KIV196747 KSQ196747:KSR196747 LCM196747:LCN196747 LMI196747:LMJ196747 LWE196747:LWF196747 MGA196747:MGB196747 MPW196747:MPX196747 MZS196747:MZT196747 NJO196747:NJP196747 NTK196747:NTL196747 ODG196747:ODH196747 ONC196747:OND196747 OWY196747:OWZ196747 PGU196747:PGV196747 PQQ196747:PQR196747 QAM196747:QAN196747 QKI196747:QKJ196747 QUE196747:QUF196747 REA196747:REB196747 RNW196747:RNX196747 RXS196747:RXT196747 SHO196747:SHP196747 SRK196747:SRL196747 TBG196747:TBH196747 TLC196747:TLD196747 TUY196747:TUZ196747 UEU196747:UEV196747 UOQ196747:UOR196747 UYM196747:UYN196747 VII196747:VIJ196747 VSE196747:VSF196747 WCA196747:WCB196747 WLW196747:WLX196747 WVS196747:WVT196747 K262283:L262283 JG262283:JH262283 TC262283:TD262283 ACY262283:ACZ262283 AMU262283:AMV262283 AWQ262283:AWR262283 BGM262283:BGN262283 BQI262283:BQJ262283 CAE262283:CAF262283 CKA262283:CKB262283 CTW262283:CTX262283 DDS262283:DDT262283 DNO262283:DNP262283 DXK262283:DXL262283 EHG262283:EHH262283 ERC262283:ERD262283 FAY262283:FAZ262283 FKU262283:FKV262283 FUQ262283:FUR262283 GEM262283:GEN262283 GOI262283:GOJ262283 GYE262283:GYF262283 HIA262283:HIB262283 HRW262283:HRX262283 IBS262283:IBT262283 ILO262283:ILP262283 IVK262283:IVL262283 JFG262283:JFH262283 JPC262283:JPD262283 JYY262283:JYZ262283 KIU262283:KIV262283 KSQ262283:KSR262283 LCM262283:LCN262283 LMI262283:LMJ262283 LWE262283:LWF262283 MGA262283:MGB262283 MPW262283:MPX262283 MZS262283:MZT262283 NJO262283:NJP262283 NTK262283:NTL262283 ODG262283:ODH262283 ONC262283:OND262283 OWY262283:OWZ262283 PGU262283:PGV262283 PQQ262283:PQR262283 QAM262283:QAN262283 QKI262283:QKJ262283 QUE262283:QUF262283 REA262283:REB262283 RNW262283:RNX262283 RXS262283:RXT262283 SHO262283:SHP262283 SRK262283:SRL262283 TBG262283:TBH262283 TLC262283:TLD262283 TUY262283:TUZ262283 UEU262283:UEV262283 UOQ262283:UOR262283 UYM262283:UYN262283 VII262283:VIJ262283 VSE262283:VSF262283 WCA262283:WCB262283 WLW262283:WLX262283 WVS262283:WVT262283 K327819:L327819 JG327819:JH327819 TC327819:TD327819 ACY327819:ACZ327819 AMU327819:AMV327819 AWQ327819:AWR327819 BGM327819:BGN327819 BQI327819:BQJ327819 CAE327819:CAF327819 CKA327819:CKB327819 CTW327819:CTX327819 DDS327819:DDT327819 DNO327819:DNP327819 DXK327819:DXL327819 EHG327819:EHH327819 ERC327819:ERD327819 FAY327819:FAZ327819 FKU327819:FKV327819 FUQ327819:FUR327819 GEM327819:GEN327819 GOI327819:GOJ327819 GYE327819:GYF327819 HIA327819:HIB327819 HRW327819:HRX327819 IBS327819:IBT327819 ILO327819:ILP327819 IVK327819:IVL327819 JFG327819:JFH327819 JPC327819:JPD327819 JYY327819:JYZ327819 KIU327819:KIV327819 KSQ327819:KSR327819 LCM327819:LCN327819 LMI327819:LMJ327819 LWE327819:LWF327819 MGA327819:MGB327819 MPW327819:MPX327819 MZS327819:MZT327819 NJO327819:NJP327819 NTK327819:NTL327819 ODG327819:ODH327819 ONC327819:OND327819 OWY327819:OWZ327819 PGU327819:PGV327819 PQQ327819:PQR327819 QAM327819:QAN327819 QKI327819:QKJ327819 QUE327819:QUF327819 REA327819:REB327819 RNW327819:RNX327819 RXS327819:RXT327819 SHO327819:SHP327819 SRK327819:SRL327819 TBG327819:TBH327819 TLC327819:TLD327819 TUY327819:TUZ327819 UEU327819:UEV327819 UOQ327819:UOR327819 UYM327819:UYN327819 VII327819:VIJ327819 VSE327819:VSF327819 WCA327819:WCB327819 WLW327819:WLX327819 WVS327819:WVT327819 K393355:L393355 JG393355:JH393355 TC393355:TD393355 ACY393355:ACZ393355 AMU393355:AMV393355 AWQ393355:AWR393355 BGM393355:BGN393355 BQI393355:BQJ393355 CAE393355:CAF393355 CKA393355:CKB393355 CTW393355:CTX393355 DDS393355:DDT393355 DNO393355:DNP393355 DXK393355:DXL393355 EHG393355:EHH393355 ERC393355:ERD393355 FAY393355:FAZ393355 FKU393355:FKV393355 FUQ393355:FUR393355 GEM393355:GEN393355 GOI393355:GOJ393355 GYE393355:GYF393355 HIA393355:HIB393355 HRW393355:HRX393355 IBS393355:IBT393355 ILO393355:ILP393355 IVK393355:IVL393355 JFG393355:JFH393355 JPC393355:JPD393355 JYY393355:JYZ393355 KIU393355:KIV393355 KSQ393355:KSR393355 LCM393355:LCN393355 LMI393355:LMJ393355 LWE393355:LWF393355 MGA393355:MGB393355 MPW393355:MPX393355 MZS393355:MZT393355 NJO393355:NJP393355 NTK393355:NTL393355 ODG393355:ODH393355 ONC393355:OND393355 OWY393355:OWZ393355 PGU393355:PGV393355 PQQ393355:PQR393355 QAM393355:QAN393355 QKI393355:QKJ393355 QUE393355:QUF393355 REA393355:REB393355 RNW393355:RNX393355 RXS393355:RXT393355 SHO393355:SHP393355 SRK393355:SRL393355 TBG393355:TBH393355 TLC393355:TLD393355 TUY393355:TUZ393355 UEU393355:UEV393355 UOQ393355:UOR393355 UYM393355:UYN393355 VII393355:VIJ393355 VSE393355:VSF393355 WCA393355:WCB393355 WLW393355:WLX393355 WVS393355:WVT393355 K458891:L458891 JG458891:JH458891 TC458891:TD458891 ACY458891:ACZ458891 AMU458891:AMV458891 AWQ458891:AWR458891 BGM458891:BGN458891 BQI458891:BQJ458891 CAE458891:CAF458891 CKA458891:CKB458891 CTW458891:CTX458891 DDS458891:DDT458891 DNO458891:DNP458891 DXK458891:DXL458891 EHG458891:EHH458891 ERC458891:ERD458891 FAY458891:FAZ458891 FKU458891:FKV458891 FUQ458891:FUR458891 GEM458891:GEN458891 GOI458891:GOJ458891 GYE458891:GYF458891 HIA458891:HIB458891 HRW458891:HRX458891 IBS458891:IBT458891 ILO458891:ILP458891 IVK458891:IVL458891 JFG458891:JFH458891 JPC458891:JPD458891 JYY458891:JYZ458891 KIU458891:KIV458891 KSQ458891:KSR458891 LCM458891:LCN458891 LMI458891:LMJ458891 LWE458891:LWF458891 MGA458891:MGB458891 MPW458891:MPX458891 MZS458891:MZT458891 NJO458891:NJP458891 NTK458891:NTL458891 ODG458891:ODH458891 ONC458891:OND458891 OWY458891:OWZ458891 PGU458891:PGV458891 PQQ458891:PQR458891 QAM458891:QAN458891 QKI458891:QKJ458891 QUE458891:QUF458891 REA458891:REB458891 RNW458891:RNX458891 RXS458891:RXT458891 SHO458891:SHP458891 SRK458891:SRL458891 TBG458891:TBH458891 TLC458891:TLD458891 TUY458891:TUZ458891 UEU458891:UEV458891 UOQ458891:UOR458891 UYM458891:UYN458891 VII458891:VIJ458891 VSE458891:VSF458891 WCA458891:WCB458891 WLW458891:WLX458891 WVS458891:WVT458891 K524427:L524427 JG524427:JH524427 TC524427:TD524427 ACY524427:ACZ524427 AMU524427:AMV524427 AWQ524427:AWR524427 BGM524427:BGN524427 BQI524427:BQJ524427 CAE524427:CAF524427 CKA524427:CKB524427 CTW524427:CTX524427 DDS524427:DDT524427 DNO524427:DNP524427 DXK524427:DXL524427 EHG524427:EHH524427 ERC524427:ERD524427 FAY524427:FAZ524427 FKU524427:FKV524427 FUQ524427:FUR524427 GEM524427:GEN524427 GOI524427:GOJ524427 GYE524427:GYF524427 HIA524427:HIB524427 HRW524427:HRX524427 IBS524427:IBT524427 ILO524427:ILP524427 IVK524427:IVL524427 JFG524427:JFH524427 JPC524427:JPD524427 JYY524427:JYZ524427 KIU524427:KIV524427 KSQ524427:KSR524427 LCM524427:LCN524427 LMI524427:LMJ524427 LWE524427:LWF524427 MGA524427:MGB524427 MPW524427:MPX524427 MZS524427:MZT524427 NJO524427:NJP524427 NTK524427:NTL524427 ODG524427:ODH524427 ONC524427:OND524427 OWY524427:OWZ524427 PGU524427:PGV524427 PQQ524427:PQR524427 QAM524427:QAN524427 QKI524427:QKJ524427 QUE524427:QUF524427 REA524427:REB524427 RNW524427:RNX524427 RXS524427:RXT524427 SHO524427:SHP524427 SRK524427:SRL524427 TBG524427:TBH524427 TLC524427:TLD524427 TUY524427:TUZ524427 UEU524427:UEV524427 UOQ524427:UOR524427 UYM524427:UYN524427 VII524427:VIJ524427 VSE524427:VSF524427 WCA524427:WCB524427 WLW524427:WLX524427 WVS524427:WVT524427 K589963:L589963 JG589963:JH589963 TC589963:TD589963 ACY589963:ACZ589963 AMU589963:AMV589963 AWQ589963:AWR589963 BGM589963:BGN589963 BQI589963:BQJ589963 CAE589963:CAF589963 CKA589963:CKB589963 CTW589963:CTX589963 DDS589963:DDT589963 DNO589963:DNP589963 DXK589963:DXL589963 EHG589963:EHH589963 ERC589963:ERD589963 FAY589963:FAZ589963 FKU589963:FKV589963 FUQ589963:FUR589963 GEM589963:GEN589963 GOI589963:GOJ589963 GYE589963:GYF589963 HIA589963:HIB589963 HRW589963:HRX589963 IBS589963:IBT589963 ILO589963:ILP589963 IVK589963:IVL589963 JFG589963:JFH589963 JPC589963:JPD589963 JYY589963:JYZ589963 KIU589963:KIV589963 KSQ589963:KSR589963 LCM589963:LCN589963 LMI589963:LMJ589963 LWE589963:LWF589963 MGA589963:MGB589963 MPW589963:MPX589963 MZS589963:MZT589963 NJO589963:NJP589963 NTK589963:NTL589963 ODG589963:ODH589963 ONC589963:OND589963 OWY589963:OWZ589963 PGU589963:PGV589963 PQQ589963:PQR589963 QAM589963:QAN589963 QKI589963:QKJ589963 QUE589963:QUF589963 REA589963:REB589963 RNW589963:RNX589963 RXS589963:RXT589963 SHO589963:SHP589963 SRK589963:SRL589963 TBG589963:TBH589963 TLC589963:TLD589963 TUY589963:TUZ589963 UEU589963:UEV589963 UOQ589963:UOR589963 UYM589963:UYN589963 VII589963:VIJ589963 VSE589963:VSF589963 WCA589963:WCB589963 WLW589963:WLX589963 WVS589963:WVT589963 K655499:L655499 JG655499:JH655499 TC655499:TD655499 ACY655499:ACZ655499 AMU655499:AMV655499 AWQ655499:AWR655499 BGM655499:BGN655499 BQI655499:BQJ655499 CAE655499:CAF655499 CKA655499:CKB655499 CTW655499:CTX655499 DDS655499:DDT655499 DNO655499:DNP655499 DXK655499:DXL655499 EHG655499:EHH655499 ERC655499:ERD655499 FAY655499:FAZ655499 FKU655499:FKV655499 FUQ655499:FUR655499 GEM655499:GEN655499 GOI655499:GOJ655499 GYE655499:GYF655499 HIA655499:HIB655499 HRW655499:HRX655499 IBS655499:IBT655499 ILO655499:ILP655499 IVK655499:IVL655499 JFG655499:JFH655499 JPC655499:JPD655499 JYY655499:JYZ655499 KIU655499:KIV655499 KSQ655499:KSR655499 LCM655499:LCN655499 LMI655499:LMJ655499 LWE655499:LWF655499 MGA655499:MGB655499 MPW655499:MPX655499 MZS655499:MZT655499 NJO655499:NJP655499 NTK655499:NTL655499 ODG655499:ODH655499 ONC655499:OND655499 OWY655499:OWZ655499 PGU655499:PGV655499 PQQ655499:PQR655499 QAM655499:QAN655499 QKI655499:QKJ655499 QUE655499:QUF655499 REA655499:REB655499 RNW655499:RNX655499 RXS655499:RXT655499 SHO655499:SHP655499 SRK655499:SRL655499 TBG655499:TBH655499 TLC655499:TLD655499 TUY655499:TUZ655499 UEU655499:UEV655499 UOQ655499:UOR655499 UYM655499:UYN655499 VII655499:VIJ655499 VSE655499:VSF655499 WCA655499:WCB655499 WLW655499:WLX655499 WVS655499:WVT655499 K721035:L721035 JG721035:JH721035 TC721035:TD721035 ACY721035:ACZ721035 AMU721035:AMV721035 AWQ721035:AWR721035 BGM721035:BGN721035 BQI721035:BQJ721035 CAE721035:CAF721035 CKA721035:CKB721035 CTW721035:CTX721035 DDS721035:DDT721035 DNO721035:DNP721035 DXK721035:DXL721035 EHG721035:EHH721035 ERC721035:ERD721035 FAY721035:FAZ721035 FKU721035:FKV721035 FUQ721035:FUR721035 GEM721035:GEN721035 GOI721035:GOJ721035 GYE721035:GYF721035 HIA721035:HIB721035 HRW721035:HRX721035 IBS721035:IBT721035 ILO721035:ILP721035 IVK721035:IVL721035 JFG721035:JFH721035 JPC721035:JPD721035 JYY721035:JYZ721035 KIU721035:KIV721035 KSQ721035:KSR721035 LCM721035:LCN721035 LMI721035:LMJ721035 LWE721035:LWF721035 MGA721035:MGB721035 MPW721035:MPX721035 MZS721035:MZT721035 NJO721035:NJP721035 NTK721035:NTL721035 ODG721035:ODH721035 ONC721035:OND721035 OWY721035:OWZ721035 PGU721035:PGV721035 PQQ721035:PQR721035 QAM721035:QAN721035 QKI721035:QKJ721035 QUE721035:QUF721035 REA721035:REB721035 RNW721035:RNX721035 RXS721035:RXT721035 SHO721035:SHP721035 SRK721035:SRL721035 TBG721035:TBH721035 TLC721035:TLD721035 TUY721035:TUZ721035 UEU721035:UEV721035 UOQ721035:UOR721035 UYM721035:UYN721035 VII721035:VIJ721035 VSE721035:VSF721035 WCA721035:WCB721035 WLW721035:WLX721035 WVS721035:WVT721035 K786571:L786571 JG786571:JH786571 TC786571:TD786571 ACY786571:ACZ786571 AMU786571:AMV786571 AWQ786571:AWR786571 BGM786571:BGN786571 BQI786571:BQJ786571 CAE786571:CAF786571 CKA786571:CKB786571 CTW786571:CTX786571 DDS786571:DDT786571 DNO786571:DNP786571 DXK786571:DXL786571 EHG786571:EHH786571 ERC786571:ERD786571 FAY786571:FAZ786571 FKU786571:FKV786571 FUQ786571:FUR786571 GEM786571:GEN786571 GOI786571:GOJ786571 GYE786571:GYF786571 HIA786571:HIB786571 HRW786571:HRX786571 IBS786571:IBT786571 ILO786571:ILP786571 IVK786571:IVL786571 JFG786571:JFH786571 JPC786571:JPD786571 JYY786571:JYZ786571 KIU786571:KIV786571 KSQ786571:KSR786571 LCM786571:LCN786571 LMI786571:LMJ786571 LWE786571:LWF786571 MGA786571:MGB786571 MPW786571:MPX786571 MZS786571:MZT786571 NJO786571:NJP786571 NTK786571:NTL786571 ODG786571:ODH786571 ONC786571:OND786571 OWY786571:OWZ786571 PGU786571:PGV786571 PQQ786571:PQR786571 QAM786571:QAN786571 QKI786571:QKJ786571 QUE786571:QUF786571 REA786571:REB786571 RNW786571:RNX786571 RXS786571:RXT786571 SHO786571:SHP786571 SRK786571:SRL786571 TBG786571:TBH786571 TLC786571:TLD786571 TUY786571:TUZ786571 UEU786571:UEV786571 UOQ786571:UOR786571 UYM786571:UYN786571 VII786571:VIJ786571 VSE786571:VSF786571 WCA786571:WCB786571 WLW786571:WLX786571 WVS786571:WVT786571 K852107:L852107 JG852107:JH852107 TC852107:TD852107 ACY852107:ACZ852107 AMU852107:AMV852107 AWQ852107:AWR852107 BGM852107:BGN852107 BQI852107:BQJ852107 CAE852107:CAF852107 CKA852107:CKB852107 CTW852107:CTX852107 DDS852107:DDT852107 DNO852107:DNP852107 DXK852107:DXL852107 EHG852107:EHH852107 ERC852107:ERD852107 FAY852107:FAZ852107 FKU852107:FKV852107 FUQ852107:FUR852107 GEM852107:GEN852107 GOI852107:GOJ852107 GYE852107:GYF852107 HIA852107:HIB852107 HRW852107:HRX852107 IBS852107:IBT852107 ILO852107:ILP852107 IVK852107:IVL852107 JFG852107:JFH852107 JPC852107:JPD852107 JYY852107:JYZ852107 KIU852107:KIV852107 KSQ852107:KSR852107 LCM852107:LCN852107 LMI852107:LMJ852107 LWE852107:LWF852107 MGA852107:MGB852107 MPW852107:MPX852107 MZS852107:MZT852107 NJO852107:NJP852107 NTK852107:NTL852107 ODG852107:ODH852107 ONC852107:OND852107 OWY852107:OWZ852107 PGU852107:PGV852107 PQQ852107:PQR852107 QAM852107:QAN852107 QKI852107:QKJ852107 QUE852107:QUF852107 REA852107:REB852107 RNW852107:RNX852107 RXS852107:RXT852107 SHO852107:SHP852107 SRK852107:SRL852107 TBG852107:TBH852107 TLC852107:TLD852107 TUY852107:TUZ852107 UEU852107:UEV852107 UOQ852107:UOR852107 UYM852107:UYN852107 VII852107:VIJ852107 VSE852107:VSF852107 WCA852107:WCB852107 WLW852107:WLX852107 WVS852107:WVT852107 K917643:L917643 JG917643:JH917643 TC917643:TD917643 ACY917643:ACZ917643 AMU917643:AMV917643 AWQ917643:AWR917643 BGM917643:BGN917643 BQI917643:BQJ917643 CAE917643:CAF917643 CKA917643:CKB917643 CTW917643:CTX917643 DDS917643:DDT917643 DNO917643:DNP917643 DXK917643:DXL917643 EHG917643:EHH917643 ERC917643:ERD917643 FAY917643:FAZ917643 FKU917643:FKV917643 FUQ917643:FUR917643 GEM917643:GEN917643 GOI917643:GOJ917643 GYE917643:GYF917643 HIA917643:HIB917643 HRW917643:HRX917643 IBS917643:IBT917643 ILO917643:ILP917643 IVK917643:IVL917643 JFG917643:JFH917643 JPC917643:JPD917643 JYY917643:JYZ917643 KIU917643:KIV917643 KSQ917643:KSR917643 LCM917643:LCN917643 LMI917643:LMJ917643 LWE917643:LWF917643 MGA917643:MGB917643 MPW917643:MPX917643 MZS917643:MZT917643 NJO917643:NJP917643 NTK917643:NTL917643 ODG917643:ODH917643 ONC917643:OND917643 OWY917643:OWZ917643 PGU917643:PGV917643 PQQ917643:PQR917643 QAM917643:QAN917643 QKI917643:QKJ917643 QUE917643:QUF917643 REA917643:REB917643 RNW917643:RNX917643 RXS917643:RXT917643 SHO917643:SHP917643 SRK917643:SRL917643 TBG917643:TBH917643 TLC917643:TLD917643 TUY917643:TUZ917643 UEU917643:UEV917643 UOQ917643:UOR917643 UYM917643:UYN917643 VII917643:VIJ917643 VSE917643:VSF917643 WCA917643:WCB917643 WLW917643:WLX917643 WVS917643:WVT917643 K983179:L983179 JG983179:JH983179 TC983179:TD983179 ACY983179:ACZ983179 AMU983179:AMV983179 AWQ983179:AWR983179 BGM983179:BGN983179 BQI983179:BQJ983179 CAE983179:CAF983179 CKA983179:CKB983179 CTW983179:CTX983179 DDS983179:DDT983179 DNO983179:DNP983179 DXK983179:DXL983179 EHG983179:EHH983179 ERC983179:ERD983179 FAY983179:FAZ983179 FKU983179:FKV983179 FUQ983179:FUR983179 GEM983179:GEN983179 GOI983179:GOJ983179 GYE983179:GYF983179 HIA983179:HIB983179 HRW983179:HRX983179 IBS983179:IBT983179 ILO983179:ILP983179 IVK983179:IVL983179 JFG983179:JFH983179 JPC983179:JPD983179 JYY983179:JYZ983179 KIU983179:KIV983179 KSQ983179:KSR983179 LCM983179:LCN983179 LMI983179:LMJ983179 LWE983179:LWF983179 MGA983179:MGB983179 MPW983179:MPX983179 MZS983179:MZT983179 NJO983179:NJP983179 NTK983179:NTL983179 ODG983179:ODH983179 ONC983179:OND983179 OWY983179:OWZ983179 PGU983179:PGV983179 PQQ983179:PQR983179 QAM983179:QAN983179 QKI983179:QKJ983179 QUE983179:QUF983179 REA983179:REB983179 RNW983179:RNX983179 RXS983179:RXT983179 SHO983179:SHP983179 SRK983179:SRL983179 TBG983179:TBH983179 TLC983179:TLD983179 TUY983179:TUZ983179 UEU983179:UEV983179 UOQ983179:UOR983179 UYM983179:UYN983179 VII983179:VIJ983179 VSE983179:VSF983179 WCA983179:WCB983179 WLW983179:WLX983179 WVS983179:WVT983179 K65707:L65707 JG65707:JH65707 TC65707:TD65707 ACY65707:ACZ65707 AMU65707:AMV65707 AWQ65707:AWR65707 BGM65707:BGN65707 BQI65707:BQJ65707 CAE65707:CAF65707 CKA65707:CKB65707 CTW65707:CTX65707 DDS65707:DDT65707 DNO65707:DNP65707 DXK65707:DXL65707 EHG65707:EHH65707 ERC65707:ERD65707 FAY65707:FAZ65707 FKU65707:FKV65707 FUQ65707:FUR65707 GEM65707:GEN65707 GOI65707:GOJ65707 GYE65707:GYF65707 HIA65707:HIB65707 HRW65707:HRX65707 IBS65707:IBT65707 ILO65707:ILP65707 IVK65707:IVL65707 JFG65707:JFH65707 JPC65707:JPD65707 JYY65707:JYZ65707 KIU65707:KIV65707 KSQ65707:KSR65707 LCM65707:LCN65707 LMI65707:LMJ65707 LWE65707:LWF65707 MGA65707:MGB65707 MPW65707:MPX65707 MZS65707:MZT65707 NJO65707:NJP65707 NTK65707:NTL65707 ODG65707:ODH65707 ONC65707:OND65707 OWY65707:OWZ65707 PGU65707:PGV65707 PQQ65707:PQR65707 QAM65707:QAN65707 QKI65707:QKJ65707 QUE65707:QUF65707 REA65707:REB65707 RNW65707:RNX65707 RXS65707:RXT65707 SHO65707:SHP65707 SRK65707:SRL65707 TBG65707:TBH65707 TLC65707:TLD65707 TUY65707:TUZ65707 UEU65707:UEV65707 UOQ65707:UOR65707 UYM65707:UYN65707 VII65707:VIJ65707 VSE65707:VSF65707 WCA65707:WCB65707 WLW65707:WLX65707 WVS65707:WVT65707 K131243:L131243 JG131243:JH131243 TC131243:TD131243 ACY131243:ACZ131243 AMU131243:AMV131243 AWQ131243:AWR131243 BGM131243:BGN131243 BQI131243:BQJ131243 CAE131243:CAF131243 CKA131243:CKB131243 CTW131243:CTX131243 DDS131243:DDT131243 DNO131243:DNP131243 DXK131243:DXL131243 EHG131243:EHH131243 ERC131243:ERD131243 FAY131243:FAZ131243 FKU131243:FKV131243 FUQ131243:FUR131243 GEM131243:GEN131243 GOI131243:GOJ131243 GYE131243:GYF131243 HIA131243:HIB131243 HRW131243:HRX131243 IBS131243:IBT131243 ILO131243:ILP131243 IVK131243:IVL131243 JFG131243:JFH131243 JPC131243:JPD131243 JYY131243:JYZ131243 KIU131243:KIV131243 KSQ131243:KSR131243 LCM131243:LCN131243 LMI131243:LMJ131243 LWE131243:LWF131243 MGA131243:MGB131243 MPW131243:MPX131243 MZS131243:MZT131243 NJO131243:NJP131243 NTK131243:NTL131243 ODG131243:ODH131243 ONC131243:OND131243 OWY131243:OWZ131243 PGU131243:PGV131243 PQQ131243:PQR131243 QAM131243:QAN131243 QKI131243:QKJ131243 QUE131243:QUF131243 REA131243:REB131243 RNW131243:RNX131243 RXS131243:RXT131243 SHO131243:SHP131243 SRK131243:SRL131243 TBG131243:TBH131243 TLC131243:TLD131243 TUY131243:TUZ131243 UEU131243:UEV131243 UOQ131243:UOR131243 UYM131243:UYN131243 VII131243:VIJ131243 VSE131243:VSF131243 WCA131243:WCB131243 WLW131243:WLX131243 WVS131243:WVT131243 K196779:L196779 JG196779:JH196779 TC196779:TD196779 ACY196779:ACZ196779 AMU196779:AMV196779 AWQ196779:AWR196779 BGM196779:BGN196779 BQI196779:BQJ196779 CAE196779:CAF196779 CKA196779:CKB196779 CTW196779:CTX196779 DDS196779:DDT196779 DNO196779:DNP196779 DXK196779:DXL196779 EHG196779:EHH196779 ERC196779:ERD196779 FAY196779:FAZ196779 FKU196779:FKV196779 FUQ196779:FUR196779 GEM196779:GEN196779 GOI196779:GOJ196779 GYE196779:GYF196779 HIA196779:HIB196779 HRW196779:HRX196779 IBS196779:IBT196779 ILO196779:ILP196779 IVK196779:IVL196779 JFG196779:JFH196779 JPC196779:JPD196779 JYY196779:JYZ196779 KIU196779:KIV196779 KSQ196779:KSR196779 LCM196779:LCN196779 LMI196779:LMJ196779 LWE196779:LWF196779 MGA196779:MGB196779 MPW196779:MPX196779 MZS196779:MZT196779 NJO196779:NJP196779 NTK196779:NTL196779 ODG196779:ODH196779 ONC196779:OND196779 OWY196779:OWZ196779 PGU196779:PGV196779 PQQ196779:PQR196779 QAM196779:QAN196779 QKI196779:QKJ196779 QUE196779:QUF196779 REA196779:REB196779 RNW196779:RNX196779 RXS196779:RXT196779 SHO196779:SHP196779 SRK196779:SRL196779 TBG196779:TBH196779 TLC196779:TLD196779 TUY196779:TUZ196779 UEU196779:UEV196779 UOQ196779:UOR196779 UYM196779:UYN196779 VII196779:VIJ196779 VSE196779:VSF196779 WCA196779:WCB196779 WLW196779:WLX196779 WVS196779:WVT196779 K262315:L262315 JG262315:JH262315 TC262315:TD262315 ACY262315:ACZ262315 AMU262315:AMV262315 AWQ262315:AWR262315 BGM262315:BGN262315 BQI262315:BQJ262315 CAE262315:CAF262315 CKA262315:CKB262315 CTW262315:CTX262315 DDS262315:DDT262315 DNO262315:DNP262315 DXK262315:DXL262315 EHG262315:EHH262315 ERC262315:ERD262315 FAY262315:FAZ262315 FKU262315:FKV262315 FUQ262315:FUR262315 GEM262315:GEN262315 GOI262315:GOJ262315 GYE262315:GYF262315 HIA262315:HIB262315 HRW262315:HRX262315 IBS262315:IBT262315 ILO262315:ILP262315 IVK262315:IVL262315 JFG262315:JFH262315 JPC262315:JPD262315 JYY262315:JYZ262315 KIU262315:KIV262315 KSQ262315:KSR262315 LCM262315:LCN262315 LMI262315:LMJ262315 LWE262315:LWF262315 MGA262315:MGB262315 MPW262315:MPX262315 MZS262315:MZT262315 NJO262315:NJP262315 NTK262315:NTL262315 ODG262315:ODH262315 ONC262315:OND262315 OWY262315:OWZ262315 PGU262315:PGV262315 PQQ262315:PQR262315 QAM262315:QAN262315 QKI262315:QKJ262315 QUE262315:QUF262315 REA262315:REB262315 RNW262315:RNX262315 RXS262315:RXT262315 SHO262315:SHP262315 SRK262315:SRL262315 TBG262315:TBH262315 TLC262315:TLD262315 TUY262315:TUZ262315 UEU262315:UEV262315 UOQ262315:UOR262315 UYM262315:UYN262315 VII262315:VIJ262315 VSE262315:VSF262315 WCA262315:WCB262315 WLW262315:WLX262315 WVS262315:WVT262315 K327851:L327851 JG327851:JH327851 TC327851:TD327851 ACY327851:ACZ327851 AMU327851:AMV327851 AWQ327851:AWR327851 BGM327851:BGN327851 BQI327851:BQJ327851 CAE327851:CAF327851 CKA327851:CKB327851 CTW327851:CTX327851 DDS327851:DDT327851 DNO327851:DNP327851 DXK327851:DXL327851 EHG327851:EHH327851 ERC327851:ERD327851 FAY327851:FAZ327851 FKU327851:FKV327851 FUQ327851:FUR327851 GEM327851:GEN327851 GOI327851:GOJ327851 GYE327851:GYF327851 HIA327851:HIB327851 HRW327851:HRX327851 IBS327851:IBT327851 ILO327851:ILP327851 IVK327851:IVL327851 JFG327851:JFH327851 JPC327851:JPD327851 JYY327851:JYZ327851 KIU327851:KIV327851 KSQ327851:KSR327851 LCM327851:LCN327851 LMI327851:LMJ327851 LWE327851:LWF327851 MGA327851:MGB327851 MPW327851:MPX327851 MZS327851:MZT327851 NJO327851:NJP327851 NTK327851:NTL327851 ODG327851:ODH327851 ONC327851:OND327851 OWY327851:OWZ327851 PGU327851:PGV327851 PQQ327851:PQR327851 QAM327851:QAN327851 QKI327851:QKJ327851 QUE327851:QUF327851 REA327851:REB327851 RNW327851:RNX327851 RXS327851:RXT327851 SHO327851:SHP327851 SRK327851:SRL327851 TBG327851:TBH327851 TLC327851:TLD327851 TUY327851:TUZ327851 UEU327851:UEV327851 UOQ327851:UOR327851 UYM327851:UYN327851 VII327851:VIJ327851 VSE327851:VSF327851 WCA327851:WCB327851 WLW327851:WLX327851 WVS327851:WVT327851 K393387:L393387 JG393387:JH393387 TC393387:TD393387 ACY393387:ACZ393387 AMU393387:AMV393387 AWQ393387:AWR393387 BGM393387:BGN393387 BQI393387:BQJ393387 CAE393387:CAF393387 CKA393387:CKB393387 CTW393387:CTX393387 DDS393387:DDT393387 DNO393387:DNP393387 DXK393387:DXL393387 EHG393387:EHH393387 ERC393387:ERD393387 FAY393387:FAZ393387 FKU393387:FKV393387 FUQ393387:FUR393387 GEM393387:GEN393387 GOI393387:GOJ393387 GYE393387:GYF393387 HIA393387:HIB393387 HRW393387:HRX393387 IBS393387:IBT393387 ILO393387:ILP393387 IVK393387:IVL393387 JFG393387:JFH393387 JPC393387:JPD393387 JYY393387:JYZ393387 KIU393387:KIV393387 KSQ393387:KSR393387 LCM393387:LCN393387 LMI393387:LMJ393387 LWE393387:LWF393387 MGA393387:MGB393387 MPW393387:MPX393387 MZS393387:MZT393387 NJO393387:NJP393387 NTK393387:NTL393387 ODG393387:ODH393387 ONC393387:OND393387 OWY393387:OWZ393387 PGU393387:PGV393387 PQQ393387:PQR393387 QAM393387:QAN393387 QKI393387:QKJ393387 QUE393387:QUF393387 REA393387:REB393387 RNW393387:RNX393387 RXS393387:RXT393387 SHO393387:SHP393387 SRK393387:SRL393387 TBG393387:TBH393387 TLC393387:TLD393387 TUY393387:TUZ393387 UEU393387:UEV393387 UOQ393387:UOR393387 UYM393387:UYN393387 VII393387:VIJ393387 VSE393387:VSF393387 WCA393387:WCB393387 WLW393387:WLX393387 WVS393387:WVT393387 K458923:L458923 JG458923:JH458923 TC458923:TD458923 ACY458923:ACZ458923 AMU458923:AMV458923 AWQ458923:AWR458923 BGM458923:BGN458923 BQI458923:BQJ458923 CAE458923:CAF458923 CKA458923:CKB458923 CTW458923:CTX458923 DDS458923:DDT458923 DNO458923:DNP458923 DXK458923:DXL458923 EHG458923:EHH458923 ERC458923:ERD458923 FAY458923:FAZ458923 FKU458923:FKV458923 FUQ458923:FUR458923 GEM458923:GEN458923 GOI458923:GOJ458923 GYE458923:GYF458923 HIA458923:HIB458923 HRW458923:HRX458923 IBS458923:IBT458923 ILO458923:ILP458923 IVK458923:IVL458923 JFG458923:JFH458923 JPC458923:JPD458923 JYY458923:JYZ458923 KIU458923:KIV458923 KSQ458923:KSR458923 LCM458923:LCN458923 LMI458923:LMJ458923 LWE458923:LWF458923 MGA458923:MGB458923 MPW458923:MPX458923 MZS458923:MZT458923 NJO458923:NJP458923 NTK458923:NTL458923 ODG458923:ODH458923 ONC458923:OND458923 OWY458923:OWZ458923 PGU458923:PGV458923 PQQ458923:PQR458923 QAM458923:QAN458923 QKI458923:QKJ458923 QUE458923:QUF458923 REA458923:REB458923 RNW458923:RNX458923 RXS458923:RXT458923 SHO458923:SHP458923 SRK458923:SRL458923 TBG458923:TBH458923 TLC458923:TLD458923 TUY458923:TUZ458923 UEU458923:UEV458923 UOQ458923:UOR458923 UYM458923:UYN458923 VII458923:VIJ458923 VSE458923:VSF458923 WCA458923:WCB458923 WLW458923:WLX458923 WVS458923:WVT458923 K524459:L524459 JG524459:JH524459 TC524459:TD524459 ACY524459:ACZ524459 AMU524459:AMV524459 AWQ524459:AWR524459 BGM524459:BGN524459 BQI524459:BQJ524459 CAE524459:CAF524459 CKA524459:CKB524459 CTW524459:CTX524459 DDS524459:DDT524459 DNO524459:DNP524459 DXK524459:DXL524459 EHG524459:EHH524459 ERC524459:ERD524459 FAY524459:FAZ524459 FKU524459:FKV524459 FUQ524459:FUR524459 GEM524459:GEN524459 GOI524459:GOJ524459 GYE524459:GYF524459 HIA524459:HIB524459 HRW524459:HRX524459 IBS524459:IBT524459 ILO524459:ILP524459 IVK524459:IVL524459 JFG524459:JFH524459 JPC524459:JPD524459 JYY524459:JYZ524459 KIU524459:KIV524459 KSQ524459:KSR524459 LCM524459:LCN524459 LMI524459:LMJ524459 LWE524459:LWF524459 MGA524459:MGB524459 MPW524459:MPX524459 MZS524459:MZT524459 NJO524459:NJP524459 NTK524459:NTL524459 ODG524459:ODH524459 ONC524459:OND524459 OWY524459:OWZ524459 PGU524459:PGV524459 PQQ524459:PQR524459 QAM524459:QAN524459 QKI524459:QKJ524459 QUE524459:QUF524459 REA524459:REB524459 RNW524459:RNX524459 RXS524459:RXT524459 SHO524459:SHP524459 SRK524459:SRL524459 TBG524459:TBH524459 TLC524459:TLD524459 TUY524459:TUZ524459 UEU524459:UEV524459 UOQ524459:UOR524459 UYM524459:UYN524459 VII524459:VIJ524459 VSE524459:VSF524459 WCA524459:WCB524459 WLW524459:WLX524459 WVS524459:WVT524459 K589995:L589995 JG589995:JH589995 TC589995:TD589995 ACY589995:ACZ589995 AMU589995:AMV589995 AWQ589995:AWR589995 BGM589995:BGN589995 BQI589995:BQJ589995 CAE589995:CAF589995 CKA589995:CKB589995 CTW589995:CTX589995 DDS589995:DDT589995 DNO589995:DNP589995 DXK589995:DXL589995 EHG589995:EHH589995 ERC589995:ERD589995 FAY589995:FAZ589995 FKU589995:FKV589995 FUQ589995:FUR589995 GEM589995:GEN589995 GOI589995:GOJ589995 GYE589995:GYF589995 HIA589995:HIB589995 HRW589995:HRX589995 IBS589995:IBT589995 ILO589995:ILP589995 IVK589995:IVL589995 JFG589995:JFH589995 JPC589995:JPD589995 JYY589995:JYZ589995 KIU589995:KIV589995 KSQ589995:KSR589995 LCM589995:LCN589995 LMI589995:LMJ589995 LWE589995:LWF589995 MGA589995:MGB589995 MPW589995:MPX589995 MZS589995:MZT589995 NJO589995:NJP589995 NTK589995:NTL589995 ODG589995:ODH589995 ONC589995:OND589995 OWY589995:OWZ589995 PGU589995:PGV589995 PQQ589995:PQR589995 QAM589995:QAN589995 QKI589995:QKJ589995 QUE589995:QUF589995 REA589995:REB589995 RNW589995:RNX589995 RXS589995:RXT589995 SHO589995:SHP589995 SRK589995:SRL589995 TBG589995:TBH589995 TLC589995:TLD589995 TUY589995:TUZ589995 UEU589995:UEV589995 UOQ589995:UOR589995 UYM589995:UYN589995 VII589995:VIJ589995 VSE589995:VSF589995 WCA589995:WCB589995 WLW589995:WLX589995 WVS589995:WVT589995 K655531:L655531 JG655531:JH655531 TC655531:TD655531 ACY655531:ACZ655531 AMU655531:AMV655531 AWQ655531:AWR655531 BGM655531:BGN655531 BQI655531:BQJ655531 CAE655531:CAF655531 CKA655531:CKB655531 CTW655531:CTX655531 DDS655531:DDT655531 DNO655531:DNP655531 DXK655531:DXL655531 EHG655531:EHH655531 ERC655531:ERD655531 FAY655531:FAZ655531 FKU655531:FKV655531 FUQ655531:FUR655531 GEM655531:GEN655531 GOI655531:GOJ655531 GYE655531:GYF655531 HIA655531:HIB655531 HRW655531:HRX655531 IBS655531:IBT655531 ILO655531:ILP655531 IVK655531:IVL655531 JFG655531:JFH655531 JPC655531:JPD655531 JYY655531:JYZ655531 KIU655531:KIV655531 KSQ655531:KSR655531 LCM655531:LCN655531 LMI655531:LMJ655531 LWE655531:LWF655531 MGA655531:MGB655531 MPW655531:MPX655531 MZS655531:MZT655531 NJO655531:NJP655531 NTK655531:NTL655531 ODG655531:ODH655531 ONC655531:OND655531 OWY655531:OWZ655531 PGU655531:PGV655531 PQQ655531:PQR655531 QAM655531:QAN655531 QKI655531:QKJ655531 QUE655531:QUF655531 REA655531:REB655531 RNW655531:RNX655531 RXS655531:RXT655531 SHO655531:SHP655531 SRK655531:SRL655531 TBG655531:TBH655531 TLC655531:TLD655531 TUY655531:TUZ655531 UEU655531:UEV655531 UOQ655531:UOR655531 UYM655531:UYN655531 VII655531:VIJ655531 VSE655531:VSF655531 WCA655531:WCB655531 WLW655531:WLX655531 WVS655531:WVT655531 K721067:L721067 JG721067:JH721067 TC721067:TD721067 ACY721067:ACZ721067 AMU721067:AMV721067 AWQ721067:AWR721067 BGM721067:BGN721067 BQI721067:BQJ721067 CAE721067:CAF721067 CKA721067:CKB721067 CTW721067:CTX721067 DDS721067:DDT721067 DNO721067:DNP721067 DXK721067:DXL721067 EHG721067:EHH721067 ERC721067:ERD721067 FAY721067:FAZ721067 FKU721067:FKV721067 FUQ721067:FUR721067 GEM721067:GEN721067 GOI721067:GOJ721067 GYE721067:GYF721067 HIA721067:HIB721067 HRW721067:HRX721067 IBS721067:IBT721067 ILO721067:ILP721067 IVK721067:IVL721067 JFG721067:JFH721067 JPC721067:JPD721067 JYY721067:JYZ721067 KIU721067:KIV721067 KSQ721067:KSR721067 LCM721067:LCN721067 LMI721067:LMJ721067 LWE721067:LWF721067 MGA721067:MGB721067 MPW721067:MPX721067 MZS721067:MZT721067 NJO721067:NJP721067 NTK721067:NTL721067 ODG721067:ODH721067 ONC721067:OND721067 OWY721067:OWZ721067 PGU721067:PGV721067 PQQ721067:PQR721067 QAM721067:QAN721067 QKI721067:QKJ721067 QUE721067:QUF721067 REA721067:REB721067 RNW721067:RNX721067 RXS721067:RXT721067 SHO721067:SHP721067 SRK721067:SRL721067 TBG721067:TBH721067 TLC721067:TLD721067 TUY721067:TUZ721067 UEU721067:UEV721067 UOQ721067:UOR721067 UYM721067:UYN721067 VII721067:VIJ721067 VSE721067:VSF721067 WCA721067:WCB721067 WLW721067:WLX721067 WVS721067:WVT721067 K786603:L786603 JG786603:JH786603 TC786603:TD786603 ACY786603:ACZ786603 AMU786603:AMV786603 AWQ786603:AWR786603 BGM786603:BGN786603 BQI786603:BQJ786603 CAE786603:CAF786603 CKA786603:CKB786603 CTW786603:CTX786603 DDS786603:DDT786603 DNO786603:DNP786603 DXK786603:DXL786603 EHG786603:EHH786603 ERC786603:ERD786603 FAY786603:FAZ786603 FKU786603:FKV786603 FUQ786603:FUR786603 GEM786603:GEN786603 GOI786603:GOJ786603 GYE786603:GYF786603 HIA786603:HIB786603 HRW786603:HRX786603 IBS786603:IBT786603 ILO786603:ILP786603 IVK786603:IVL786603 JFG786603:JFH786603 JPC786603:JPD786603 JYY786603:JYZ786603 KIU786603:KIV786603 KSQ786603:KSR786603 LCM786603:LCN786603 LMI786603:LMJ786603 LWE786603:LWF786603 MGA786603:MGB786603 MPW786603:MPX786603 MZS786603:MZT786603 NJO786603:NJP786603 NTK786603:NTL786603 ODG786603:ODH786603 ONC786603:OND786603 OWY786603:OWZ786603 PGU786603:PGV786603 PQQ786603:PQR786603 QAM786603:QAN786603 QKI786603:QKJ786603 QUE786603:QUF786603 REA786603:REB786603 RNW786603:RNX786603 RXS786603:RXT786603 SHO786603:SHP786603 SRK786603:SRL786603 TBG786603:TBH786603 TLC786603:TLD786603 TUY786603:TUZ786603 UEU786603:UEV786603 UOQ786603:UOR786603 UYM786603:UYN786603 VII786603:VIJ786603 VSE786603:VSF786603 WCA786603:WCB786603 WLW786603:WLX786603 WVS786603:WVT786603 K852139:L852139 JG852139:JH852139 TC852139:TD852139 ACY852139:ACZ852139 AMU852139:AMV852139 AWQ852139:AWR852139 BGM852139:BGN852139 BQI852139:BQJ852139 CAE852139:CAF852139 CKA852139:CKB852139 CTW852139:CTX852139 DDS852139:DDT852139 DNO852139:DNP852139 DXK852139:DXL852139 EHG852139:EHH852139 ERC852139:ERD852139 FAY852139:FAZ852139 FKU852139:FKV852139 FUQ852139:FUR852139 GEM852139:GEN852139 GOI852139:GOJ852139 GYE852139:GYF852139 HIA852139:HIB852139 HRW852139:HRX852139 IBS852139:IBT852139 ILO852139:ILP852139 IVK852139:IVL852139 JFG852139:JFH852139 JPC852139:JPD852139 JYY852139:JYZ852139 KIU852139:KIV852139 KSQ852139:KSR852139 LCM852139:LCN852139 LMI852139:LMJ852139 LWE852139:LWF852139 MGA852139:MGB852139 MPW852139:MPX852139 MZS852139:MZT852139 NJO852139:NJP852139 NTK852139:NTL852139 ODG852139:ODH852139 ONC852139:OND852139 OWY852139:OWZ852139 PGU852139:PGV852139 PQQ852139:PQR852139 QAM852139:QAN852139 QKI852139:QKJ852139 QUE852139:QUF852139 REA852139:REB852139 RNW852139:RNX852139 RXS852139:RXT852139 SHO852139:SHP852139 SRK852139:SRL852139 TBG852139:TBH852139 TLC852139:TLD852139 TUY852139:TUZ852139 UEU852139:UEV852139 UOQ852139:UOR852139 UYM852139:UYN852139 VII852139:VIJ852139 VSE852139:VSF852139 WCA852139:WCB852139 WLW852139:WLX852139 WVS852139:WVT852139 K917675:L917675 JG917675:JH917675 TC917675:TD917675 ACY917675:ACZ917675 AMU917675:AMV917675 AWQ917675:AWR917675 BGM917675:BGN917675 BQI917675:BQJ917675 CAE917675:CAF917675 CKA917675:CKB917675 CTW917675:CTX917675 DDS917675:DDT917675 DNO917675:DNP917675 DXK917675:DXL917675 EHG917675:EHH917675 ERC917675:ERD917675 FAY917675:FAZ917675 FKU917675:FKV917675 FUQ917675:FUR917675 GEM917675:GEN917675 GOI917675:GOJ917675 GYE917675:GYF917675 HIA917675:HIB917675 HRW917675:HRX917675 IBS917675:IBT917675 ILO917675:ILP917675 IVK917675:IVL917675 JFG917675:JFH917675 JPC917675:JPD917675 JYY917675:JYZ917675 KIU917675:KIV917675 KSQ917675:KSR917675 LCM917675:LCN917675 LMI917675:LMJ917675 LWE917675:LWF917675 MGA917675:MGB917675 MPW917675:MPX917675 MZS917675:MZT917675 NJO917675:NJP917675 NTK917675:NTL917675 ODG917675:ODH917675 ONC917675:OND917675 OWY917675:OWZ917675 PGU917675:PGV917675 PQQ917675:PQR917675 QAM917675:QAN917675 QKI917675:QKJ917675 QUE917675:QUF917675 REA917675:REB917675 RNW917675:RNX917675 RXS917675:RXT917675 SHO917675:SHP917675 SRK917675:SRL917675 TBG917675:TBH917675 TLC917675:TLD917675 TUY917675:TUZ917675 UEU917675:UEV917675 UOQ917675:UOR917675 UYM917675:UYN917675 VII917675:VIJ917675 VSE917675:VSF917675 WCA917675:WCB917675 WLW917675:WLX917675 WVS917675:WVT917675 K983211:L983211 JG983211:JH983211 TC983211:TD983211 ACY983211:ACZ983211 AMU983211:AMV983211 AWQ983211:AWR983211 BGM983211:BGN983211 BQI983211:BQJ983211 CAE983211:CAF983211 CKA983211:CKB983211 CTW983211:CTX983211 DDS983211:DDT983211 DNO983211:DNP983211 DXK983211:DXL983211 EHG983211:EHH983211 ERC983211:ERD983211 FAY983211:FAZ983211 FKU983211:FKV983211 FUQ983211:FUR983211 GEM983211:GEN983211 GOI983211:GOJ983211 GYE983211:GYF983211 HIA983211:HIB983211 HRW983211:HRX983211 IBS983211:IBT983211 ILO983211:ILP983211 IVK983211:IVL983211 JFG983211:JFH983211 JPC983211:JPD983211 JYY983211:JYZ983211 KIU983211:KIV983211 KSQ983211:KSR983211 LCM983211:LCN983211 LMI983211:LMJ983211 LWE983211:LWF983211 MGA983211:MGB983211 MPW983211:MPX983211 MZS983211:MZT983211 NJO983211:NJP983211 NTK983211:NTL983211 ODG983211:ODH983211 ONC983211:OND983211 OWY983211:OWZ983211 PGU983211:PGV983211 PQQ983211:PQR983211 QAM983211:QAN983211 QKI983211:QKJ983211 QUE983211:QUF983211 REA983211:REB983211 RNW983211:RNX983211 RXS983211:RXT983211 SHO983211:SHP983211 SRK983211:SRL983211 TBG983211:TBH983211 TLC983211:TLD983211 TUY983211:TUZ983211 UEU983211:UEV983211 UOQ983211:UOR983211 UYM983211:UYN983211 VII983211:VIJ983211 VSE983211:VSF983211 WCA983211:WCB983211 WLW983211:WLX983211 WVS983211:WVT983211 K43:L43 JG43:JH43 TC43:TD43 ACY43:ACZ43 AMU43:AMV43 AWQ43:AWR43 BGM43:BGN43 BQI43:BQJ43 CAE43:CAF43 CKA43:CKB43 CTW43:CTX43 DDS43:DDT43 DNO43:DNP43 DXK43:DXL43 EHG43:EHH43 ERC43:ERD43 FAY43:FAZ43 FKU43:FKV43 FUQ43:FUR43 GEM43:GEN43 GOI43:GOJ43 GYE43:GYF43 HIA43:HIB43 HRW43:HRX43 IBS43:IBT43 ILO43:ILP43 IVK43:IVL43 JFG43:JFH43 JPC43:JPD43 JYY43:JYZ43 KIU43:KIV43 KSQ43:KSR43 LCM43:LCN43 LMI43:LMJ43 LWE43:LWF43 MGA43:MGB43 MPW43:MPX43 MZS43:MZT43 NJO43:NJP43 NTK43:NTL43 ODG43:ODH43 ONC43:OND43 OWY43:OWZ43 PGU43:PGV43 PQQ43:PQR43 QAM43:QAN43 QKI43:QKJ43 QUE43:QUF43 REA43:REB43 RNW43:RNX43 RXS43:RXT43 SHO43:SHP43 SRK43:SRL43 TBG43:TBH43 TLC43:TLD43 TUY43:TUZ43 UEU43:UEV43 UOQ43:UOR43 UYM43:UYN43 VII43:VIJ43 VSE43:VSF43 WCA43:WCB43 WLW43:WLX43 WVS43:WVT43 K59:L59 JG59:JH59 TC59:TD59 ACY59:ACZ59 AMU59:AMV59 AWQ59:AWR59 BGM59:BGN59 BQI59:BQJ59 CAE59:CAF59 CKA59:CKB59 CTW59:CTX59 DDS59:DDT59 DNO59:DNP59 DXK59:DXL59 EHG59:EHH59 ERC59:ERD59 FAY59:FAZ59 FKU59:FKV59 FUQ59:FUR59 GEM59:GEN59 GOI59:GOJ59 GYE59:GYF59 HIA59:HIB59 HRW59:HRX59 IBS59:IBT59 ILO59:ILP59 IVK59:IVL59 JFG59:JFH59 JPC59:JPD59 JYY59:JYZ59 KIU59:KIV59 KSQ59:KSR59 LCM59:LCN59 LMI59:LMJ59 LWE59:LWF59 MGA59:MGB59 MPW59:MPX59 MZS59:MZT59 NJO59:NJP59 NTK59:NTL59 ODG59:ODH59 ONC59:OND59 OWY59:OWZ59 PGU59:PGV59 PQQ59:PQR59 QAM59:QAN59 QKI59:QKJ59 QUE59:QUF59 REA59:REB59 RNW59:RNX59 RXS59:RXT59 SHO59:SHP59 SRK59:SRL59 TBG59:TBH59 TLC59:TLD59 TUY59:TUZ59 UEU59:UEV59 UOQ59:UOR59 UYM59:UYN59 VII59:VIJ59 VSE59:VSF59 WCA59:WCB59 WLW59:WLX59 WVS59:WVT59 K75:L75 JG75:JH75 TC75:TD75 ACY75:ACZ75 AMU75:AMV75 AWQ75:AWR75 BGM75:BGN75 BQI75:BQJ75 CAE75:CAF75 CKA75:CKB75 CTW75:CTX75 DDS75:DDT75 DNO75:DNP75 DXK75:DXL75 EHG75:EHH75 ERC75:ERD75 FAY75:FAZ75 FKU75:FKV75 FUQ75:FUR75 GEM75:GEN75 GOI75:GOJ75 GYE75:GYF75 HIA75:HIB75 HRW75:HRX75 IBS75:IBT75 ILO75:ILP75 IVK75:IVL75 JFG75:JFH75 JPC75:JPD75 JYY75:JYZ75 KIU75:KIV75 KSQ75:KSR75 LCM75:LCN75 LMI75:LMJ75 LWE75:LWF75 MGA75:MGB75 MPW75:MPX75 MZS75:MZT75 NJO75:NJP75 NTK75:NTL75 ODG75:ODH75 ONC75:OND75 OWY75:OWZ75 PGU75:PGV75 PQQ75:PQR75 QAM75:QAN75 QKI75:QKJ75 QUE75:QUF75 REA75:REB75 RNW75:RNX75 RXS75:RXT75 SHO75:SHP75 SRK75:SRL75 TBG75:TBH75 TLC75:TLD75 TUY75:TUZ75 UEU75:UEV75 UOQ75:UOR75 UYM75:UYN75 VII75:VIJ75 VSE75:VSF75 WCA75:WCB75 WLW75:WLX75 WVS75:WVT75 K91:L91 JG91:JH91 TC91:TD91 ACY91:ACZ91 AMU91:AMV91 AWQ91:AWR91 BGM91:BGN91 BQI91:BQJ91 CAE91:CAF91 CKA91:CKB91 CTW91:CTX91 DDS91:DDT91 DNO91:DNP91 DXK91:DXL91 EHG91:EHH91 ERC91:ERD91 FAY91:FAZ91 FKU91:FKV91 FUQ91:FUR91 GEM91:GEN91 GOI91:GOJ91 GYE91:GYF91 HIA91:HIB91 HRW91:HRX91 IBS91:IBT91 ILO91:ILP91 IVK91:IVL91 JFG91:JFH91 JPC91:JPD91 JYY91:JYZ91 KIU91:KIV91 KSQ91:KSR91 LCM91:LCN91 LMI91:LMJ91 LWE91:LWF91 MGA91:MGB91 MPW91:MPX91 MZS91:MZT91 NJO91:NJP91 NTK91:NTL91 ODG91:ODH91 ONC91:OND91 OWY91:OWZ91 PGU91:PGV91 PQQ91:PQR91 QAM91:QAN91 QKI91:QKJ91 QUE91:QUF91 REA91:REB91 RNW91:RNX91 RXS91:RXT91 SHO91:SHP91 SRK91:SRL91 TBG91:TBH91 TLC91:TLD91 TUY91:TUZ91 UEU91:UEV91 UOQ91:UOR91 UYM91:UYN91 VII91:VIJ91 VSE91:VSF91 WCA91:WCB91 WLW91:WLX91 WVS91:WVT91 K107:L107 JG107:JH107 TC107:TD107 ACY107:ACZ107 AMU107:AMV107 AWQ107:AWR107 BGM107:BGN107 BQI107:BQJ107 CAE107:CAF107 CKA107:CKB107 CTW107:CTX107 DDS107:DDT107 DNO107:DNP107 DXK107:DXL107 EHG107:EHH107 ERC107:ERD107 FAY107:FAZ107 FKU107:FKV107 FUQ107:FUR107 GEM107:GEN107 GOI107:GOJ107 GYE107:GYF107 HIA107:HIB107 HRW107:HRX107 IBS107:IBT107 ILO107:ILP107 IVK107:IVL107 JFG107:JFH107 JPC107:JPD107 JYY107:JYZ107 KIU107:KIV107 KSQ107:KSR107 LCM107:LCN107 LMI107:LMJ107 LWE107:LWF107 MGA107:MGB107 MPW107:MPX107 MZS107:MZT107 NJO107:NJP107 NTK107:NTL107 ODG107:ODH107 ONC107:OND107 OWY107:OWZ107 PGU107:PGV107 PQQ107:PQR107 QAM107:QAN107 QKI107:QKJ107 QUE107:QUF107 REA107:REB107 RNW107:RNX107 RXS107:RXT107 SHO107:SHP107 SRK107:SRL107 TBG107:TBH107 TLC107:TLD107 TUY107:TUZ107 UEU107:UEV107 UOQ107:UOR107 UYM107:UYN107 VII107:VIJ107 VSE107:VSF107 WCA107:WCB107 WLW107:WLX107 WVS107:WVT107 K123:L123 JG123:JH123 TC123:TD123 ACY123:ACZ123 AMU123:AMV123 AWQ123:AWR123 BGM123:BGN123 BQI123:BQJ123 CAE123:CAF123 CKA123:CKB123 CTW123:CTX123 DDS123:DDT123 DNO123:DNP123 DXK123:DXL123 EHG123:EHH123 ERC123:ERD123 FAY123:FAZ123 FKU123:FKV123 FUQ123:FUR123 GEM123:GEN123 GOI123:GOJ123 GYE123:GYF123 HIA123:HIB123 HRW123:HRX123 IBS123:IBT123 ILO123:ILP123 IVK123:IVL123 JFG123:JFH123 JPC123:JPD123 JYY123:JYZ123 KIU123:KIV123 KSQ123:KSR123 LCM123:LCN123 LMI123:LMJ123 LWE123:LWF123 MGA123:MGB123 MPW123:MPX123 MZS123:MZT123 NJO123:NJP123 NTK123:NTL123 ODG123:ODH123 ONC123:OND123 OWY123:OWZ123 PGU123:PGV123 PQQ123:PQR123 QAM123:QAN123 QKI123:QKJ123 QUE123:QUF123 REA123:REB123 RNW123:RNX123 RXS123:RXT123 SHO123:SHP123 SRK123:SRL123 TBG123:TBH123 TLC123:TLD123 TUY123:TUZ123 UEU123:UEV123 UOQ123:UOR123 UYM123:UYN123 VII123:VIJ123 VSE123:VSF123 WCA123:WCB123 WLW123:WLX123 WVS123:WVT123 K139:L139 JG139:JH139 TC139:TD139 ACY139:ACZ139 AMU139:AMV139 AWQ139:AWR139 BGM139:BGN139 BQI139:BQJ139 CAE139:CAF139 CKA139:CKB139 CTW139:CTX139 DDS139:DDT139 DNO139:DNP139 DXK139:DXL139 EHG139:EHH139 ERC139:ERD139 FAY139:FAZ139 FKU139:FKV139 FUQ139:FUR139 GEM139:GEN139 GOI139:GOJ139 GYE139:GYF139 HIA139:HIB139 HRW139:HRX139 IBS139:IBT139 ILO139:ILP139 IVK139:IVL139 JFG139:JFH139 JPC139:JPD139 JYY139:JYZ139 KIU139:KIV139 KSQ139:KSR139 LCM139:LCN139 LMI139:LMJ139 LWE139:LWF139 MGA139:MGB139 MPW139:MPX139 MZS139:MZT139 NJO139:NJP139 NTK139:NTL139 ODG139:ODH139 ONC139:OND139 OWY139:OWZ139 PGU139:PGV139 PQQ139:PQR139 QAM139:QAN139 QKI139:QKJ139 QUE139:QUF139 REA139:REB139 RNW139:RNX139 RXS139:RXT139 SHO139:SHP139 SRK139:SRL139 TBG139:TBH139 TLC139:TLD139 TUY139:TUZ139 UEU139:UEV139 UOQ139:UOR139 UYM139:UYN139 VII139:VIJ139 VSE139:VSF139 WCA139:WCB139 WLW139:WLX139 WVS139:WVT139 K155:L155 JG155:JH155 TC155:TD155 ACY155:ACZ155 AMU155:AMV155 AWQ155:AWR155 BGM155:BGN155 BQI155:BQJ155 CAE155:CAF155 CKA155:CKB155 CTW155:CTX155 DDS155:DDT155 DNO155:DNP155 DXK155:DXL155 EHG155:EHH155 ERC155:ERD155 FAY155:FAZ155 FKU155:FKV155 FUQ155:FUR155 GEM155:GEN155 GOI155:GOJ155 GYE155:GYF155 HIA155:HIB155 HRW155:HRX155 IBS155:IBT155 ILO155:ILP155 IVK155:IVL155 JFG155:JFH155 JPC155:JPD155 JYY155:JYZ155 KIU155:KIV155 KSQ155:KSR155 LCM155:LCN155 LMI155:LMJ155 LWE155:LWF155 MGA155:MGB155 MPW155:MPX155 MZS155:MZT155 NJO155:NJP155 NTK155:NTL155 ODG155:ODH155 ONC155:OND155 OWY155:OWZ155 PGU155:PGV155 PQQ155:PQR155 QAM155:QAN155 QKI155:QKJ155 QUE155:QUF155 REA155:REB155 RNW155:RNX155 RXS155:RXT155 SHO155:SHP155 SRK155:SRL155 TBG155:TBH155 TLC155:TLD155 TUY155:TUZ155 UEU155:UEV155 UOQ155:UOR155 UYM155:UYN155 VII155:VIJ155 VSE155:VSF155 WCA155:WCB155 WLW155:WLX155 WVS155:WVT155 K171:L171 JG171:JH171 TC171:TD171 ACY171:ACZ171 AMU171:AMV171 AWQ171:AWR171 BGM171:BGN171 BQI171:BQJ171 CAE171:CAF171 CKA171:CKB171 CTW171:CTX171 DDS171:DDT171 DNO171:DNP171 DXK171:DXL171 EHG171:EHH171 ERC171:ERD171 FAY171:FAZ171 FKU171:FKV171 FUQ171:FUR171 GEM171:GEN171 GOI171:GOJ171 GYE171:GYF171 HIA171:HIB171 HRW171:HRX171 IBS171:IBT171 ILO171:ILP171 IVK171:IVL171 JFG171:JFH171 JPC171:JPD171 JYY171:JYZ171 KIU171:KIV171 KSQ171:KSR171 LCM171:LCN171 LMI171:LMJ171 LWE171:LWF171 MGA171:MGB171 MPW171:MPX171 MZS171:MZT171 NJO171:NJP171 NTK171:NTL171 ODG171:ODH171 ONC171:OND171 OWY171:OWZ171 PGU171:PGV171 PQQ171:PQR171 QAM171:QAN171 QKI171:QKJ171 QUE171:QUF171 REA171:REB171 RNW171:RNX171 RXS171:RXT171 SHO171:SHP171 SRK171:SRL171 TBG171:TBH171 TLC171:TLD171 TUY171:TUZ171 UEU171:UEV171 UOQ171:UOR171 UYM171:UYN171 VII171:VIJ171 VSE171:VSF171 WCA171:WCB171 WLW171:WLX171 WVS171:WVT171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7">
    <tabColor indexed="11"/>
    <pageSetUpPr fitToPage="1"/>
  </sheetPr>
  <dimension ref="A1:AJ712"/>
  <sheetViews>
    <sheetView zoomScaleNormal="100" workbookViewId="0">
      <pane ySplit="6" topLeftCell="A7" activePane="bottomLeft" state="frozen"/>
      <selection activeCell="B1" sqref="B1"/>
      <selection pane="bottomLeft" activeCell="B2" sqref="B2:D6"/>
    </sheetView>
  </sheetViews>
  <sheetFormatPr baseColWidth="10" defaultColWidth="9.140625" defaultRowHeight="12.75" x14ac:dyDescent="0.2"/>
  <cols>
    <col min="1" max="1" width="2.7109375" style="75" hidden="1" customWidth="1"/>
    <col min="2" max="2" width="2.7109375" style="105" customWidth="1"/>
    <col min="3" max="3" width="4.7109375" style="76" customWidth="1"/>
    <col min="4" max="4" width="4.7109375" style="348" customWidth="1"/>
    <col min="5" max="5" width="17.28515625" style="76" customWidth="1"/>
    <col min="6" max="14" width="12.28515625" style="76" customWidth="1"/>
    <col min="15" max="15" width="5.7109375" style="231" customWidth="1"/>
    <col min="16" max="16" width="11.42578125" style="161" hidden="1" customWidth="1"/>
    <col min="17" max="17" width="11.42578125" style="71" hidden="1" customWidth="1"/>
    <col min="18" max="35" width="11.42578125" style="73" hidden="1" customWidth="1"/>
    <col min="36" max="16384" width="9.140625" style="75"/>
  </cols>
  <sheetData>
    <row r="1" spans="1:36" ht="13.5" hidden="1" thickBot="1" x14ac:dyDescent="0.25">
      <c r="A1" s="285" t="s">
        <v>133</v>
      </c>
      <c r="B1" s="281"/>
      <c r="C1" s="281"/>
      <c r="D1" s="286"/>
      <c r="E1" s="281"/>
      <c r="F1" s="281"/>
      <c r="G1" s="281"/>
      <c r="H1" s="281"/>
      <c r="I1" s="281"/>
      <c r="J1" s="281"/>
      <c r="K1" s="281"/>
      <c r="L1" s="281"/>
      <c r="M1" s="281"/>
      <c r="N1" s="281"/>
      <c r="O1" s="159"/>
      <c r="P1" s="70" t="s">
        <v>133</v>
      </c>
      <c r="Q1" s="70" t="s">
        <v>133</v>
      </c>
      <c r="R1" s="70" t="s">
        <v>133</v>
      </c>
      <c r="S1" s="70" t="s">
        <v>133</v>
      </c>
      <c r="T1" s="70" t="s">
        <v>133</v>
      </c>
      <c r="U1" s="70" t="s">
        <v>133</v>
      </c>
      <c r="V1" s="70" t="s">
        <v>133</v>
      </c>
      <c r="W1" s="70" t="s">
        <v>133</v>
      </c>
      <c r="X1" s="70" t="s">
        <v>133</v>
      </c>
      <c r="Y1" s="70" t="s">
        <v>133</v>
      </c>
      <c r="Z1" s="70" t="s">
        <v>133</v>
      </c>
      <c r="AA1" s="70" t="s">
        <v>133</v>
      </c>
      <c r="AB1" s="70" t="s">
        <v>133</v>
      </c>
      <c r="AC1" s="70" t="s">
        <v>133</v>
      </c>
      <c r="AD1" s="70" t="s">
        <v>133</v>
      </c>
      <c r="AE1" s="70" t="s">
        <v>133</v>
      </c>
      <c r="AF1" s="70" t="s">
        <v>133</v>
      </c>
      <c r="AG1" s="70" t="s">
        <v>133</v>
      </c>
      <c r="AH1" s="70" t="s">
        <v>133</v>
      </c>
      <c r="AI1" s="70" t="s">
        <v>133</v>
      </c>
      <c r="AJ1" s="287"/>
    </row>
    <row r="2" spans="1:36" ht="13.5" customHeight="1" thickBot="1" x14ac:dyDescent="0.25">
      <c r="A2" s="285"/>
      <c r="B2" s="541" t="str">
        <f>Translations!$B$327</f>
        <v>D. Fuel streams</v>
      </c>
      <c r="C2" s="542"/>
      <c r="D2" s="543"/>
      <c r="E2" s="620" t="str">
        <f>Translations!$B$12</f>
        <v>Navigation area:</v>
      </c>
      <c r="F2" s="558"/>
      <c r="G2" s="559" t="str">
        <f>Translations!$B$13</f>
        <v>Table of contents</v>
      </c>
      <c r="H2" s="560"/>
      <c r="I2" s="559" t="str">
        <f ca="1">HYPERLINK("#"&amp;INDEX(a_Contents!$R$4:$R$37,MATCH(INDEX(a_Contents!$T$4:$T$37,MATCH($T$2,a_Contents!$S$4:$S$37,0))-1,a_Contents!$T$4:$T$37,0)),EUconst_PreviousSheet)</f>
        <v>Previous sheet</v>
      </c>
      <c r="J2" s="560"/>
      <c r="K2" s="559" t="str">
        <f ca="1">HYPERLINK("#"&amp;INDEX(a_Contents!$R$4:$R$37,MATCH(INDEX(a_Contents!$T$4:$T$37,MATCH($T$2,a_Contents!$S$4:$S$37,0))+1,a_Contents!$T$4:$T$37,0)),EUconst_NextSheet)</f>
        <v>Next sheet</v>
      </c>
      <c r="L2" s="560"/>
      <c r="M2" s="552" t="str">
        <f ca="1">HYPERLINK("#"&amp;a_Contents!$R$34,INDIRECT(a_Contents!$R$34))</f>
        <v>E_Accounting</v>
      </c>
      <c r="N2" s="553"/>
      <c r="O2" s="159"/>
      <c r="P2" s="73"/>
      <c r="Q2" s="24" t="s">
        <v>296</v>
      </c>
      <c r="R2" s="29" t="str">
        <f>ADDRESS(ROW($B$8),COLUMN($B$8)) &amp; ":" &amp; ADDRESS(MATCH("PRINT",$P:$P,0),COLUMN($P$8))</f>
        <v>$B$8:$P$658</v>
      </c>
      <c r="S2" s="24" t="s">
        <v>297</v>
      </c>
      <c r="T2" s="30" t="str">
        <f ca="1">IF(ISERROR(CELL("filename",U2)),"E_FuelStreams",MID(CELL("filename",U2),FIND("]",CELL("filename",U2))+1,1024))</f>
        <v>D_FuelStreams</v>
      </c>
      <c r="AJ2" s="287"/>
    </row>
    <row r="3" spans="1:36" ht="12.75" customHeight="1" x14ac:dyDescent="0.2">
      <c r="A3" s="285"/>
      <c r="B3" s="544"/>
      <c r="C3" s="545"/>
      <c r="D3" s="546"/>
      <c r="E3" s="630"/>
      <c r="F3" s="551"/>
      <c r="G3" s="835" t="str">
        <f>IFERROR(HYPERLINK("#"&amp;ADDRESS(ROW($A$1)+MATCH(Q3,$A:$A,0)-1,3),INDEX($E:$E,MATCH(Q3,$A:$A,0))),"")</f>
        <v/>
      </c>
      <c r="H3" s="836"/>
      <c r="I3" s="835" t="str">
        <f>IFERROR(HYPERLINK("#"&amp;ADDRESS(ROW($A$1)+MATCH(S3,$A:$A,0)-1,3),INDEX($E:$E,MATCH(S3,$A:$A,0))),"")</f>
        <v/>
      </c>
      <c r="J3" s="836"/>
      <c r="K3" s="835" t="str">
        <f>IFERROR(HYPERLINK("#"&amp;ADDRESS(ROW($A$1)+MATCH(U3,$A:$A,0)-1,3),INDEX($E:$E,MATCH(U3,$A:$A,0))),"")</f>
        <v/>
      </c>
      <c r="L3" s="836"/>
      <c r="M3" s="835" t="str">
        <f>IFERROR(HYPERLINK("#"&amp;ADDRESS(ROW($A$1)+MATCH(W3,$A:$A,0)-1,3),INDEX($E:$E,MATCH(W3,$A:$A,0))),"")</f>
        <v/>
      </c>
      <c r="N3" s="836"/>
      <c r="O3" s="159"/>
      <c r="P3" s="73"/>
      <c r="Q3" s="162">
        <v>1</v>
      </c>
      <c r="R3" s="163"/>
      <c r="S3" s="163">
        <f>Q3+1</f>
        <v>2</v>
      </c>
      <c r="T3" s="163"/>
      <c r="U3" s="163">
        <f>S3+1</f>
        <v>3</v>
      </c>
      <c r="V3" s="163"/>
      <c r="W3" s="164">
        <f>U3+1</f>
        <v>4</v>
      </c>
      <c r="AJ3" s="287"/>
    </row>
    <row r="4" spans="1:36" ht="13.5" customHeight="1" x14ac:dyDescent="0.2">
      <c r="A4" s="285"/>
      <c r="B4" s="544"/>
      <c r="C4" s="545"/>
      <c r="D4" s="546"/>
      <c r="E4" s="630"/>
      <c r="F4" s="551"/>
      <c r="G4" s="832" t="str">
        <f>IFERROR(HYPERLINK("#"&amp;ADDRESS(ROW($A$1)+MATCH(Q4,$A:$A,0)-1,3),INDEX($E:$E,MATCH(Q4,$A:$A,0))),"")</f>
        <v/>
      </c>
      <c r="H4" s="833"/>
      <c r="I4" s="832" t="str">
        <f>IFERROR(HYPERLINK("#"&amp;ADDRESS(ROW($A$1)+MATCH(S4,$A:$A,0)-1,3),INDEX($E:$E,MATCH(S4,$A:$A,0))),"")</f>
        <v/>
      </c>
      <c r="J4" s="834"/>
      <c r="K4" s="832" t="str">
        <f>IFERROR(HYPERLINK("#"&amp;ADDRESS(ROW($A$1)+MATCH(U4,$A:$A,0)-1,3),INDEX($E:$E,MATCH(U4,$A:$A,0))),"")</f>
        <v/>
      </c>
      <c r="L4" s="834"/>
      <c r="M4" s="832" t="str">
        <f>IFERROR(HYPERLINK("#"&amp;ADDRESS(ROW($A$1)+MATCH(W4,$A:$A,0)-1,3),INDEX($E:$E,MATCH(W4,$A:$A,0))),"")</f>
        <v/>
      </c>
      <c r="N4" s="834"/>
      <c r="O4" s="159"/>
      <c r="P4" s="73"/>
      <c r="Q4" s="165">
        <f>W3+1</f>
        <v>5</v>
      </c>
      <c r="R4" s="166"/>
      <c r="S4" s="166">
        <f>Q4+1</f>
        <v>6</v>
      </c>
      <c r="T4" s="166"/>
      <c r="U4" s="166">
        <f>S4+1</f>
        <v>7</v>
      </c>
      <c r="V4" s="166"/>
      <c r="W4" s="167">
        <f>U4+1</f>
        <v>8</v>
      </c>
      <c r="X4" s="288" t="s">
        <v>330</v>
      </c>
      <c r="AJ4" s="287"/>
    </row>
    <row r="5" spans="1:36" ht="13.5" customHeight="1" x14ac:dyDescent="0.2">
      <c r="A5" s="285"/>
      <c r="B5" s="544"/>
      <c r="C5" s="545"/>
      <c r="D5" s="546"/>
      <c r="E5" s="630"/>
      <c r="F5" s="551"/>
      <c r="G5" s="832" t="str">
        <f>IFERROR(HYPERLINK("#"&amp;ADDRESS(ROW($A$1)+MATCH(Q5,$A:$A,0)-1,3),INDEX($E:$E,MATCH(Q5,$A:$A,0))),"")</f>
        <v/>
      </c>
      <c r="H5" s="833"/>
      <c r="I5" s="832" t="str">
        <f>IFERROR(HYPERLINK("#"&amp;ADDRESS(ROW($A$1)+MATCH(S5,$A:$A,0)-1,3),INDEX($E:$E,MATCH(S5,$A:$A,0))),"")</f>
        <v/>
      </c>
      <c r="J5" s="834"/>
      <c r="K5" s="832" t="str">
        <f>IFERROR(HYPERLINK("#"&amp;ADDRESS(ROW($A$1)+MATCH(U5,$A:$A,0)-1,3),INDEX($E:$E,MATCH(U5,$A:$A,0))),"")</f>
        <v/>
      </c>
      <c r="L5" s="834"/>
      <c r="M5" s="832" t="str">
        <f>IFERROR(HYPERLINK("#"&amp;ADDRESS(ROW($A$1)+MATCH(W5,$A:$A,0)-1,3),INDEX($E:$E,MATCH(W5,$A:$A,0))),"")</f>
        <v/>
      </c>
      <c r="N5" s="834"/>
      <c r="O5" s="159"/>
      <c r="P5" s="73"/>
      <c r="Q5" s="165">
        <f>W4+1</f>
        <v>9</v>
      </c>
      <c r="R5" s="166"/>
      <c r="S5" s="166">
        <f>Q5+1</f>
        <v>10</v>
      </c>
      <c r="T5" s="166"/>
      <c r="U5" s="166">
        <f>S5+1</f>
        <v>11</v>
      </c>
      <c r="V5" s="166"/>
      <c r="W5" s="167">
        <f>U5+1</f>
        <v>12</v>
      </c>
      <c r="X5" s="288"/>
      <c r="AJ5" s="287"/>
    </row>
    <row r="6" spans="1:36" ht="13.5" customHeight="1" thickBot="1" x14ac:dyDescent="0.25">
      <c r="A6" s="285"/>
      <c r="B6" s="547"/>
      <c r="C6" s="548"/>
      <c r="D6" s="549"/>
      <c r="E6" s="630"/>
      <c r="F6" s="551"/>
      <c r="G6" s="832" t="str">
        <f>IFERROR(HYPERLINK("#"&amp;ADDRESS(ROW($A$1)+MATCH(Q6,$A:$A,0)-1,3),INDEX($E:$E,MATCH(Q6,$A:$A,0))),"")</f>
        <v/>
      </c>
      <c r="H6" s="833"/>
      <c r="I6" s="832" t="str">
        <f>IFERROR(HYPERLINK("#"&amp;ADDRESS(ROW($A$1)+MATCH(S6,$A:$A,0)-1,3),INDEX($E:$E,MATCH(S6,$A:$A,0))),"")</f>
        <v/>
      </c>
      <c r="J6" s="834"/>
      <c r="K6" s="832" t="str">
        <f>IFERROR(HYPERLINK("#"&amp;ADDRESS(ROW($A$1)+MATCH(U6,$A:$A,0)-1,3),INDEX($E:$E,MATCH(U6,$A:$A,0))),"")</f>
        <v/>
      </c>
      <c r="L6" s="834"/>
      <c r="M6" s="832" t="str">
        <f>IFERROR(HYPERLINK("#"&amp;ADDRESS(ROW($A$1)+MATCH(W6,$A:$A,0)-1,3),INDEX($E:$E,MATCH(W6,$A:$A,0))),"")</f>
        <v/>
      </c>
      <c r="N6" s="834"/>
      <c r="O6" s="159"/>
      <c r="P6" s="73"/>
      <c r="Q6" s="289">
        <f>W5+1</f>
        <v>13</v>
      </c>
      <c r="R6" s="290"/>
      <c r="S6" s="290">
        <f>Q6+1</f>
        <v>14</v>
      </c>
      <c r="T6" s="290"/>
      <c r="U6" s="290">
        <f>S6+1</f>
        <v>15</v>
      </c>
      <c r="V6" s="290"/>
      <c r="W6" s="291">
        <f>U6+1</f>
        <v>16</v>
      </c>
      <c r="X6" s="288"/>
      <c r="AJ6" s="287"/>
    </row>
    <row r="7" spans="1:36" ht="12.75" customHeight="1" thickBot="1" x14ac:dyDescent="0.25">
      <c r="A7" s="155"/>
      <c r="B7" s="187"/>
      <c r="C7" s="239"/>
      <c r="D7" s="240"/>
      <c r="E7" s="75"/>
      <c r="F7" s="240"/>
      <c r="G7" s="240"/>
      <c r="H7" s="240"/>
      <c r="I7" s="75"/>
      <c r="J7" s="75"/>
      <c r="K7" s="75"/>
      <c r="L7" s="75"/>
      <c r="M7" s="75"/>
      <c r="N7" s="75"/>
      <c r="O7" s="159"/>
      <c r="P7" s="73"/>
      <c r="Q7" s="70"/>
      <c r="AJ7" s="287"/>
    </row>
    <row r="8" spans="1:36" s="295" customFormat="1" ht="25.5" customHeight="1" thickBot="1" x14ac:dyDescent="0.25">
      <c r="A8" s="256"/>
      <c r="B8" s="187"/>
      <c r="C8" s="775" t="str">
        <f>Translations!$B$328</f>
        <v>D. Fuel Streams</v>
      </c>
      <c r="D8" s="775"/>
      <c r="E8" s="775"/>
      <c r="F8" s="775"/>
      <c r="G8" s="775"/>
      <c r="H8" s="775"/>
      <c r="I8" s="775"/>
      <c r="J8" s="775"/>
      <c r="K8" s="838"/>
      <c r="L8" s="776" t="str">
        <f>IF(OR(CNTR_REHasImproveFuelStream=TRUE,CNTR_REHasImproveScopeFactor=TRUE),EUconst_Relevant,IF(COUNTA(CNTR_ListRelevantSections)&gt;0,EUconst_NotRelevant,EUconst_Relevant))</f>
        <v>relevant</v>
      </c>
      <c r="M8" s="777"/>
      <c r="N8" s="778"/>
      <c r="O8" s="27"/>
      <c r="P8" s="73"/>
      <c r="Q8" s="292" t="s">
        <v>550</v>
      </c>
      <c r="R8" s="25"/>
      <c r="S8" s="25"/>
      <c r="T8" s="293"/>
      <c r="U8" s="293"/>
      <c r="V8" s="293"/>
      <c r="W8" s="25"/>
      <c r="X8" s="25"/>
      <c r="Y8" s="294"/>
      <c r="Z8" s="294"/>
      <c r="AA8" s="294"/>
      <c r="AB8" s="294"/>
      <c r="AC8" s="294"/>
      <c r="AD8" s="294"/>
      <c r="AE8" s="294"/>
      <c r="AF8" s="294"/>
      <c r="AG8" s="294"/>
      <c r="AH8" s="294"/>
      <c r="AI8" s="294"/>
      <c r="AJ8" s="287"/>
    </row>
    <row r="9" spans="1:36" ht="5.0999999999999996" customHeight="1" x14ac:dyDescent="0.2">
      <c r="A9" s="168"/>
      <c r="B9" s="187"/>
      <c r="C9" s="191"/>
      <c r="D9" s="75"/>
      <c r="E9" s="75"/>
      <c r="F9" s="75"/>
      <c r="G9" s="75"/>
      <c r="H9" s="75"/>
      <c r="I9" s="75"/>
      <c r="J9" s="75"/>
      <c r="K9" s="75"/>
      <c r="L9" s="75"/>
      <c r="M9" s="75"/>
      <c r="N9" s="75"/>
      <c r="O9" s="159"/>
      <c r="P9" s="73"/>
      <c r="Q9" s="73"/>
      <c r="AD9" s="294"/>
      <c r="AE9" s="294"/>
      <c r="AF9" s="294"/>
      <c r="AG9" s="294"/>
      <c r="AH9" s="294"/>
      <c r="AI9" s="294"/>
      <c r="AJ9" s="287"/>
    </row>
    <row r="10" spans="1:36" ht="12.75" customHeight="1" x14ac:dyDescent="0.2">
      <c r="A10" s="168"/>
      <c r="B10" s="187"/>
      <c r="C10" s="191"/>
      <c r="D10" s="75"/>
      <c r="E10" s="75"/>
      <c r="F10" s="75"/>
      <c r="G10" s="75"/>
      <c r="H10" s="75"/>
      <c r="I10" s="75"/>
      <c r="J10" s="75"/>
      <c r="K10" s="779" t="str">
        <f>IF(L8=EUconst_NotRelevant,HYPERLINK("#JUMP_F_Top",EUconst_MsgNextSheet),HYPERLINK("",EUconst_MsgEnterThisSection))</f>
        <v>Please enter data in this section</v>
      </c>
      <c r="L10" s="779"/>
      <c r="M10" s="779"/>
      <c r="N10" s="779"/>
      <c r="O10" s="159"/>
      <c r="P10" s="73"/>
      <c r="Q10" s="73"/>
      <c r="AD10" s="294"/>
      <c r="AE10" s="294"/>
      <c r="AF10" s="294"/>
      <c r="AG10" s="294"/>
      <c r="AH10" s="294"/>
      <c r="AI10" s="294"/>
      <c r="AJ10" s="287"/>
    </row>
    <row r="11" spans="1:36" ht="5.0999999999999996" customHeight="1" x14ac:dyDescent="0.2">
      <c r="A11" s="168"/>
      <c r="B11" s="187"/>
      <c r="C11" s="191"/>
      <c r="D11" s="75"/>
      <c r="E11" s="75"/>
      <c r="F11" s="75"/>
      <c r="G11" s="75"/>
      <c r="H11" s="75"/>
      <c r="I11" s="75"/>
      <c r="J11" s="75"/>
      <c r="K11" s="75"/>
      <c r="L11" s="75"/>
      <c r="M11" s="75"/>
      <c r="N11" s="75"/>
      <c r="O11" s="159"/>
      <c r="P11" s="73"/>
      <c r="Q11" s="73"/>
      <c r="AD11" s="294"/>
      <c r="AE11" s="294"/>
      <c r="AF11" s="294"/>
      <c r="AG11" s="294"/>
      <c r="AH11" s="294"/>
      <c r="AI11" s="294"/>
      <c r="AJ11" s="287"/>
    </row>
    <row r="12" spans="1:36" s="31" customFormat="1" ht="18" customHeight="1" x14ac:dyDescent="0.2">
      <c r="A12" s="296"/>
      <c r="B12" s="187"/>
      <c r="C12" s="255"/>
      <c r="D12" s="631" t="str">
        <f>Translations!$B$173</f>
        <v>Emissions from fuel streams</v>
      </c>
      <c r="E12" s="631"/>
      <c r="F12" s="631"/>
      <c r="G12" s="631"/>
      <c r="H12" s="631"/>
      <c r="I12" s="631"/>
      <c r="J12" s="631"/>
      <c r="K12" s="631"/>
      <c r="L12" s="631"/>
      <c r="M12" s="631"/>
      <c r="N12" s="631"/>
      <c r="O12" s="27"/>
      <c r="P12" s="25"/>
      <c r="Q12" s="25"/>
      <c r="R12" s="25"/>
      <c r="S12" s="25"/>
      <c r="T12" s="25"/>
      <c r="U12" s="25"/>
      <c r="V12" s="25"/>
      <c r="W12" s="25"/>
      <c r="X12" s="25"/>
      <c r="Y12" s="25"/>
      <c r="Z12" s="25"/>
      <c r="AA12" s="25"/>
      <c r="AB12" s="25"/>
      <c r="AC12" s="25"/>
      <c r="AD12" s="294"/>
      <c r="AE12" s="294"/>
      <c r="AF12" s="294"/>
      <c r="AG12" s="294"/>
      <c r="AH12" s="294"/>
      <c r="AI12" s="294"/>
      <c r="AJ12" s="495"/>
    </row>
    <row r="13" spans="1:36" ht="12.75" customHeight="1" x14ac:dyDescent="0.2">
      <c r="A13" s="155"/>
      <c r="B13" s="187"/>
      <c r="D13" s="251"/>
      <c r="E13" s="297"/>
      <c r="G13" s="55"/>
      <c r="H13" s="55"/>
      <c r="I13" s="55"/>
      <c r="J13" s="55"/>
      <c r="L13" s="55"/>
      <c r="M13" s="55"/>
      <c r="N13" s="55"/>
      <c r="O13" s="159"/>
      <c r="P13" s="73"/>
      <c r="T13" s="293"/>
      <c r="U13" s="293"/>
      <c r="V13" s="293"/>
      <c r="AD13" s="294"/>
      <c r="AE13" s="294"/>
      <c r="AF13" s="294"/>
      <c r="AG13" s="294"/>
      <c r="AH13" s="294"/>
      <c r="AI13" s="294"/>
      <c r="AJ13" s="287"/>
    </row>
    <row r="14" spans="1:36" ht="38.25" customHeight="1" x14ac:dyDescent="0.2">
      <c r="A14" s="155"/>
      <c r="B14" s="187"/>
      <c r="D14" s="251"/>
      <c r="E14" s="774" t="str">
        <f>Translations!$B$261</f>
        <v xml:space="preserve">IMPORTANT! Improvements reported here do not automatically update the monitoring plan. Whenever improvements require modifications of the monitoring plan (see Article 75b of the MRR), a revised monitoring plan must be submitted to the CA via the normal route according to administrative practice, subject to the CA's approval. </v>
      </c>
      <c r="F14" s="774"/>
      <c r="G14" s="774"/>
      <c r="H14" s="774"/>
      <c r="I14" s="774"/>
      <c r="J14" s="774"/>
      <c r="K14" s="774"/>
      <c r="L14" s="774"/>
      <c r="M14" s="774"/>
      <c r="N14" s="774"/>
      <c r="O14" s="159"/>
      <c r="P14" s="73"/>
      <c r="T14" s="293"/>
      <c r="U14" s="293"/>
      <c r="V14" s="293"/>
      <c r="AD14" s="294"/>
      <c r="AE14" s="294"/>
      <c r="AF14" s="294"/>
      <c r="AG14" s="294"/>
      <c r="AH14" s="294"/>
      <c r="AI14" s="294"/>
      <c r="AJ14" s="287"/>
    </row>
    <row r="15" spans="1:36" ht="25.5" customHeight="1" x14ac:dyDescent="0.2">
      <c r="A15" s="155"/>
      <c r="B15" s="187"/>
      <c r="D15" s="251"/>
      <c r="E15" s="669" t="str">
        <f>Translations!$B$329</f>
        <v>Please also note that you have to provide information only for fuel streams for which the tier requirements or other requirements are not satisfied due to technical infeasibility or unreasonable costs.</v>
      </c>
      <c r="F15" s="669"/>
      <c r="G15" s="669"/>
      <c r="H15" s="669"/>
      <c r="I15" s="669"/>
      <c r="J15" s="669"/>
      <c r="K15" s="669"/>
      <c r="L15" s="669"/>
      <c r="M15" s="669"/>
      <c r="N15" s="669"/>
      <c r="O15" s="159"/>
      <c r="P15" s="73"/>
      <c r="T15" s="293"/>
      <c r="U15" s="293"/>
      <c r="V15" s="293"/>
      <c r="AD15" s="294"/>
      <c r="AE15" s="294"/>
      <c r="AF15" s="294"/>
      <c r="AG15" s="294"/>
      <c r="AH15" s="294"/>
      <c r="AI15" s="294"/>
      <c r="AJ15" s="287"/>
    </row>
    <row r="16" spans="1:36" s="299" customFormat="1" ht="12.75" customHeight="1" x14ac:dyDescent="0.2">
      <c r="A16" s="298"/>
      <c r="B16" s="187"/>
      <c r="D16" s="251"/>
      <c r="E16" s="837" t="str">
        <f>Translations!$B$330</f>
        <v>Abbreviations:</v>
      </c>
      <c r="F16" s="837"/>
      <c r="G16" s="837"/>
      <c r="H16" s="837"/>
      <c r="I16" s="837"/>
      <c r="J16" s="837"/>
      <c r="K16" s="837"/>
      <c r="L16" s="837"/>
      <c r="M16" s="837"/>
      <c r="N16" s="837"/>
      <c r="O16" s="159"/>
      <c r="P16" s="73"/>
      <c r="Q16" s="293"/>
      <c r="R16" s="293"/>
      <c r="S16" s="293"/>
      <c r="T16" s="293"/>
      <c r="U16" s="293"/>
      <c r="V16" s="293"/>
      <c r="W16" s="293"/>
      <c r="X16" s="293"/>
      <c r="Y16" s="293"/>
      <c r="Z16" s="293"/>
      <c r="AA16" s="293"/>
      <c r="AB16" s="293"/>
      <c r="AC16" s="293"/>
      <c r="AD16" s="294"/>
      <c r="AE16" s="294"/>
      <c r="AF16" s="294"/>
      <c r="AG16" s="294"/>
      <c r="AH16" s="294"/>
      <c r="AI16" s="294"/>
      <c r="AJ16" s="287"/>
    </row>
    <row r="17" spans="1:36" s="99" customFormat="1" ht="5.0999999999999996" customHeight="1" x14ac:dyDescent="0.2">
      <c r="A17" s="279"/>
      <c r="B17" s="105"/>
      <c r="C17" s="39"/>
      <c r="D17" s="251"/>
      <c r="E17" s="300"/>
      <c r="F17" s="76"/>
      <c r="G17" s="55"/>
      <c r="H17" s="55"/>
      <c r="I17" s="55"/>
      <c r="J17" s="55"/>
      <c r="K17" s="76"/>
      <c r="L17" s="55"/>
      <c r="M17" s="55"/>
      <c r="N17" s="55"/>
      <c r="O17" s="77"/>
      <c r="P17" s="71"/>
      <c r="Q17" s="71"/>
      <c r="R17" s="71"/>
      <c r="S17" s="73"/>
      <c r="T17" s="73"/>
      <c r="U17" s="25"/>
      <c r="V17" s="25"/>
      <c r="W17" s="25"/>
      <c r="X17" s="25"/>
      <c r="Y17" s="25"/>
      <c r="Z17" s="25"/>
      <c r="AA17" s="25"/>
      <c r="AB17" s="25"/>
      <c r="AC17" s="25"/>
      <c r="AD17" s="25"/>
      <c r="AE17" s="25"/>
      <c r="AF17" s="25"/>
      <c r="AG17" s="25"/>
      <c r="AH17" s="25"/>
      <c r="AI17" s="25"/>
    </row>
    <row r="18" spans="1:36" s="99" customFormat="1" ht="12.75" customHeight="1" x14ac:dyDescent="0.2">
      <c r="A18" s="279"/>
      <c r="B18" s="104"/>
      <c r="C18" s="31"/>
      <c r="D18" s="75"/>
      <c r="E18" s="301" t="str">
        <f>Translations!$B$65</f>
        <v>Parameter</v>
      </c>
      <c r="F18" s="678" t="s">
        <v>642</v>
      </c>
      <c r="G18" s="678"/>
      <c r="H18" s="678"/>
      <c r="I18" s="678"/>
      <c r="J18" s="678"/>
      <c r="K18" s="678"/>
      <c r="L18" s="678"/>
      <c r="M18" s="678"/>
      <c r="N18" s="678"/>
      <c r="O18" s="302"/>
      <c r="P18" s="71"/>
      <c r="Q18" s="71"/>
      <c r="R18" s="71"/>
      <c r="S18" s="303"/>
      <c r="T18" s="73"/>
      <c r="U18" s="73"/>
      <c r="V18" s="73"/>
      <c r="W18" s="73"/>
      <c r="X18" s="73"/>
      <c r="Y18" s="73"/>
      <c r="Z18" s="73"/>
      <c r="AA18" s="73"/>
      <c r="AB18" s="73"/>
      <c r="AC18" s="73"/>
      <c r="AD18" s="73"/>
      <c r="AE18" s="73"/>
      <c r="AF18" s="73"/>
      <c r="AG18" s="73"/>
      <c r="AH18" s="73"/>
      <c r="AI18" s="73"/>
    </row>
    <row r="19" spans="1:36" s="99" customFormat="1" ht="25.5" customHeight="1" x14ac:dyDescent="0.2">
      <c r="A19" s="279"/>
      <c r="B19" s="104"/>
      <c r="C19" s="31"/>
      <c r="D19" s="75"/>
      <c r="E19" s="301" t="str">
        <f>Translations!$B$332</f>
        <v>Reason for deviation:</v>
      </c>
      <c r="F19" s="678" t="str">
        <f>Translations!$B$333</f>
        <v>The reason why the required tiers or other requirements factor have not been met in the past. I.e. until the previous improvement report or until now.</v>
      </c>
      <c r="G19" s="678"/>
      <c r="H19" s="678"/>
      <c r="I19" s="678"/>
      <c r="J19" s="678"/>
      <c r="K19" s="678"/>
      <c r="L19" s="678"/>
      <c r="M19" s="678"/>
      <c r="N19" s="678"/>
      <c r="O19" s="304"/>
      <c r="P19" s="71"/>
      <c r="Q19" s="71"/>
      <c r="R19" s="71"/>
      <c r="S19" s="305"/>
      <c r="T19" s="73"/>
      <c r="U19" s="73"/>
      <c r="V19" s="73"/>
      <c r="W19" s="73"/>
      <c r="X19" s="73"/>
      <c r="Y19" s="73"/>
      <c r="Z19" s="73"/>
      <c r="AA19" s="73"/>
      <c r="AB19" s="73"/>
      <c r="AC19" s="73"/>
      <c r="AD19" s="73"/>
      <c r="AE19" s="73"/>
      <c r="AF19" s="73"/>
      <c r="AG19" s="73"/>
      <c r="AH19" s="73"/>
      <c r="AI19" s="73"/>
    </row>
    <row r="20" spans="1:36" s="99" customFormat="1" ht="26.25" customHeight="1" x14ac:dyDescent="0.2">
      <c r="A20" s="279"/>
      <c r="B20" s="104"/>
      <c r="C20" s="31"/>
      <c r="D20" s="75"/>
      <c r="E20" s="301" t="str">
        <f>Translations!$B$334</f>
        <v>Direct impact on tiers:</v>
      </c>
      <c r="F20" s="678" t="str">
        <f>Translations!$B$335</f>
        <v>Entering "TRUE" here means that the deviations are related to applying a lower tier than required. Entering "FALSE" here means that not meeting all requirements here does not relate to specific tier levels, e.g. improvement of scope factor method, but within the same tier.</v>
      </c>
      <c r="G20" s="678"/>
      <c r="H20" s="678"/>
      <c r="I20" s="678"/>
      <c r="J20" s="678"/>
      <c r="K20" s="678"/>
      <c r="L20" s="678"/>
      <c r="M20" s="678"/>
      <c r="N20" s="678"/>
      <c r="O20" s="302"/>
      <c r="P20" s="71"/>
      <c r="Q20" s="71"/>
      <c r="R20" s="71"/>
      <c r="S20" s="303"/>
      <c r="T20" s="73"/>
      <c r="U20" s="73"/>
      <c r="V20" s="73"/>
      <c r="W20" s="73"/>
      <c r="X20" s="73"/>
      <c r="Y20" s="73"/>
      <c r="Z20" s="73"/>
      <c r="AA20" s="73"/>
      <c r="AB20" s="73"/>
      <c r="AC20" s="73"/>
      <c r="AD20" s="73"/>
      <c r="AE20" s="73"/>
      <c r="AF20" s="73"/>
      <c r="AG20" s="73"/>
      <c r="AH20" s="73"/>
      <c r="AI20" s="73"/>
    </row>
    <row r="21" spans="1:36" s="99" customFormat="1" ht="25.5" customHeight="1" x14ac:dyDescent="0.2">
      <c r="A21" s="279"/>
      <c r="B21" s="104"/>
      <c r="C21" s="31"/>
      <c r="D21" s="75"/>
      <c r="E21" s="301" t="str">
        <f>Translations!$B$336</f>
        <v>Measures taken:</v>
      </c>
      <c r="F21" s="678" t="str">
        <f>Translations!$B$337</f>
        <v>Entering "TRUE" here means that measures have been taken or will be taken. Entering "FALSE" here means that measures will not be taken as they still are technically infeasible or would incur unreasonable costs.</v>
      </c>
      <c r="G21" s="678"/>
      <c r="H21" s="678"/>
      <c r="I21" s="678"/>
      <c r="J21" s="678"/>
      <c r="K21" s="678"/>
      <c r="L21" s="678"/>
      <c r="M21" s="678"/>
      <c r="N21" s="678"/>
      <c r="O21" s="302"/>
      <c r="P21" s="71"/>
      <c r="Q21" s="71"/>
      <c r="R21" s="71"/>
      <c r="S21" s="303"/>
      <c r="T21" s="73"/>
      <c r="U21" s="73"/>
      <c r="V21" s="73"/>
      <c r="W21" s="73"/>
      <c r="X21" s="73"/>
      <c r="Y21" s="73"/>
      <c r="Z21" s="73"/>
      <c r="AA21" s="73"/>
      <c r="AB21" s="73"/>
      <c r="AC21" s="73"/>
      <c r="AD21" s="73"/>
      <c r="AE21" s="73"/>
      <c r="AF21" s="73"/>
      <c r="AG21" s="73"/>
      <c r="AH21" s="73"/>
      <c r="AI21" s="73"/>
    </row>
    <row r="22" spans="1:36" s="99" customFormat="1" ht="12.75" customHeight="1" x14ac:dyDescent="0.2">
      <c r="A22" s="279"/>
      <c r="B22" s="104"/>
      <c r="C22" s="31"/>
      <c r="D22" s="75"/>
      <c r="E22" s="301" t="str">
        <f>Translations!$B$338</f>
        <v>Tier required:</v>
      </c>
      <c r="F22" s="678" t="str">
        <f>Translations!$B$339</f>
        <v>The tier required for the relevant parameter, taking into account the regulated entity's category</v>
      </c>
      <c r="G22" s="678"/>
      <c r="H22" s="678"/>
      <c r="I22" s="678"/>
      <c r="J22" s="678"/>
      <c r="K22" s="678"/>
      <c r="L22" s="678"/>
      <c r="M22" s="678"/>
      <c r="N22" s="678"/>
      <c r="O22" s="302"/>
      <c r="P22" s="71"/>
      <c r="Q22" s="71"/>
      <c r="R22" s="71"/>
      <c r="S22" s="303"/>
      <c r="T22" s="73"/>
      <c r="U22" s="73"/>
      <c r="V22" s="73"/>
      <c r="W22" s="73"/>
      <c r="X22" s="73"/>
      <c r="Y22" s="73"/>
      <c r="Z22" s="73"/>
      <c r="AA22" s="73"/>
      <c r="AB22" s="73"/>
      <c r="AC22" s="73"/>
      <c r="AD22" s="73"/>
      <c r="AE22" s="73"/>
      <c r="AF22" s="73"/>
      <c r="AG22" s="73"/>
      <c r="AH22" s="73"/>
      <c r="AI22" s="73"/>
    </row>
    <row r="23" spans="1:36" s="99" customFormat="1" ht="12.75" customHeight="1" x14ac:dyDescent="0.2">
      <c r="A23" s="279"/>
      <c r="B23" s="104"/>
      <c r="C23" s="31"/>
      <c r="D23" s="75"/>
      <c r="E23" s="307" t="str">
        <f>Translations!$B$340</f>
        <v>Tier applied:</v>
      </c>
      <c r="F23" s="666" t="str">
        <f>Translations!$B$341</f>
        <v>The actual tier applied. This should reflect the situation AFTER measures have been or will be taken.</v>
      </c>
      <c r="G23" s="666"/>
      <c r="H23" s="666"/>
      <c r="I23" s="666"/>
      <c r="J23" s="666"/>
      <c r="K23" s="666"/>
      <c r="L23" s="666"/>
      <c r="M23" s="666"/>
      <c r="N23" s="666"/>
      <c r="O23" s="302"/>
      <c r="P23" s="71"/>
      <c r="Q23" s="71"/>
      <c r="R23" s="71"/>
      <c r="S23" s="303"/>
      <c r="T23" s="73"/>
      <c r="U23" s="73"/>
      <c r="V23" s="73"/>
      <c r="W23" s="73"/>
      <c r="X23" s="73"/>
      <c r="Y23" s="73"/>
      <c r="Z23" s="73"/>
      <c r="AA23" s="73"/>
      <c r="AB23" s="73"/>
      <c r="AC23" s="73"/>
      <c r="AD23" s="73"/>
      <c r="AE23" s="73"/>
      <c r="AF23" s="73"/>
      <c r="AG23" s="73"/>
      <c r="AH23" s="73"/>
      <c r="AI23" s="73"/>
    </row>
    <row r="24" spans="1:36" s="99" customFormat="1" ht="38.85" customHeight="1" x14ac:dyDescent="0.2">
      <c r="A24" s="279"/>
      <c r="B24" s="104"/>
      <c r="C24" s="31"/>
      <c r="D24" s="75"/>
      <c r="E24" s="301" t="str">
        <f>Translations!$B$342</f>
        <v>Description</v>
      </c>
      <c r="F24" s="678" t="str">
        <f>Translations!$B$343</f>
        <v>If improvement measures will be taken, please describe here what kind of measures those are, the timeline of their implementation and how you have determined that they will lead to an improvement.
If improvement measures will not be taken, please describe here why they are still technically not feasible or why they would incur unreasonable costs.</v>
      </c>
      <c r="G24" s="678"/>
      <c r="H24" s="678"/>
      <c r="I24" s="678"/>
      <c r="J24" s="678"/>
      <c r="K24" s="678"/>
      <c r="L24" s="678"/>
      <c r="M24" s="678"/>
      <c r="N24" s="678"/>
      <c r="O24" s="306"/>
      <c r="P24" s="71"/>
      <c r="Q24" s="71"/>
      <c r="R24" s="71"/>
      <c r="S24" s="303"/>
      <c r="T24" s="73"/>
      <c r="U24" s="73"/>
      <c r="V24" s="73"/>
      <c r="W24" s="73"/>
      <c r="X24" s="73"/>
      <c r="Y24" s="73"/>
      <c r="Z24" s="73"/>
      <c r="AA24" s="73"/>
      <c r="AB24" s="73"/>
      <c r="AC24" s="73"/>
      <c r="AD24" s="73"/>
      <c r="AE24" s="73"/>
      <c r="AF24" s="73"/>
      <c r="AG24" s="73"/>
      <c r="AH24" s="73"/>
      <c r="AI24" s="73"/>
    </row>
    <row r="25" spans="1:36" ht="12.75" customHeight="1" thickBot="1" x14ac:dyDescent="0.25">
      <c r="A25" s="253"/>
      <c r="B25" s="187"/>
      <c r="C25" s="308"/>
      <c r="D25" s="264"/>
      <c r="E25" s="309"/>
      <c r="F25" s="308"/>
      <c r="G25" s="310"/>
      <c r="H25" s="310"/>
      <c r="I25" s="310"/>
      <c r="J25" s="310"/>
      <c r="K25" s="310"/>
      <c r="L25" s="310"/>
      <c r="M25" s="310"/>
      <c r="N25" s="310"/>
      <c r="O25" s="172"/>
      <c r="P25" s="69"/>
      <c r="Q25" s="69"/>
      <c r="R25" s="69"/>
      <c r="S25" s="25"/>
      <c r="T25" s="25"/>
      <c r="U25" s="311"/>
      <c r="V25" s="25"/>
      <c r="W25" s="25"/>
      <c r="X25" s="311"/>
      <c r="Y25" s="25"/>
      <c r="Z25" s="25"/>
      <c r="AA25" s="25"/>
      <c r="AB25" s="25"/>
      <c r="AC25" s="25"/>
      <c r="AD25" s="25"/>
      <c r="AE25" s="25"/>
      <c r="AF25" s="25"/>
      <c r="AG25" s="25"/>
      <c r="AH25" s="25"/>
      <c r="AI25" s="293"/>
      <c r="AJ25" s="287"/>
    </row>
    <row r="26" spans="1:36" ht="12.75" customHeight="1" thickBot="1" x14ac:dyDescent="0.25">
      <c r="A26" s="312"/>
      <c r="B26" s="187"/>
      <c r="C26" s="39"/>
      <c r="D26" s="220"/>
      <c r="E26" s="300"/>
      <c r="F26" s="39"/>
      <c r="G26" s="56"/>
      <c r="H26" s="56"/>
      <c r="I26" s="56"/>
      <c r="J26" s="56"/>
      <c r="K26" s="39"/>
      <c r="L26" s="56"/>
      <c r="M26" s="56"/>
      <c r="N26" s="56"/>
      <c r="O26" s="172"/>
      <c r="P26" s="69"/>
      <c r="Q26" s="69"/>
      <c r="R26" s="69"/>
      <c r="S26" s="71"/>
      <c r="V26" s="303"/>
      <c r="Z26" s="25"/>
      <c r="AA26" s="25"/>
      <c r="AB26" s="25"/>
      <c r="AC26" s="25"/>
      <c r="AD26" s="25"/>
      <c r="AE26" s="25"/>
      <c r="AF26" s="25"/>
      <c r="AG26" s="25"/>
      <c r="AH26" s="25"/>
      <c r="AI26" s="293"/>
      <c r="AJ26" s="287"/>
    </row>
    <row r="27" spans="1:36" ht="15" customHeight="1" thickBot="1" x14ac:dyDescent="0.25">
      <c r="A27" s="266" t="str">
        <f>IF(E27="","",C27)</f>
        <v/>
      </c>
      <c r="B27" s="187"/>
      <c r="C27" s="267">
        <v>1</v>
      </c>
      <c r="D27" s="31"/>
      <c r="E27" s="822"/>
      <c r="F27" s="823"/>
      <c r="G27" s="823"/>
      <c r="H27" s="823"/>
      <c r="I27" s="823"/>
      <c r="J27" s="823"/>
      <c r="K27" s="824"/>
      <c r="L27" s="824"/>
      <c r="M27" s="824"/>
      <c r="N27" s="825"/>
      <c r="O27" s="313"/>
      <c r="P27" s="314" t="str">
        <f>IF(AND(E27&lt;&gt;"",COUNTIF(P28:$P$658,"PRINT")=0),"PRINT","")</f>
        <v/>
      </c>
      <c r="Q27" s="315"/>
      <c r="R27" s="316" t="str">
        <f>IF(ISBLANK(E27),"",MATCH(E27,CNTR_SourceStreamNames,0))</f>
        <v/>
      </c>
      <c r="S27" s="71"/>
      <c r="T27" s="71"/>
      <c r="U27" s="71"/>
      <c r="V27" s="303"/>
      <c r="X27" s="25"/>
      <c r="Y27" s="25"/>
      <c r="Z27" s="25"/>
      <c r="AA27" s="25"/>
      <c r="AB27" s="25"/>
      <c r="AC27" s="25"/>
      <c r="AD27" s="25"/>
      <c r="AE27" s="25"/>
      <c r="AF27" s="25"/>
      <c r="AG27" s="25"/>
      <c r="AH27" s="25"/>
      <c r="AI27" s="270" t="b">
        <f>CNTR_FuelStreamsRelevant=EUconst_NotRelevant</f>
        <v>0</v>
      </c>
      <c r="AJ27" s="287"/>
    </row>
    <row r="28" spans="1:36" ht="12.75" customHeight="1" thickBot="1" x14ac:dyDescent="0.25">
      <c r="A28" s="253"/>
      <c r="B28" s="187"/>
      <c r="C28" s="31"/>
      <c r="D28" s="31"/>
      <c r="E28" s="826" t="str">
        <f>IF(ISBLANK(E27),"",IF(INDEX(c_AERDataTransfer!$AT$27:$AT$76,MATCH(R27,c_AERDataTransfer!$C$27:$C$76,0))&gt;0,INDEX(c_AERDataTransfer!$AT$27:$AT$76,MATCH(R27,c_AERDataTransfer!$C$27:$C$76,0)),""))</f>
        <v/>
      </c>
      <c r="F28" s="827"/>
      <c r="G28" s="827"/>
      <c r="H28" s="827"/>
      <c r="I28" s="827"/>
      <c r="J28" s="827"/>
      <c r="K28" s="828"/>
      <c r="L28" s="828"/>
      <c r="M28" s="828"/>
      <c r="N28" s="829"/>
      <c r="O28" s="317"/>
      <c r="P28" s="69"/>
      <c r="Q28" s="315"/>
      <c r="R28" s="69"/>
      <c r="S28" s="71"/>
      <c r="T28" s="71"/>
      <c r="U28" s="71"/>
      <c r="V28" s="303"/>
      <c r="X28" s="25"/>
      <c r="Y28" s="318"/>
      <c r="Z28" s="69"/>
      <c r="AA28" s="69"/>
      <c r="AB28" s="69"/>
      <c r="AC28" s="69"/>
      <c r="AD28" s="69"/>
      <c r="AE28" s="318"/>
      <c r="AF28" s="25"/>
      <c r="AG28" s="315"/>
      <c r="AH28" s="69"/>
      <c r="AI28" s="293"/>
      <c r="AJ28" s="287"/>
    </row>
    <row r="29" spans="1:36" ht="5.0999999999999996" customHeight="1" x14ac:dyDescent="0.2">
      <c r="A29" s="253"/>
      <c r="B29" s="187"/>
      <c r="C29" s="31"/>
      <c r="D29" s="31"/>
      <c r="E29" s="31"/>
      <c r="F29" s="31"/>
      <c r="G29" s="31"/>
      <c r="H29" s="39"/>
      <c r="I29" s="39"/>
      <c r="J29" s="39"/>
      <c r="K29" s="39"/>
      <c r="L29" s="39"/>
      <c r="M29" s="39"/>
      <c r="N29" s="39"/>
      <c r="O29" s="172"/>
      <c r="P29" s="69"/>
      <c r="Q29" s="69"/>
      <c r="R29" s="69"/>
      <c r="S29" s="71"/>
      <c r="T29" s="71"/>
      <c r="U29" s="71"/>
      <c r="V29" s="303"/>
      <c r="W29" s="69"/>
      <c r="X29" s="69"/>
      <c r="Y29" s="69"/>
      <c r="Z29" s="69"/>
      <c r="AA29" s="69"/>
      <c r="AB29" s="69"/>
      <c r="AC29" s="69"/>
      <c r="AD29" s="69"/>
      <c r="AE29" s="69"/>
      <c r="AF29" s="25"/>
      <c r="AG29" s="69"/>
      <c r="AH29" s="69"/>
      <c r="AI29" s="69"/>
      <c r="AJ29" s="287"/>
    </row>
    <row r="30" spans="1:36" ht="12.75" customHeight="1" x14ac:dyDescent="0.2">
      <c r="A30" s="253"/>
      <c r="B30" s="187"/>
      <c r="C30" s="31"/>
      <c r="D30" s="31"/>
      <c r="E30" s="830" t="str">
        <f>IF(E27="","",HYPERLINK("#JUMP_E_Top",EUconst_FurtherGuidancePoint1))</f>
        <v/>
      </c>
      <c r="F30" s="830"/>
      <c r="G30" s="830"/>
      <c r="H30" s="830"/>
      <c r="I30" s="830"/>
      <c r="J30" s="830"/>
      <c r="K30" s="830"/>
      <c r="L30" s="830"/>
      <c r="M30" s="830"/>
      <c r="N30" s="831"/>
      <c r="O30" s="172"/>
      <c r="P30" s="69"/>
      <c r="Q30" s="315"/>
      <c r="R30" s="319"/>
      <c r="S30" s="71"/>
      <c r="T30" s="71"/>
      <c r="U30" s="71"/>
      <c r="V30" s="69"/>
      <c r="W30" s="69"/>
      <c r="X30" s="69"/>
      <c r="Y30" s="25"/>
      <c r="Z30" s="69"/>
      <c r="AA30" s="69"/>
      <c r="AB30" s="69"/>
      <c r="AC30" s="69"/>
      <c r="AD30" s="69"/>
      <c r="AE30" s="69"/>
      <c r="AF30" s="25"/>
      <c r="AG30" s="69"/>
      <c r="AH30" s="69"/>
      <c r="AI30" s="69"/>
      <c r="AJ30" s="287"/>
    </row>
    <row r="31" spans="1:36" s="37" customFormat="1" ht="38.85" customHeight="1" x14ac:dyDescent="0.2">
      <c r="A31" s="253"/>
      <c r="B31" s="187"/>
      <c r="C31" s="31"/>
      <c r="E31" s="320" t="s">
        <v>165</v>
      </c>
      <c r="F31" s="321" t="str">
        <f>Translations!$B$338</f>
        <v>Tier required:</v>
      </c>
      <c r="G31" s="798" t="str">
        <f>Translations!$B$344</f>
        <v xml:space="preserve">Reason for deviation in the past: </v>
      </c>
      <c r="H31" s="798"/>
      <c r="I31" s="320" t="str">
        <f>Translations!$B$345</f>
        <v>Impact on tiers?</v>
      </c>
      <c r="J31" s="320" t="str">
        <f>Translations!$B$336</f>
        <v>Measures taken:</v>
      </c>
      <c r="K31" s="321" t="str">
        <f>Translations!$B$308</f>
        <v>When?</v>
      </c>
      <c r="L31" s="321" t="str">
        <f>Translations!$B$340</f>
        <v>Tier applied:</v>
      </c>
      <c r="O31" s="306"/>
      <c r="P31" s="69"/>
      <c r="Q31" s="322"/>
      <c r="R31" s="69"/>
      <c r="S31" s="69"/>
      <c r="T31" s="322"/>
      <c r="U31" s="322"/>
      <c r="V31" s="322"/>
      <c r="W31" s="322"/>
      <c r="X31" s="322"/>
      <c r="Y31" s="322"/>
      <c r="Z31" s="322"/>
      <c r="AA31" s="323" t="s">
        <v>498</v>
      </c>
      <c r="AB31" s="322"/>
      <c r="AC31" s="322" t="str">
        <f>Translations!$B$344</f>
        <v xml:space="preserve">Reason for deviation in the past: </v>
      </c>
      <c r="AD31" s="322" t="str">
        <f>Translations!$B$345</f>
        <v>Impact on tiers?</v>
      </c>
      <c r="AE31" s="322" t="str">
        <f>Translations!$B$336</f>
        <v>Measures taken:</v>
      </c>
      <c r="AF31" s="322" t="str">
        <f>Translations!$B$308</f>
        <v>When?</v>
      </c>
      <c r="AG31" s="322" t="str">
        <f>Translations!$B$340</f>
        <v>Tier applied:</v>
      </c>
      <c r="AH31" s="322"/>
      <c r="AI31" s="69"/>
      <c r="AJ31" s="287"/>
    </row>
    <row r="32" spans="1:36" s="37" customFormat="1" ht="15" customHeight="1" x14ac:dyDescent="0.2">
      <c r="A32" s="253"/>
      <c r="B32" s="187"/>
      <c r="D32" s="176" t="s">
        <v>128</v>
      </c>
      <c r="E32" s="10"/>
      <c r="F32" s="324" t="str">
        <f>IF(OR(X32="",X32=EUconst_NA),"",IF(CNTR_SmallEmitter,1,X32))</f>
        <v/>
      </c>
      <c r="G32" s="799"/>
      <c r="H32" s="730"/>
      <c r="I32" s="11"/>
      <c r="J32" s="11"/>
      <c r="K32" s="12"/>
      <c r="L32" s="13"/>
      <c r="M32" s="800" t="str">
        <f>IF(OR(ISBLANK(L32),L32=EUconst_NoTier),"",IF($Z32=0,EUconst_NotApplicable,IF(ISERROR($Z32),"",$Z32)))</f>
        <v/>
      </c>
      <c r="N32" s="801"/>
      <c r="O32" s="306"/>
      <c r="P32" s="314" t="str">
        <f>R27</f>
        <v/>
      </c>
      <c r="Q32" s="69"/>
      <c r="R32" s="173" t="str">
        <f>R36</f>
        <v/>
      </c>
      <c r="S32" s="322"/>
      <c r="T32" s="173" t="str">
        <f>IF(E32="","",INDEX(EUwideConstants!$C$251:$C$257,MATCH(E32,Euconst_CalcFactors,0))&amp;R32)</f>
        <v/>
      </c>
      <c r="U32" s="69"/>
      <c r="V32" s="173" t="str">
        <f>IF(T32="","",INDEX(EUwideConstants!$E$251:$E$257,MATCH(E32,Euconst_CalcFactors,0)))</f>
        <v/>
      </c>
      <c r="W32" s="69"/>
      <c r="X32" s="270" t="str">
        <f>IF(OR(R32="",T32=""),"",INDEX(EUwideConstants!$G:$G,MATCH(T32,EUwideConstants!$S:$S,0)))</f>
        <v/>
      </c>
      <c r="Y32" s="173" t="str">
        <f>IF(F32="","",IF(F32=EUconst_NA,"",INDEX(EUwideConstants!$H:$O,MATCH(T32,EUwideConstants!$S:$S,0),MATCH(F32,CNTR_TierList,0))))</f>
        <v/>
      </c>
      <c r="Z32" s="173" t="str">
        <f>IF(ISBLANK(L32),"",IF(L32=EUconst_NA,"",INDEX(EUwideConstants!$H:$O,MATCH(T32,EUwideConstants!$S:$S,0),MATCH(L32,CNTR_TierList,0))))</f>
        <v/>
      </c>
      <c r="AA32" s="69"/>
      <c r="AB32" s="270" t="b">
        <f>AND(COUNTA(CNTR_ListRelevantSections)&gt;0,E27="")</f>
        <v>0</v>
      </c>
      <c r="AC32" s="270" t="b">
        <f>AND(COUNTA(CNTR_ListRelevantSections)&gt;0,OR(E32="",AB32,CNTR_REHasImproveFuelStream=FALSE))</f>
        <v>0</v>
      </c>
      <c r="AD32" s="270" t="b">
        <f t="shared" ref="AD32" si="0">AC32</f>
        <v>0</v>
      </c>
      <c r="AE32" s="270" t="b">
        <f t="shared" ref="AE32" si="1">AD32</f>
        <v>0</v>
      </c>
      <c r="AF32" s="270" t="b">
        <f>OR(AD32,AND(J32&lt;&gt;"",J32=FALSE))</f>
        <v>0</v>
      </c>
      <c r="AG32" s="270" t="b">
        <f>OR(AF32,AND(I32&lt;&gt;"",I32=FALSE))</f>
        <v>0</v>
      </c>
      <c r="AH32" s="69"/>
      <c r="AI32" s="69"/>
    </row>
    <row r="33" spans="1:36" s="37" customFormat="1" ht="15" customHeight="1" x14ac:dyDescent="0.2">
      <c r="A33" s="253"/>
      <c r="B33" s="187"/>
      <c r="D33" s="176" t="s">
        <v>129</v>
      </c>
      <c r="E33" s="14"/>
      <c r="F33" s="325" t="str">
        <f>IF(OR(X33="",X33=EUconst_NA),"",IF(CNTR_SmallEmitter,1,X33))</f>
        <v/>
      </c>
      <c r="G33" s="802"/>
      <c r="H33" s="803"/>
      <c r="I33" s="15"/>
      <c r="J33" s="15"/>
      <c r="K33" s="16"/>
      <c r="L33" s="17"/>
      <c r="M33" s="804" t="str">
        <f>IF(OR(ISBLANK(L33),L33=EUconst_NoTier),"",IF($Z33=0,EUconst_NotApplicable,IF(ISERROR($Z33),"",$Z33)))</f>
        <v/>
      </c>
      <c r="N33" s="805"/>
      <c r="O33" s="306"/>
      <c r="P33" s="314" t="str">
        <f>P32</f>
        <v/>
      </c>
      <c r="Q33" s="69"/>
      <c r="R33" s="173" t="str">
        <f>R32</f>
        <v/>
      </c>
      <c r="S33" s="322"/>
      <c r="T33" s="173" t="str">
        <f>IF(E33="","",INDEX(EUwideConstants!$C$251:$C$257,MATCH(E33,Euconst_CalcFactors,0))&amp;R33)</f>
        <v/>
      </c>
      <c r="U33" s="69"/>
      <c r="V33" s="173" t="str">
        <f>IF(T33="","",INDEX(EUwideConstants!$E$251:$E$257,MATCH(E33,Euconst_CalcFactors,0)))</f>
        <v/>
      </c>
      <c r="W33" s="69"/>
      <c r="X33" s="270" t="str">
        <f>IF(OR(R33="",T33=""),"",INDEX(EUwideConstants!$G:$G,MATCH(T33,EUwideConstants!$S:$S,0)))</f>
        <v/>
      </c>
      <c r="Y33" s="173" t="str">
        <f>IF(F33="","",IF(F33=EUconst_NA,"",INDEX(EUwideConstants!$H:$O,MATCH(T33,EUwideConstants!$S:$S,0),MATCH(F33,CNTR_TierList,0))))</f>
        <v/>
      </c>
      <c r="Z33" s="173" t="str">
        <f>IF(ISBLANK(L33),"",IF(L33=EUconst_NA,"",INDEX(EUwideConstants!$H:$O,MATCH(T33,EUwideConstants!$S:$S,0),MATCH(L33,CNTR_TierList,0))))</f>
        <v/>
      </c>
      <c r="AA33" s="69"/>
      <c r="AB33" s="270" t="b">
        <f>AND(COUNTA(CNTR_ListRelevantSections)&gt;0,E27="")</f>
        <v>0</v>
      </c>
      <c r="AC33" s="270" t="b">
        <f>AND(COUNTA(CNTR_ListRelevantSections)&gt;0,OR(E33="",AB33,CNTR_REHasImproveFuelStream=FALSE))</f>
        <v>0</v>
      </c>
      <c r="AD33" s="270" t="b">
        <f t="shared" ref="AD33:AE34" si="2">AC33</f>
        <v>0</v>
      </c>
      <c r="AE33" s="270" t="b">
        <f t="shared" si="2"/>
        <v>0</v>
      </c>
      <c r="AF33" s="270" t="b">
        <f>OR(AD33,AND(J33&lt;&gt;"",J33=FALSE))</f>
        <v>0</v>
      </c>
      <c r="AG33" s="270" t="b">
        <f>OR(AF33,AND(I33&lt;&gt;"",I33=FALSE))</f>
        <v>0</v>
      </c>
      <c r="AH33" s="69"/>
      <c r="AI33" s="69"/>
    </row>
    <row r="34" spans="1:36" s="37" customFormat="1" ht="15" customHeight="1" x14ac:dyDescent="0.2">
      <c r="A34" s="253"/>
      <c r="B34" s="187"/>
      <c r="D34" s="176" t="s">
        <v>236</v>
      </c>
      <c r="E34" s="18"/>
      <c r="F34" s="326" t="str">
        <f>IF(OR(X34="",X34=EUconst_NA),"",IF(CNTR_SmallEmitter,1,X34))</f>
        <v/>
      </c>
      <c r="G34" s="806"/>
      <c r="H34" s="807"/>
      <c r="I34" s="19"/>
      <c r="J34" s="19"/>
      <c r="K34" s="20"/>
      <c r="L34" s="21"/>
      <c r="M34" s="808" t="str">
        <f>IF(OR(ISBLANK(L34),L34=EUconst_NoTier),"",IF($Z34=0,EUconst_NotApplicable,IF(ISERROR($Z34),"",$Z34)))</f>
        <v/>
      </c>
      <c r="N34" s="809"/>
      <c r="O34" s="306"/>
      <c r="P34" s="314" t="str">
        <f>P33</f>
        <v/>
      </c>
      <c r="Q34" s="69"/>
      <c r="R34" s="173" t="str">
        <f>R33</f>
        <v/>
      </c>
      <c r="S34" s="322"/>
      <c r="T34" s="173" t="str">
        <f>IF(E34="","",INDEX(EUwideConstants!$C$251:$C$257,MATCH(E34,Euconst_CalcFactors,0))&amp;R34)</f>
        <v/>
      </c>
      <c r="U34" s="69"/>
      <c r="V34" s="173" t="str">
        <f>IF(T34="","",INDEX(EUwideConstants!$E$251:$E$257,MATCH(E34,Euconst_CalcFactors,0)))</f>
        <v/>
      </c>
      <c r="W34" s="69"/>
      <c r="X34" s="270" t="str">
        <f>IF(OR(R34="",T34=""),"",INDEX(EUwideConstants!$G:$G,MATCH(T34,EUwideConstants!$S:$S,0)))</f>
        <v/>
      </c>
      <c r="Y34" s="173" t="str">
        <f>IF(F34="","",IF(F34=EUconst_NA,"",INDEX(EUwideConstants!$H:$O,MATCH(T34,EUwideConstants!$S:$S,0),MATCH(F34,CNTR_TierList,0))))</f>
        <v/>
      </c>
      <c r="Z34" s="173" t="str">
        <f>IF(ISBLANK(L34),"",IF(L34=EUconst_NA,"",INDEX(EUwideConstants!$H:$O,MATCH(T34,EUwideConstants!$S:$S,0),MATCH(L34,CNTR_TierList,0))))</f>
        <v/>
      </c>
      <c r="AA34" s="69"/>
      <c r="AB34" s="270" t="b">
        <f>AND(COUNTA(CNTR_ListRelevantSections)&gt;0,E27="")</f>
        <v>0</v>
      </c>
      <c r="AC34" s="270" t="b">
        <f>AND(COUNTA(CNTR_ListRelevantSections)&gt;0,OR(E34="",AB34,CNTR_REHasImproveFuelStream=FALSE))</f>
        <v>0</v>
      </c>
      <c r="AD34" s="270" t="b">
        <f t="shared" si="2"/>
        <v>0</v>
      </c>
      <c r="AE34" s="270" t="b">
        <f t="shared" si="2"/>
        <v>0</v>
      </c>
      <c r="AF34" s="270" t="b">
        <f>OR(AD34,AND(J34&lt;&gt;"",J34=FALSE))</f>
        <v>0</v>
      </c>
      <c r="AG34" s="270" t="b">
        <f>OR(AF34,AND(I34&lt;&gt;"",I34=FALSE))</f>
        <v>0</v>
      </c>
      <c r="AH34" s="69"/>
      <c r="AI34" s="69"/>
    </row>
    <row r="35" spans="1:36" s="37" customFormat="1" ht="5.0999999999999996" customHeight="1" x14ac:dyDescent="0.2">
      <c r="A35" s="253"/>
      <c r="B35" s="187"/>
      <c r="C35" s="31"/>
      <c r="D35" s="176"/>
      <c r="F35" s="39"/>
      <c r="G35" s="176"/>
      <c r="H35" s="176"/>
      <c r="I35" s="176"/>
      <c r="J35" s="176"/>
      <c r="M35" s="39"/>
      <c r="N35" s="39"/>
      <c r="O35" s="172"/>
      <c r="P35" s="71"/>
      <c r="Q35" s="69"/>
      <c r="R35" s="69"/>
      <c r="S35" s="69"/>
      <c r="T35" s="69"/>
      <c r="U35" s="69"/>
      <c r="V35" s="69"/>
      <c r="W35" s="69"/>
      <c r="X35" s="69"/>
      <c r="Y35" s="69"/>
      <c r="Z35" s="69"/>
      <c r="AA35" s="69"/>
      <c r="AB35" s="69"/>
      <c r="AC35" s="69"/>
      <c r="AD35" s="69"/>
      <c r="AE35" s="69"/>
      <c r="AF35" s="69"/>
      <c r="AG35" s="69"/>
      <c r="AH35" s="69"/>
      <c r="AI35" s="69"/>
    </row>
    <row r="36" spans="1:36" s="37" customFormat="1" ht="15" customHeight="1" x14ac:dyDescent="0.2">
      <c r="A36" s="253"/>
      <c r="B36" s="187"/>
      <c r="D36" s="176" t="s">
        <v>237</v>
      </c>
      <c r="E36" s="810" t="str">
        <f>Translations!$B$114</f>
        <v>Scope factor</v>
      </c>
      <c r="F36" s="812" t="str">
        <f>IF(OR(X36="",X36=EUconst_NA),"",X36)</f>
        <v/>
      </c>
      <c r="G36" s="814"/>
      <c r="H36" s="814"/>
      <c r="I36" s="816"/>
      <c r="J36" s="816"/>
      <c r="K36" s="818"/>
      <c r="L36" s="22"/>
      <c r="M36" s="820" t="str">
        <f>IF(OR(ISBLANK(L36),L36=EUconst_NoTier),"",IF($Z36=0,EUconst_NotApplicable,IF(ISERROR($Z36),"",$Z36)))</f>
        <v/>
      </c>
      <c r="N36" s="821"/>
      <c r="O36" s="306"/>
      <c r="P36" s="314" t="str">
        <f>P32</f>
        <v/>
      </c>
      <c r="Q36" s="69"/>
      <c r="R36" s="173" t="str">
        <f>E28</f>
        <v/>
      </c>
      <c r="S36" s="322"/>
      <c r="T36" s="173" t="str">
        <f>IF(E36="","",INDEX(EUwideConstants!$C$251:$C$257,MATCH(E36,Euconst_CalcFactors,0))&amp;R36)</f>
        <v>ScopeFactor_</v>
      </c>
      <c r="U36" s="69"/>
      <c r="V36" s="173" t="str">
        <f ca="1">IF(T36="","",INDEX(EUwideConstants!$E$251:$E$257,MATCH(E36,Euconst_CalcFactors,0)))</f>
        <v>EUwideConstants!$F$251:$I$251</v>
      </c>
      <c r="W36" s="69"/>
      <c r="X36" s="270" t="str">
        <f>IF(OR(R36="",T36=""),"",INDEX(EUwideConstants!$G:$G,MATCH(T36,EUwideConstants!$S:$S,0)))</f>
        <v/>
      </c>
      <c r="Y36" s="173" t="str">
        <f>IF(F36="","",IF(F36=EUconst_NA,"",INDEX(EUwideConstants!$H:$O,MATCH(T36,EUwideConstants!$S:$S,0),MATCH(F36,CNTR_TierList,0))))</f>
        <v/>
      </c>
      <c r="Z36" s="173" t="str">
        <f>IF(ISBLANK(L36),"",IF(L36=EUconst_NA,"",INDEX(EUwideConstants!$H:$O,MATCH(T36,EUwideConstants!$S:$S,0),MATCH(L36,CNTR_TierList,0))))</f>
        <v/>
      </c>
      <c r="AA36" s="173" t="str">
        <f>IF(L36="","",INDEX(ScopeAddress,MATCH(L36,ScopeTiers,0)))</f>
        <v/>
      </c>
      <c r="AB36" s="270" t="b">
        <f>AND(COUNTA(CNTR_ListRelevantSections)&gt;0,E27="")</f>
        <v>0</v>
      </c>
      <c r="AC36" s="270" t="b">
        <f>AND(COUNTA(CNTR_ListRelevantSections)&gt;0,OR(CNTR_REHasImproveScopeFactor=FALSE,AB36))</f>
        <v>0</v>
      </c>
      <c r="AD36" s="270" t="b">
        <f t="shared" ref="AD36:AG36" si="3">AC36</f>
        <v>0</v>
      </c>
      <c r="AE36" s="270" t="b">
        <f t="shared" si="3"/>
        <v>0</v>
      </c>
      <c r="AF36" s="270" t="b">
        <f t="shared" si="3"/>
        <v>0</v>
      </c>
      <c r="AG36" s="270" t="b">
        <f t="shared" si="3"/>
        <v>0</v>
      </c>
      <c r="AH36" s="69"/>
      <c r="AI36" s="69"/>
    </row>
    <row r="37" spans="1:36" s="37" customFormat="1" ht="15" customHeight="1" x14ac:dyDescent="0.2">
      <c r="A37" s="253"/>
      <c r="B37" s="187"/>
      <c r="D37" s="176"/>
      <c r="E37" s="811"/>
      <c r="F37" s="813"/>
      <c r="G37" s="815"/>
      <c r="H37" s="815"/>
      <c r="I37" s="817"/>
      <c r="J37" s="817"/>
      <c r="K37" s="819"/>
      <c r="L37" s="23"/>
      <c r="M37" s="820" t="str">
        <f>IF(L37="","",INDEX(ScopeMethodsDetails,MATCH(L37,INDEX(ScopeMethodsDetails,,1),0),2))</f>
        <v/>
      </c>
      <c r="N37" s="821"/>
      <c r="O37" s="306"/>
      <c r="P37" s="314" t="str">
        <f>P36</f>
        <v/>
      </c>
      <c r="Q37" s="69"/>
      <c r="R37" s="69"/>
      <c r="S37" s="69"/>
      <c r="T37" s="69"/>
      <c r="U37" s="69"/>
      <c r="V37" s="69"/>
      <c r="W37" s="69"/>
      <c r="X37" s="69"/>
      <c r="Y37" s="69"/>
      <c r="Z37" s="69"/>
      <c r="AA37" s="69"/>
      <c r="AB37" s="69"/>
      <c r="AC37" s="69"/>
      <c r="AD37" s="69"/>
      <c r="AE37" s="69"/>
      <c r="AF37" s="69"/>
      <c r="AG37" s="270" t="b">
        <f>AG36</f>
        <v>0</v>
      </c>
      <c r="AH37" s="69"/>
      <c r="AI37" s="69"/>
    </row>
    <row r="38" spans="1:36" s="37" customFormat="1" ht="5.0999999999999996" customHeight="1" x14ac:dyDescent="0.2">
      <c r="A38" s="253"/>
      <c r="B38" s="187"/>
      <c r="D38" s="176"/>
      <c r="E38" s="327"/>
      <c r="F38" s="328"/>
      <c r="G38" s="329"/>
      <c r="H38" s="329"/>
      <c r="I38" s="330"/>
      <c r="J38" s="330"/>
      <c r="K38" s="331"/>
      <c r="L38" s="332"/>
      <c r="M38" s="333"/>
      <c r="N38" s="333"/>
      <c r="O38" s="306"/>
      <c r="P38" s="69"/>
      <c r="Q38" s="69"/>
      <c r="R38" s="69"/>
      <c r="S38" s="69"/>
      <c r="T38" s="69"/>
      <c r="U38" s="69"/>
      <c r="V38" s="69"/>
      <c r="W38" s="69"/>
      <c r="X38" s="69"/>
      <c r="Y38" s="69"/>
      <c r="Z38" s="69"/>
      <c r="AA38" s="69"/>
      <c r="AB38" s="69"/>
      <c r="AC38" s="69"/>
      <c r="AD38" s="69"/>
      <c r="AE38" s="69"/>
      <c r="AF38" s="69"/>
      <c r="AG38" s="69"/>
      <c r="AH38" s="69"/>
      <c r="AI38" s="69"/>
    </row>
    <row r="39" spans="1:36" s="37" customFormat="1" ht="12.75" customHeight="1" x14ac:dyDescent="0.2">
      <c r="A39" s="253"/>
      <c r="B39" s="187"/>
      <c r="D39" s="334" t="s">
        <v>238</v>
      </c>
      <c r="E39" s="204" t="str">
        <f>Translations!$B$342</f>
        <v>Description</v>
      </c>
      <c r="G39" s="335"/>
      <c r="H39" s="176"/>
      <c r="I39" s="176"/>
      <c r="J39" s="176"/>
      <c r="K39" s="176"/>
      <c r="L39" s="176"/>
      <c r="M39" s="176"/>
      <c r="N39" s="176"/>
      <c r="O39" s="306"/>
      <c r="P39" s="69"/>
      <c r="Q39" s="69"/>
      <c r="R39" s="69"/>
      <c r="S39" s="69"/>
      <c r="T39" s="69"/>
      <c r="U39" s="69"/>
      <c r="V39" s="69"/>
      <c r="W39" s="69"/>
      <c r="X39" s="69"/>
      <c r="Y39" s="69"/>
      <c r="Z39" s="69"/>
      <c r="AA39" s="69"/>
      <c r="AB39" s="69"/>
      <c r="AC39" s="69"/>
      <c r="AD39" s="69"/>
      <c r="AE39" s="69"/>
      <c r="AF39" s="69"/>
      <c r="AG39" s="69"/>
      <c r="AH39" s="69"/>
      <c r="AI39" s="69"/>
    </row>
    <row r="40" spans="1:36" s="37" customFormat="1" ht="12.75" customHeight="1" x14ac:dyDescent="0.2">
      <c r="A40" s="253"/>
      <c r="B40" s="259"/>
      <c r="C40" s="31"/>
      <c r="D40" s="176"/>
      <c r="E40" s="680" t="str">
        <f>Translations!$B$346</f>
        <v>In case you require more space for the description you may also use external files and reference those here.</v>
      </c>
      <c r="F40" s="680"/>
      <c r="G40" s="680"/>
      <c r="H40" s="680"/>
      <c r="I40" s="680"/>
      <c r="J40" s="680"/>
      <c r="K40" s="680"/>
      <c r="L40" s="680"/>
      <c r="M40" s="680"/>
      <c r="N40" s="680"/>
      <c r="O40" s="306"/>
      <c r="P40" s="73"/>
      <c r="Q40" s="69"/>
      <c r="R40" s="69"/>
      <c r="S40" s="69"/>
      <c r="T40" s="69"/>
      <c r="U40" s="69"/>
      <c r="V40" s="69"/>
      <c r="W40" s="69"/>
      <c r="X40" s="69"/>
      <c r="Y40" s="69"/>
      <c r="Z40" s="69"/>
      <c r="AA40" s="69"/>
      <c r="AB40" s="69"/>
      <c r="AC40" s="69"/>
      <c r="AD40" s="69"/>
      <c r="AE40" s="69"/>
      <c r="AF40" s="69"/>
      <c r="AG40" s="69"/>
      <c r="AH40" s="69"/>
      <c r="AI40" s="69"/>
    </row>
    <row r="41" spans="1:36" s="37" customFormat="1" ht="12.75" customHeight="1" x14ac:dyDescent="0.2">
      <c r="A41" s="336"/>
      <c r="B41" s="254"/>
      <c r="C41" s="39"/>
      <c r="E41" s="789"/>
      <c r="F41" s="790"/>
      <c r="G41" s="790"/>
      <c r="H41" s="790"/>
      <c r="I41" s="790"/>
      <c r="J41" s="790"/>
      <c r="K41" s="790"/>
      <c r="L41" s="790"/>
      <c r="M41" s="790"/>
      <c r="N41" s="791"/>
      <c r="O41" s="306"/>
      <c r="P41" s="314" t="str">
        <f>P32</f>
        <v/>
      </c>
      <c r="Q41" s="69"/>
      <c r="R41" s="69"/>
      <c r="S41" s="69"/>
      <c r="T41" s="69"/>
      <c r="U41" s="69"/>
      <c r="V41" s="69"/>
      <c r="W41" s="69"/>
      <c r="X41" s="69"/>
      <c r="Y41" s="69"/>
      <c r="Z41" s="69"/>
      <c r="AA41" s="69"/>
      <c r="AB41" s="69"/>
      <c r="AC41" s="69"/>
      <c r="AD41" s="69"/>
      <c r="AE41" s="69"/>
      <c r="AF41" s="69"/>
      <c r="AG41" s="69"/>
      <c r="AH41" s="69"/>
      <c r="AI41" s="173" t="b">
        <f>AND(COUNTA(CNTR_ListRelevantSections)&gt;0,OR(AB34,COUNTA(E32:E34)=0))</f>
        <v>0</v>
      </c>
    </row>
    <row r="42" spans="1:36" s="37" customFormat="1" ht="12.75" customHeight="1" x14ac:dyDescent="0.2">
      <c r="A42" s="336"/>
      <c r="B42" s="254"/>
      <c r="C42" s="39"/>
      <c r="E42" s="792"/>
      <c r="F42" s="793"/>
      <c r="G42" s="793"/>
      <c r="H42" s="793"/>
      <c r="I42" s="793"/>
      <c r="J42" s="793"/>
      <c r="K42" s="793"/>
      <c r="L42" s="793"/>
      <c r="M42" s="793"/>
      <c r="N42" s="794"/>
      <c r="O42" s="306"/>
      <c r="P42" s="314" t="str">
        <f>P41</f>
        <v/>
      </c>
      <c r="Q42" s="69"/>
      <c r="R42" s="69"/>
      <c r="S42" s="69"/>
      <c r="T42" s="69"/>
      <c r="U42" s="69"/>
      <c r="V42" s="69"/>
      <c r="W42" s="69"/>
      <c r="X42" s="69"/>
      <c r="Y42" s="69"/>
      <c r="Z42" s="69"/>
      <c r="AA42" s="69"/>
      <c r="AB42" s="69"/>
      <c r="AC42" s="69"/>
      <c r="AD42" s="69"/>
      <c r="AE42" s="69"/>
      <c r="AF42" s="69"/>
      <c r="AG42" s="69"/>
      <c r="AH42" s="69"/>
      <c r="AI42" s="173" t="b">
        <f>AI41</f>
        <v>0</v>
      </c>
    </row>
    <row r="43" spans="1:36" s="37" customFormat="1" ht="12.75" customHeight="1" x14ac:dyDescent="0.2">
      <c r="A43" s="336"/>
      <c r="B43" s="254"/>
      <c r="C43" s="39"/>
      <c r="E43" s="792"/>
      <c r="F43" s="793"/>
      <c r="G43" s="793"/>
      <c r="H43" s="793"/>
      <c r="I43" s="793"/>
      <c r="J43" s="793"/>
      <c r="K43" s="793"/>
      <c r="L43" s="793"/>
      <c r="M43" s="793"/>
      <c r="N43" s="794"/>
      <c r="O43" s="306"/>
      <c r="P43" s="314" t="str">
        <f t="shared" ref="P43:P45" si="4">P42</f>
        <v/>
      </c>
      <c r="Q43" s="69"/>
      <c r="R43" s="69"/>
      <c r="S43" s="69"/>
      <c r="T43" s="69"/>
      <c r="U43" s="69"/>
      <c r="V43" s="69"/>
      <c r="W43" s="69"/>
      <c r="X43" s="69"/>
      <c r="Y43" s="69"/>
      <c r="Z43" s="69"/>
      <c r="AA43" s="69"/>
      <c r="AB43" s="69"/>
      <c r="AC43" s="69"/>
      <c r="AD43" s="69"/>
      <c r="AE43" s="69"/>
      <c r="AF43" s="69"/>
      <c r="AG43" s="69"/>
      <c r="AH43" s="69"/>
      <c r="AI43" s="173" t="b">
        <f>AI42</f>
        <v>0</v>
      </c>
    </row>
    <row r="44" spans="1:36" s="37" customFormat="1" ht="12.75" customHeight="1" x14ac:dyDescent="0.2">
      <c r="A44" s="336"/>
      <c r="B44" s="254"/>
      <c r="C44" s="39"/>
      <c r="E44" s="792"/>
      <c r="F44" s="793"/>
      <c r="G44" s="793"/>
      <c r="H44" s="793"/>
      <c r="I44" s="793"/>
      <c r="J44" s="793"/>
      <c r="K44" s="793"/>
      <c r="L44" s="793"/>
      <c r="M44" s="793"/>
      <c r="N44" s="794"/>
      <c r="O44" s="306"/>
      <c r="P44" s="314" t="str">
        <f t="shared" si="4"/>
        <v/>
      </c>
      <c r="Q44" s="69"/>
      <c r="R44" s="69"/>
      <c r="S44" s="69"/>
      <c r="T44" s="69"/>
      <c r="U44" s="69"/>
      <c r="V44" s="69"/>
      <c r="W44" s="69"/>
      <c r="X44" s="69"/>
      <c r="Y44" s="69"/>
      <c r="Z44" s="69"/>
      <c r="AA44" s="69"/>
      <c r="AB44" s="69"/>
      <c r="AC44" s="69"/>
      <c r="AD44" s="69"/>
      <c r="AE44" s="69"/>
      <c r="AF44" s="69"/>
      <c r="AG44" s="69"/>
      <c r="AH44" s="69"/>
      <c r="AI44" s="173" t="b">
        <f>AI43</f>
        <v>0</v>
      </c>
    </row>
    <row r="45" spans="1:36" s="37" customFormat="1" ht="12.75" customHeight="1" x14ac:dyDescent="0.2">
      <c r="A45" s="336"/>
      <c r="B45" s="254"/>
      <c r="C45" s="39"/>
      <c r="E45" s="795"/>
      <c r="F45" s="796"/>
      <c r="G45" s="796"/>
      <c r="H45" s="796"/>
      <c r="I45" s="796"/>
      <c r="J45" s="796"/>
      <c r="K45" s="796"/>
      <c r="L45" s="796"/>
      <c r="M45" s="796"/>
      <c r="N45" s="797"/>
      <c r="O45" s="306"/>
      <c r="P45" s="314" t="str">
        <f t="shared" si="4"/>
        <v/>
      </c>
      <c r="Q45" s="69"/>
      <c r="R45" s="69"/>
      <c r="S45" s="69"/>
      <c r="T45" s="69"/>
      <c r="U45" s="69"/>
      <c r="V45" s="69"/>
      <c r="W45" s="69"/>
      <c r="X45" s="69"/>
      <c r="Y45" s="69"/>
      <c r="Z45" s="69"/>
      <c r="AA45" s="69"/>
      <c r="AB45" s="69"/>
      <c r="AC45" s="69"/>
      <c r="AD45" s="69"/>
      <c r="AE45" s="69"/>
      <c r="AF45" s="69"/>
      <c r="AG45" s="69"/>
      <c r="AH45" s="69"/>
      <c r="AI45" s="173" t="b">
        <f>AI44</f>
        <v>0</v>
      </c>
    </row>
    <row r="46" spans="1:36" ht="12.75" customHeight="1" thickBot="1" x14ac:dyDescent="0.25">
      <c r="A46" s="253"/>
      <c r="B46" s="254"/>
      <c r="C46" s="308"/>
      <c r="D46" s="264"/>
      <c r="E46" s="309"/>
      <c r="F46" s="308"/>
      <c r="G46" s="310"/>
      <c r="H46" s="310"/>
      <c r="I46" s="310"/>
      <c r="J46" s="310"/>
      <c r="K46" s="310"/>
      <c r="L46" s="310"/>
      <c r="M46" s="310"/>
      <c r="N46" s="310"/>
      <c r="O46" s="172"/>
      <c r="P46" s="69"/>
      <c r="Q46" s="69"/>
      <c r="R46" s="69"/>
      <c r="S46" s="25"/>
      <c r="T46" s="25"/>
      <c r="U46" s="311"/>
      <c r="V46" s="25"/>
      <c r="W46" s="25"/>
      <c r="X46" s="311"/>
      <c r="Y46" s="25"/>
      <c r="Z46" s="25"/>
      <c r="AA46" s="25"/>
      <c r="AB46" s="25"/>
      <c r="AC46" s="25"/>
      <c r="AD46" s="25"/>
      <c r="AE46" s="25"/>
      <c r="AF46" s="25"/>
      <c r="AG46" s="25"/>
      <c r="AH46" s="25"/>
      <c r="AI46" s="25"/>
    </row>
    <row r="47" spans="1:36" ht="12.75" customHeight="1" thickBot="1" x14ac:dyDescent="0.25">
      <c r="A47" s="312"/>
      <c r="B47" s="187"/>
      <c r="C47" s="39"/>
      <c r="D47" s="220"/>
      <c r="E47" s="300"/>
      <c r="F47" s="39"/>
      <c r="G47" s="56"/>
      <c r="H47" s="56"/>
      <c r="I47" s="56"/>
      <c r="J47" s="56"/>
      <c r="K47" s="39"/>
      <c r="L47" s="56"/>
      <c r="M47" s="56"/>
      <c r="N47" s="56"/>
      <c r="O47" s="172"/>
      <c r="P47" s="69"/>
      <c r="Q47" s="69"/>
      <c r="R47" s="69"/>
      <c r="S47" s="71"/>
      <c r="V47" s="303"/>
      <c r="Z47" s="25"/>
      <c r="AA47" s="25"/>
      <c r="AB47" s="25"/>
      <c r="AC47" s="25"/>
      <c r="AD47" s="25"/>
      <c r="AE47" s="25"/>
      <c r="AF47" s="25"/>
      <c r="AG47" s="25"/>
      <c r="AH47" s="25"/>
      <c r="AI47" s="293"/>
      <c r="AJ47" s="287"/>
    </row>
    <row r="48" spans="1:36" ht="15" customHeight="1" thickBot="1" x14ac:dyDescent="0.25">
      <c r="A48" s="266" t="str">
        <f>IF(E48="","",C48)</f>
        <v/>
      </c>
      <c r="B48" s="187"/>
      <c r="C48" s="267">
        <f>C27+1</f>
        <v>2</v>
      </c>
      <c r="D48" s="31"/>
      <c r="E48" s="822"/>
      <c r="F48" s="823"/>
      <c r="G48" s="823"/>
      <c r="H48" s="823"/>
      <c r="I48" s="823"/>
      <c r="J48" s="823"/>
      <c r="K48" s="824"/>
      <c r="L48" s="824"/>
      <c r="M48" s="824"/>
      <c r="N48" s="825"/>
      <c r="O48" s="313"/>
      <c r="P48" s="314" t="str">
        <f>IF(AND(E48&lt;&gt;"",COUNTIF(P49:$P$658,"PRINT")=0),"PRINT","")</f>
        <v/>
      </c>
      <c r="Q48" s="315"/>
      <c r="R48" s="316" t="str">
        <f>IF(ISBLANK(E48),"",MATCH(E48,CNTR_SourceStreamNames,0))</f>
        <v/>
      </c>
      <c r="S48" s="71"/>
      <c r="T48" s="71"/>
      <c r="U48" s="71"/>
      <c r="V48" s="303"/>
      <c r="X48" s="25"/>
      <c r="Y48" s="25"/>
      <c r="Z48" s="25"/>
      <c r="AA48" s="25"/>
      <c r="AB48" s="25"/>
      <c r="AC48" s="25"/>
      <c r="AD48" s="25"/>
      <c r="AE48" s="25"/>
      <c r="AF48" s="25"/>
      <c r="AG48" s="25"/>
      <c r="AH48" s="25"/>
      <c r="AI48" s="270" t="b">
        <f>CNTR_FuelStreamsRelevant=EUconst_NotRelevant</f>
        <v>0</v>
      </c>
      <c r="AJ48" s="287"/>
    </row>
    <row r="49" spans="1:36" ht="12.75" customHeight="1" thickBot="1" x14ac:dyDescent="0.25">
      <c r="A49" s="253"/>
      <c r="B49" s="187"/>
      <c r="C49" s="31"/>
      <c r="D49" s="31"/>
      <c r="E49" s="826" t="str">
        <f>IF(ISBLANK(E48),"",IF(INDEX(c_AERDataTransfer!$AT$27:$AT$76,MATCH(R48,c_AERDataTransfer!$C$27:$C$76,0))&gt;0,INDEX(c_AERDataTransfer!$AT$27:$AT$76,MATCH(R48,c_AERDataTransfer!$C$27:$C$76,0)),""))</f>
        <v/>
      </c>
      <c r="F49" s="827"/>
      <c r="G49" s="827"/>
      <c r="H49" s="827"/>
      <c r="I49" s="827"/>
      <c r="J49" s="827"/>
      <c r="K49" s="828"/>
      <c r="L49" s="828"/>
      <c r="M49" s="828"/>
      <c r="N49" s="829"/>
      <c r="O49" s="317"/>
      <c r="P49" s="69"/>
      <c r="Q49" s="315"/>
      <c r="R49" s="69"/>
      <c r="S49" s="71"/>
      <c r="T49" s="71"/>
      <c r="U49" s="71"/>
      <c r="V49" s="303"/>
      <c r="X49" s="25"/>
      <c r="Y49" s="318"/>
      <c r="Z49" s="69"/>
      <c r="AA49" s="69"/>
      <c r="AB49" s="69"/>
      <c r="AC49" s="69"/>
      <c r="AD49" s="69"/>
      <c r="AE49" s="318"/>
      <c r="AF49" s="25"/>
      <c r="AG49" s="315"/>
      <c r="AH49" s="69"/>
      <c r="AI49" s="293"/>
      <c r="AJ49" s="287"/>
    </row>
    <row r="50" spans="1:36" ht="5.0999999999999996" customHeight="1" x14ac:dyDescent="0.2">
      <c r="A50" s="253"/>
      <c r="B50" s="187"/>
      <c r="C50" s="31"/>
      <c r="D50" s="31"/>
      <c r="E50" s="31"/>
      <c r="F50" s="31"/>
      <c r="G50" s="31"/>
      <c r="H50" s="39"/>
      <c r="I50" s="39"/>
      <c r="J50" s="39"/>
      <c r="K50" s="39"/>
      <c r="L50" s="39"/>
      <c r="M50" s="39"/>
      <c r="N50" s="39"/>
      <c r="O50" s="172"/>
      <c r="P50" s="69"/>
      <c r="Q50" s="69"/>
      <c r="R50" s="69"/>
      <c r="S50" s="71"/>
      <c r="T50" s="71"/>
      <c r="U50" s="71"/>
      <c r="V50" s="303"/>
      <c r="W50" s="69"/>
      <c r="X50" s="69"/>
      <c r="Y50" s="69"/>
      <c r="Z50" s="69"/>
      <c r="AA50" s="69"/>
      <c r="AB50" s="69"/>
      <c r="AC50" s="69"/>
      <c r="AD50" s="69"/>
      <c r="AE50" s="69"/>
      <c r="AF50" s="25"/>
      <c r="AG50" s="69"/>
      <c r="AH50" s="69"/>
      <c r="AI50" s="69"/>
      <c r="AJ50" s="287"/>
    </row>
    <row r="51" spans="1:36" ht="12.75" customHeight="1" x14ac:dyDescent="0.2">
      <c r="A51" s="253"/>
      <c r="B51" s="187"/>
      <c r="C51" s="31"/>
      <c r="D51" s="31"/>
      <c r="E51" s="830" t="str">
        <f>IF(E48="","",HYPERLINK("#JUMP_E_Top",EUconst_FurtherGuidancePoint1))</f>
        <v/>
      </c>
      <c r="F51" s="830"/>
      <c r="G51" s="830"/>
      <c r="H51" s="830"/>
      <c r="I51" s="830"/>
      <c r="J51" s="830"/>
      <c r="K51" s="830"/>
      <c r="L51" s="830"/>
      <c r="M51" s="830"/>
      <c r="N51" s="831"/>
      <c r="O51" s="172"/>
      <c r="P51" s="69"/>
      <c r="Q51" s="315"/>
      <c r="R51" s="319"/>
      <c r="S51" s="71"/>
      <c r="T51" s="71"/>
      <c r="U51" s="71"/>
      <c r="V51" s="69"/>
      <c r="W51" s="69"/>
      <c r="X51" s="69"/>
      <c r="Y51" s="25"/>
      <c r="Z51" s="69"/>
      <c r="AA51" s="69"/>
      <c r="AB51" s="69"/>
      <c r="AC51" s="69"/>
      <c r="AD51" s="69"/>
      <c r="AE51" s="69"/>
      <c r="AF51" s="25"/>
      <c r="AG51" s="69"/>
      <c r="AH51" s="69"/>
      <c r="AI51" s="69"/>
      <c r="AJ51" s="287"/>
    </row>
    <row r="52" spans="1:36" s="37" customFormat="1" ht="38.85" customHeight="1" x14ac:dyDescent="0.2">
      <c r="A52" s="253"/>
      <c r="B52" s="187"/>
      <c r="C52" s="31"/>
      <c r="E52" s="320" t="str">
        <f>Translations!$B$65</f>
        <v>Parameter</v>
      </c>
      <c r="F52" s="321" t="str">
        <f>Translations!$B$338</f>
        <v>Tier required:</v>
      </c>
      <c r="G52" s="798" t="str">
        <f>Translations!$B$344</f>
        <v xml:space="preserve">Reason for deviation in the past: </v>
      </c>
      <c r="H52" s="798"/>
      <c r="I52" s="320" t="str">
        <f>Translations!$B$345</f>
        <v>Impact on tiers?</v>
      </c>
      <c r="J52" s="320" t="str">
        <f>Translations!$B$336</f>
        <v>Measures taken:</v>
      </c>
      <c r="K52" s="321" t="str">
        <f>Translations!$B$308</f>
        <v>When?</v>
      </c>
      <c r="L52" s="321" t="str">
        <f>Translations!$B$340</f>
        <v>Tier applied:</v>
      </c>
      <c r="O52" s="306"/>
      <c r="P52" s="69"/>
      <c r="Q52" s="322"/>
      <c r="R52" s="69"/>
      <c r="S52" s="69"/>
      <c r="T52" s="322"/>
      <c r="U52" s="322"/>
      <c r="V52" s="322"/>
      <c r="W52" s="322"/>
      <c r="X52" s="322"/>
      <c r="Y52" s="322"/>
      <c r="Z52" s="322"/>
      <c r="AA52" s="323" t="s">
        <v>498</v>
      </c>
      <c r="AB52" s="322"/>
      <c r="AC52" s="322" t="str">
        <f>Translations!$B$344</f>
        <v xml:space="preserve">Reason for deviation in the past: </v>
      </c>
      <c r="AD52" s="322" t="str">
        <f>Translations!$B$345</f>
        <v>Impact on tiers?</v>
      </c>
      <c r="AE52" s="322" t="str">
        <f>Translations!$B$336</f>
        <v>Measures taken:</v>
      </c>
      <c r="AF52" s="322" t="str">
        <f>Translations!$B$308</f>
        <v>When?</v>
      </c>
      <c r="AG52" s="322" t="str">
        <f>Translations!$B$340</f>
        <v>Tier applied:</v>
      </c>
      <c r="AH52" s="322"/>
      <c r="AI52" s="69"/>
      <c r="AJ52" s="287"/>
    </row>
    <row r="53" spans="1:36" s="37" customFormat="1" ht="15" customHeight="1" x14ac:dyDescent="0.2">
      <c r="A53" s="253"/>
      <c r="B53" s="187"/>
      <c r="D53" s="176" t="s">
        <v>128</v>
      </c>
      <c r="E53" s="10"/>
      <c r="F53" s="324" t="str">
        <f>IF(OR(X53="",X53=EUconst_NA),"",IF(CNTR_SmallEmitter,1,X53))</f>
        <v/>
      </c>
      <c r="G53" s="799"/>
      <c r="H53" s="730"/>
      <c r="I53" s="11"/>
      <c r="J53" s="11"/>
      <c r="K53" s="12"/>
      <c r="L53" s="13"/>
      <c r="M53" s="800" t="str">
        <f>IF(OR(ISBLANK(L53),L53=EUconst_NoTier),"",IF($Z53=0,EUconst_NotApplicable,IF(ISERROR($Z53),"",$Z53)))</f>
        <v/>
      </c>
      <c r="N53" s="801"/>
      <c r="O53" s="306"/>
      <c r="P53" s="314" t="str">
        <f>R48</f>
        <v/>
      </c>
      <c r="Q53" s="69"/>
      <c r="R53" s="173" t="str">
        <f>R57</f>
        <v/>
      </c>
      <c r="S53" s="322"/>
      <c r="T53" s="173" t="str">
        <f>IF(E53="","",INDEX(EUwideConstants!$C$251:$C$257,MATCH(E53,Euconst_CalcFactors,0))&amp;R53)</f>
        <v/>
      </c>
      <c r="U53" s="69"/>
      <c r="V53" s="173" t="str">
        <f>IF(T53="","",INDEX(EUwideConstants!$E$251:$E$257,MATCH(E53,Euconst_CalcFactors,0)))</f>
        <v/>
      </c>
      <c r="W53" s="69"/>
      <c r="X53" s="270" t="str">
        <f>IF(OR(R53="",T53=""),"",INDEX(EUwideConstants!$G:$G,MATCH(T53,EUwideConstants!$S:$S,0)))</f>
        <v/>
      </c>
      <c r="Y53" s="173" t="str">
        <f>IF(F53="","",IF(F53=EUconst_NA,"",INDEX(EUwideConstants!$H:$O,MATCH(T53,EUwideConstants!$S:$S,0),MATCH(F53,CNTR_TierList,0))))</f>
        <v/>
      </c>
      <c r="Z53" s="173" t="str">
        <f>IF(ISBLANK(L53),"",IF(L53=EUconst_NA,"",INDEX(EUwideConstants!$H:$O,MATCH(T53,EUwideConstants!$S:$S,0),MATCH(L53,CNTR_TierList,0))))</f>
        <v/>
      </c>
      <c r="AA53" s="69"/>
      <c r="AB53" s="270" t="b">
        <f>AND(COUNTA(CNTR_ListRelevantSections)&gt;0,E48="")</f>
        <v>0</v>
      </c>
      <c r="AC53" s="270" t="b">
        <f>AND(COUNTA(CNTR_ListRelevantSections)&gt;0,OR(E53="",AB53,CNTR_REHasImproveFuelStream=FALSE))</f>
        <v>0</v>
      </c>
      <c r="AD53" s="270" t="b">
        <f t="shared" ref="AD53:AD55" si="5">AC53</f>
        <v>0</v>
      </c>
      <c r="AE53" s="270" t="b">
        <f t="shared" ref="AE53:AE55" si="6">AD53</f>
        <v>0</v>
      </c>
      <c r="AF53" s="270" t="b">
        <f>OR(AD53,AND(J53&lt;&gt;"",J53=FALSE))</f>
        <v>0</v>
      </c>
      <c r="AG53" s="270" t="b">
        <f>OR(AF53,AND(I53&lt;&gt;"",I53=FALSE))</f>
        <v>0</v>
      </c>
      <c r="AH53" s="69"/>
      <c r="AI53" s="69"/>
    </row>
    <row r="54" spans="1:36" s="37" customFormat="1" ht="15" customHeight="1" x14ac:dyDescent="0.2">
      <c r="A54" s="253"/>
      <c r="B54" s="187"/>
      <c r="D54" s="176" t="s">
        <v>129</v>
      </c>
      <c r="E54" s="14"/>
      <c r="F54" s="325" t="str">
        <f>IF(OR(X54="",X54=EUconst_NA),"",IF(CNTR_SmallEmitter,1,X54))</f>
        <v/>
      </c>
      <c r="G54" s="802"/>
      <c r="H54" s="803"/>
      <c r="I54" s="15"/>
      <c r="J54" s="15"/>
      <c r="K54" s="16"/>
      <c r="L54" s="17"/>
      <c r="M54" s="804" t="str">
        <f>IF(OR(ISBLANK(L54),L54=EUconst_NoTier),"",IF($Z54=0,EUconst_NotApplicable,IF(ISERROR($Z54),"",$Z54)))</f>
        <v/>
      </c>
      <c r="N54" s="805"/>
      <c r="O54" s="306"/>
      <c r="P54" s="314" t="str">
        <f>P53</f>
        <v/>
      </c>
      <c r="Q54" s="69"/>
      <c r="R54" s="173" t="str">
        <f>R53</f>
        <v/>
      </c>
      <c r="S54" s="322"/>
      <c r="T54" s="173" t="str">
        <f>IF(E54="","",INDEX(EUwideConstants!$C$251:$C$257,MATCH(E54,Euconst_CalcFactors,0))&amp;R54)</f>
        <v/>
      </c>
      <c r="U54" s="69"/>
      <c r="V54" s="173" t="str">
        <f>IF(T54="","",INDEX(EUwideConstants!$E$251:$E$257,MATCH(E54,Euconst_CalcFactors,0)))</f>
        <v/>
      </c>
      <c r="W54" s="69"/>
      <c r="X54" s="270" t="str">
        <f>IF(OR(R54="",T54=""),"",INDEX(EUwideConstants!$G:$G,MATCH(T54,EUwideConstants!$S:$S,0)))</f>
        <v/>
      </c>
      <c r="Y54" s="173" t="str">
        <f>IF(F54="","",IF(F54=EUconst_NA,"",INDEX(EUwideConstants!$H:$O,MATCH(T54,EUwideConstants!$S:$S,0),MATCH(F54,CNTR_TierList,0))))</f>
        <v/>
      </c>
      <c r="Z54" s="173" t="str">
        <f>IF(ISBLANK(L54),"",IF(L54=EUconst_NA,"",INDEX(EUwideConstants!$H:$O,MATCH(T54,EUwideConstants!$S:$S,0),MATCH(L54,CNTR_TierList,0))))</f>
        <v/>
      </c>
      <c r="AA54" s="69"/>
      <c r="AB54" s="270" t="b">
        <f>AND(COUNTA(CNTR_ListRelevantSections)&gt;0,E48="")</f>
        <v>0</v>
      </c>
      <c r="AC54" s="270" t="b">
        <f>AND(COUNTA(CNTR_ListRelevantSections)&gt;0,OR(E54="",AB54,CNTR_REHasImproveFuelStream=FALSE))</f>
        <v>0</v>
      </c>
      <c r="AD54" s="270" t="b">
        <f t="shared" si="5"/>
        <v>0</v>
      </c>
      <c r="AE54" s="270" t="b">
        <f t="shared" si="6"/>
        <v>0</v>
      </c>
      <c r="AF54" s="270" t="b">
        <f>OR(AD54,AND(J54&lt;&gt;"",J54=FALSE))</f>
        <v>0</v>
      </c>
      <c r="AG54" s="270" t="b">
        <f>OR(AF54,AND(I54&lt;&gt;"",I54=FALSE))</f>
        <v>0</v>
      </c>
      <c r="AH54" s="69"/>
      <c r="AI54" s="69"/>
    </row>
    <row r="55" spans="1:36" s="37" customFormat="1" ht="15" customHeight="1" x14ac:dyDescent="0.2">
      <c r="A55" s="253"/>
      <c r="B55" s="187"/>
      <c r="D55" s="176" t="s">
        <v>236</v>
      </c>
      <c r="E55" s="18"/>
      <c r="F55" s="326" t="str">
        <f>IF(OR(X55="",X55=EUconst_NA),"",IF(CNTR_SmallEmitter,1,X55))</f>
        <v/>
      </c>
      <c r="G55" s="806"/>
      <c r="H55" s="807"/>
      <c r="I55" s="19"/>
      <c r="J55" s="19"/>
      <c r="K55" s="20"/>
      <c r="L55" s="21"/>
      <c r="M55" s="808" t="str">
        <f>IF(OR(ISBLANK(L55),L55=EUconst_NoTier),"",IF($Z55=0,EUconst_NotApplicable,IF(ISERROR($Z55),"",$Z55)))</f>
        <v/>
      </c>
      <c r="N55" s="809"/>
      <c r="O55" s="306"/>
      <c r="P55" s="314" t="str">
        <f>P54</f>
        <v/>
      </c>
      <c r="Q55" s="69"/>
      <c r="R55" s="173" t="str">
        <f>R54</f>
        <v/>
      </c>
      <c r="S55" s="322"/>
      <c r="T55" s="173" t="str">
        <f>IF(E55="","",INDEX(EUwideConstants!$C$251:$C$257,MATCH(E55,Euconst_CalcFactors,0))&amp;R55)</f>
        <v/>
      </c>
      <c r="U55" s="69"/>
      <c r="V55" s="173" t="str">
        <f>IF(T55="","",INDEX(EUwideConstants!$E$251:$E$257,MATCH(E55,Euconst_CalcFactors,0)))</f>
        <v/>
      </c>
      <c r="W55" s="69"/>
      <c r="X55" s="270" t="str">
        <f>IF(OR(R55="",T55=""),"",INDEX(EUwideConstants!$G:$G,MATCH(T55,EUwideConstants!$S:$S,0)))</f>
        <v/>
      </c>
      <c r="Y55" s="173" t="str">
        <f>IF(F55="","",IF(F55=EUconst_NA,"",INDEX(EUwideConstants!$H:$O,MATCH(T55,EUwideConstants!$S:$S,0),MATCH(F55,CNTR_TierList,0))))</f>
        <v/>
      </c>
      <c r="Z55" s="173" t="str">
        <f>IF(ISBLANK(L55),"",IF(L55=EUconst_NA,"",INDEX(EUwideConstants!$H:$O,MATCH(T55,EUwideConstants!$S:$S,0),MATCH(L55,CNTR_TierList,0))))</f>
        <v/>
      </c>
      <c r="AA55" s="69"/>
      <c r="AB55" s="270" t="b">
        <f>AND(COUNTA(CNTR_ListRelevantSections)&gt;0,E48="")</f>
        <v>0</v>
      </c>
      <c r="AC55" s="270" t="b">
        <f>AND(COUNTA(CNTR_ListRelevantSections)&gt;0,OR(E55="",AB55,CNTR_REHasImproveFuelStream=FALSE))</f>
        <v>0</v>
      </c>
      <c r="AD55" s="270" t="b">
        <f t="shared" si="5"/>
        <v>0</v>
      </c>
      <c r="AE55" s="270" t="b">
        <f t="shared" si="6"/>
        <v>0</v>
      </c>
      <c r="AF55" s="270" t="b">
        <f>OR(AD55,AND(J55&lt;&gt;"",J55=FALSE))</f>
        <v>0</v>
      </c>
      <c r="AG55" s="270" t="b">
        <f>OR(AF55,AND(I55&lt;&gt;"",I55=FALSE))</f>
        <v>0</v>
      </c>
      <c r="AH55" s="69"/>
      <c r="AI55" s="69"/>
    </row>
    <row r="56" spans="1:36" s="37" customFormat="1" ht="5.0999999999999996" customHeight="1" x14ac:dyDescent="0.2">
      <c r="A56" s="253"/>
      <c r="B56" s="187"/>
      <c r="C56" s="31"/>
      <c r="D56" s="176"/>
      <c r="F56" s="39"/>
      <c r="G56" s="176"/>
      <c r="H56" s="176"/>
      <c r="I56" s="176"/>
      <c r="J56" s="176"/>
      <c r="M56" s="39"/>
      <c r="N56" s="39"/>
      <c r="O56" s="172"/>
      <c r="P56" s="71"/>
      <c r="Q56" s="69"/>
      <c r="R56" s="69"/>
      <c r="S56" s="69"/>
      <c r="T56" s="69"/>
      <c r="U56" s="69"/>
      <c r="V56" s="69"/>
      <c r="W56" s="69"/>
      <c r="X56" s="69"/>
      <c r="Y56" s="69"/>
      <c r="Z56" s="69"/>
      <c r="AA56" s="69"/>
      <c r="AB56" s="69"/>
      <c r="AC56" s="69"/>
      <c r="AD56" s="69"/>
      <c r="AE56" s="69"/>
      <c r="AF56" s="69"/>
      <c r="AG56" s="69"/>
      <c r="AH56" s="69"/>
      <c r="AI56" s="69"/>
    </row>
    <row r="57" spans="1:36" s="37" customFormat="1" ht="15" customHeight="1" x14ac:dyDescent="0.2">
      <c r="A57" s="253"/>
      <c r="B57" s="187"/>
      <c r="D57" s="176" t="s">
        <v>237</v>
      </c>
      <c r="E57" s="810" t="str">
        <f>Translations!$B$114</f>
        <v>Scope factor</v>
      </c>
      <c r="F57" s="812" t="str">
        <f>IF(OR(X57="",X57=EUconst_NA),"",X57)</f>
        <v/>
      </c>
      <c r="G57" s="814"/>
      <c r="H57" s="814"/>
      <c r="I57" s="816"/>
      <c r="J57" s="816"/>
      <c r="K57" s="818"/>
      <c r="L57" s="22"/>
      <c r="M57" s="820" t="str">
        <f>IF(OR(ISBLANK(L57),L57=EUconst_NoTier),"",IF($Z57=0,EUconst_NotApplicable,IF(ISERROR($Z57),"",$Z57)))</f>
        <v/>
      </c>
      <c r="N57" s="821"/>
      <c r="O57" s="306"/>
      <c r="P57" s="314" t="str">
        <f>P53</f>
        <v/>
      </c>
      <c r="Q57" s="69"/>
      <c r="R57" s="173" t="str">
        <f>E49</f>
        <v/>
      </c>
      <c r="S57" s="322"/>
      <c r="T57" s="173" t="str">
        <f>IF(E57="","",INDEX(EUwideConstants!$C$251:$C$257,MATCH(E57,Euconst_CalcFactors,0))&amp;R57)</f>
        <v>ScopeFactor_</v>
      </c>
      <c r="U57" s="69"/>
      <c r="V57" s="173" t="str">
        <f ca="1">IF(T57="","",INDEX(EUwideConstants!$E$251:$E$257,MATCH(E57,Euconst_CalcFactors,0)))</f>
        <v>EUwideConstants!$F$251:$I$251</v>
      </c>
      <c r="W57" s="69"/>
      <c r="X57" s="270" t="str">
        <f>IF(OR(R57="",T57=""),"",INDEX(EUwideConstants!$G:$G,MATCH(T57,EUwideConstants!$S:$S,0)))</f>
        <v/>
      </c>
      <c r="Y57" s="173" t="str">
        <f>IF(F57="","",IF(F57=EUconst_NA,"",INDEX(EUwideConstants!$H:$O,MATCH(T57,EUwideConstants!$S:$S,0),MATCH(F57,CNTR_TierList,0))))</f>
        <v/>
      </c>
      <c r="Z57" s="173" t="str">
        <f>IF(ISBLANK(L57),"",IF(L57=EUconst_NA,"",INDEX(EUwideConstants!$H:$O,MATCH(T57,EUwideConstants!$S:$S,0),MATCH(L57,CNTR_TierList,0))))</f>
        <v/>
      </c>
      <c r="AA57" s="173" t="str">
        <f>IF(L57="","",INDEX(ScopeAddress,MATCH(L57,ScopeTiers,0)))</f>
        <v/>
      </c>
      <c r="AB57" s="270" t="b">
        <f>AND(COUNTA(CNTR_ListRelevantSections)&gt;0,E48="")</f>
        <v>0</v>
      </c>
      <c r="AC57" s="270" t="b">
        <f>AND(COUNTA(CNTR_ListRelevantSections)&gt;0,OR(CNTR_REHasImproveScopeFactor=FALSE,AB57))</f>
        <v>0</v>
      </c>
      <c r="AD57" s="270" t="b">
        <f t="shared" ref="AD57" si="7">AC57</f>
        <v>0</v>
      </c>
      <c r="AE57" s="270" t="b">
        <f t="shared" ref="AE57" si="8">AD57</f>
        <v>0</v>
      </c>
      <c r="AF57" s="270" t="b">
        <f t="shared" ref="AF57" si="9">AE57</f>
        <v>0</v>
      </c>
      <c r="AG57" s="270" t="b">
        <f t="shared" ref="AG57" si="10">AF57</f>
        <v>0</v>
      </c>
      <c r="AH57" s="69"/>
      <c r="AI57" s="69"/>
    </row>
    <row r="58" spans="1:36" s="37" customFormat="1" ht="15" customHeight="1" x14ac:dyDescent="0.2">
      <c r="A58" s="253"/>
      <c r="B58" s="187"/>
      <c r="D58" s="176"/>
      <c r="E58" s="811"/>
      <c r="F58" s="813"/>
      <c r="G58" s="815"/>
      <c r="H58" s="815"/>
      <c r="I58" s="817"/>
      <c r="J58" s="817"/>
      <c r="K58" s="819"/>
      <c r="L58" s="23"/>
      <c r="M58" s="820" t="str">
        <f>IF(L58="","",INDEX(ScopeMethodsDetails,MATCH(L58,INDEX(ScopeMethodsDetails,,1),0),2))</f>
        <v/>
      </c>
      <c r="N58" s="821"/>
      <c r="O58" s="306"/>
      <c r="P58" s="314" t="str">
        <f>P57</f>
        <v/>
      </c>
      <c r="Q58" s="69"/>
      <c r="R58" s="69"/>
      <c r="S58" s="69"/>
      <c r="T58" s="69"/>
      <c r="U58" s="69"/>
      <c r="V58" s="69"/>
      <c r="W58" s="69"/>
      <c r="X58" s="69"/>
      <c r="Y58" s="69"/>
      <c r="Z58" s="69"/>
      <c r="AA58" s="69"/>
      <c r="AB58" s="69"/>
      <c r="AC58" s="69"/>
      <c r="AD58" s="69"/>
      <c r="AE58" s="69"/>
      <c r="AF58" s="69"/>
      <c r="AG58" s="270" t="b">
        <f>AG57</f>
        <v>0</v>
      </c>
      <c r="AH58" s="69"/>
      <c r="AI58" s="69"/>
    </row>
    <row r="59" spans="1:36" s="37" customFormat="1" ht="5.0999999999999996" customHeight="1" x14ac:dyDescent="0.2">
      <c r="A59" s="253"/>
      <c r="B59" s="187"/>
      <c r="D59" s="176"/>
      <c r="E59" s="327"/>
      <c r="F59" s="328"/>
      <c r="G59" s="329"/>
      <c r="H59" s="329"/>
      <c r="I59" s="330"/>
      <c r="J59" s="330"/>
      <c r="K59" s="331"/>
      <c r="L59" s="332"/>
      <c r="M59" s="333"/>
      <c r="N59" s="333"/>
      <c r="O59" s="306"/>
      <c r="P59" s="69"/>
      <c r="Q59" s="69"/>
      <c r="R59" s="69"/>
      <c r="S59" s="69"/>
      <c r="T59" s="69"/>
      <c r="U59" s="69"/>
      <c r="V59" s="69"/>
      <c r="W59" s="69"/>
      <c r="X59" s="69"/>
      <c r="Y59" s="69"/>
      <c r="Z59" s="69"/>
      <c r="AA59" s="69"/>
      <c r="AB59" s="69"/>
      <c r="AC59" s="69"/>
      <c r="AD59" s="69"/>
      <c r="AE59" s="69"/>
      <c r="AF59" s="69"/>
      <c r="AG59" s="69"/>
      <c r="AH59" s="69"/>
      <c r="AI59" s="69"/>
    </row>
    <row r="60" spans="1:36" s="37" customFormat="1" ht="12.75" customHeight="1" x14ac:dyDescent="0.2">
      <c r="A60" s="253"/>
      <c r="B60" s="187"/>
      <c r="D60" s="334" t="s">
        <v>238</v>
      </c>
      <c r="E60" s="204" t="str">
        <f>Translations!$B$342</f>
        <v>Description</v>
      </c>
      <c r="G60" s="335"/>
      <c r="H60" s="176"/>
      <c r="I60" s="176"/>
      <c r="J60" s="176"/>
      <c r="K60" s="176"/>
      <c r="L60" s="176"/>
      <c r="M60" s="176"/>
      <c r="N60" s="176"/>
      <c r="O60" s="306"/>
      <c r="P60" s="69"/>
      <c r="Q60" s="69"/>
      <c r="R60" s="69"/>
      <c r="S60" s="69"/>
      <c r="T60" s="69"/>
      <c r="U60" s="69"/>
      <c r="V60" s="69"/>
      <c r="W60" s="69"/>
      <c r="X60" s="69"/>
      <c r="Y60" s="69"/>
      <c r="Z60" s="69"/>
      <c r="AA60" s="69"/>
      <c r="AB60" s="69"/>
      <c r="AC60" s="69"/>
      <c r="AD60" s="69"/>
      <c r="AE60" s="69"/>
      <c r="AF60" s="69"/>
      <c r="AG60" s="69"/>
      <c r="AH60" s="69"/>
      <c r="AI60" s="69"/>
    </row>
    <row r="61" spans="1:36" s="37" customFormat="1" ht="12.75" customHeight="1" x14ac:dyDescent="0.2">
      <c r="A61" s="253"/>
      <c r="B61" s="259"/>
      <c r="C61" s="31"/>
      <c r="D61" s="176"/>
      <c r="E61" s="680" t="str">
        <f>Translations!$B$346</f>
        <v>In case you require more space for the description you may also use external files and reference those here.</v>
      </c>
      <c r="F61" s="680"/>
      <c r="G61" s="680"/>
      <c r="H61" s="680"/>
      <c r="I61" s="680"/>
      <c r="J61" s="680"/>
      <c r="K61" s="680"/>
      <c r="L61" s="680"/>
      <c r="M61" s="680"/>
      <c r="N61" s="680"/>
      <c r="O61" s="306"/>
      <c r="P61" s="73"/>
      <c r="Q61" s="69"/>
      <c r="R61" s="69"/>
      <c r="S61" s="69"/>
      <c r="T61" s="69"/>
      <c r="U61" s="69"/>
      <c r="V61" s="69"/>
      <c r="W61" s="69"/>
      <c r="X61" s="69"/>
      <c r="Y61" s="69"/>
      <c r="Z61" s="69"/>
      <c r="AA61" s="69"/>
      <c r="AB61" s="69"/>
      <c r="AC61" s="69"/>
      <c r="AD61" s="69"/>
      <c r="AE61" s="69"/>
      <c r="AF61" s="69"/>
      <c r="AG61" s="69"/>
      <c r="AH61" s="69"/>
      <c r="AI61" s="69"/>
    </row>
    <row r="62" spans="1:36" s="37" customFormat="1" ht="12.75" customHeight="1" x14ac:dyDescent="0.2">
      <c r="A62" s="336"/>
      <c r="B62" s="254"/>
      <c r="C62" s="39"/>
      <c r="E62" s="789"/>
      <c r="F62" s="790"/>
      <c r="G62" s="790"/>
      <c r="H62" s="790"/>
      <c r="I62" s="790"/>
      <c r="J62" s="790"/>
      <c r="K62" s="790"/>
      <c r="L62" s="790"/>
      <c r="M62" s="790"/>
      <c r="N62" s="791"/>
      <c r="O62" s="306"/>
      <c r="P62" s="314" t="str">
        <f>P53</f>
        <v/>
      </c>
      <c r="Q62" s="69"/>
      <c r="R62" s="69"/>
      <c r="S62" s="69"/>
      <c r="T62" s="69"/>
      <c r="U62" s="69"/>
      <c r="V62" s="69"/>
      <c r="W62" s="69"/>
      <c r="X62" s="69"/>
      <c r="Y62" s="69"/>
      <c r="Z62" s="69"/>
      <c r="AA62" s="69"/>
      <c r="AB62" s="69"/>
      <c r="AC62" s="69"/>
      <c r="AD62" s="69"/>
      <c r="AE62" s="69"/>
      <c r="AF62" s="69"/>
      <c r="AG62" s="69"/>
      <c r="AH62" s="69"/>
      <c r="AI62" s="173" t="b">
        <f>AND(COUNTA(CNTR_ListRelevantSections)&gt;0,OR(AB55,COUNTA(E53:E55)=0))</f>
        <v>0</v>
      </c>
    </row>
    <row r="63" spans="1:36" s="37" customFormat="1" ht="12.75" customHeight="1" x14ac:dyDescent="0.2">
      <c r="A63" s="336"/>
      <c r="B63" s="254"/>
      <c r="C63" s="39"/>
      <c r="E63" s="792"/>
      <c r="F63" s="793"/>
      <c r="G63" s="793"/>
      <c r="H63" s="793"/>
      <c r="I63" s="793"/>
      <c r="J63" s="793"/>
      <c r="K63" s="793"/>
      <c r="L63" s="793"/>
      <c r="M63" s="793"/>
      <c r="N63" s="794"/>
      <c r="O63" s="306"/>
      <c r="P63" s="314" t="str">
        <f>P62</f>
        <v/>
      </c>
      <c r="Q63" s="69"/>
      <c r="R63" s="69"/>
      <c r="S63" s="69"/>
      <c r="T63" s="69"/>
      <c r="U63" s="69"/>
      <c r="V63" s="69"/>
      <c r="W63" s="69"/>
      <c r="X63" s="69"/>
      <c r="Y63" s="69"/>
      <c r="Z63" s="69"/>
      <c r="AA63" s="69"/>
      <c r="AB63" s="69"/>
      <c r="AC63" s="69"/>
      <c r="AD63" s="69"/>
      <c r="AE63" s="69"/>
      <c r="AF63" s="69"/>
      <c r="AG63" s="69"/>
      <c r="AH63" s="69"/>
      <c r="AI63" s="173" t="b">
        <f>AI62</f>
        <v>0</v>
      </c>
    </row>
    <row r="64" spans="1:36" s="37" customFormat="1" ht="12.75" customHeight="1" x14ac:dyDescent="0.2">
      <c r="A64" s="336"/>
      <c r="B64" s="254"/>
      <c r="C64" s="39"/>
      <c r="E64" s="792"/>
      <c r="F64" s="793"/>
      <c r="G64" s="793"/>
      <c r="H64" s="793"/>
      <c r="I64" s="793"/>
      <c r="J64" s="793"/>
      <c r="K64" s="793"/>
      <c r="L64" s="793"/>
      <c r="M64" s="793"/>
      <c r="N64" s="794"/>
      <c r="O64" s="306"/>
      <c r="P64" s="314" t="str">
        <f t="shared" ref="P64:P66" si="11">P63</f>
        <v/>
      </c>
      <c r="Q64" s="69"/>
      <c r="R64" s="69"/>
      <c r="S64" s="69"/>
      <c r="T64" s="69"/>
      <c r="U64" s="69"/>
      <c r="V64" s="69"/>
      <c r="W64" s="69"/>
      <c r="X64" s="69"/>
      <c r="Y64" s="69"/>
      <c r="Z64" s="69"/>
      <c r="AA64" s="69"/>
      <c r="AB64" s="69"/>
      <c r="AC64" s="69"/>
      <c r="AD64" s="69"/>
      <c r="AE64" s="69"/>
      <c r="AF64" s="69"/>
      <c r="AG64" s="69"/>
      <c r="AH64" s="69"/>
      <c r="AI64" s="173" t="b">
        <f>AI63</f>
        <v>0</v>
      </c>
    </row>
    <row r="65" spans="1:36" s="37" customFormat="1" ht="12.75" customHeight="1" x14ac:dyDescent="0.2">
      <c r="A65" s="336"/>
      <c r="B65" s="254"/>
      <c r="C65" s="39"/>
      <c r="E65" s="792"/>
      <c r="F65" s="793"/>
      <c r="G65" s="793"/>
      <c r="H65" s="793"/>
      <c r="I65" s="793"/>
      <c r="J65" s="793"/>
      <c r="K65" s="793"/>
      <c r="L65" s="793"/>
      <c r="M65" s="793"/>
      <c r="N65" s="794"/>
      <c r="O65" s="306"/>
      <c r="P65" s="314" t="str">
        <f t="shared" si="11"/>
        <v/>
      </c>
      <c r="Q65" s="69"/>
      <c r="R65" s="69"/>
      <c r="S65" s="69"/>
      <c r="T65" s="69"/>
      <c r="U65" s="69"/>
      <c r="V65" s="69"/>
      <c r="W65" s="69"/>
      <c r="X65" s="69"/>
      <c r="Y65" s="69"/>
      <c r="Z65" s="69"/>
      <c r="AA65" s="69"/>
      <c r="AB65" s="69"/>
      <c r="AC65" s="69"/>
      <c r="AD65" s="69"/>
      <c r="AE65" s="69"/>
      <c r="AF65" s="69"/>
      <c r="AG65" s="69"/>
      <c r="AH65" s="69"/>
      <c r="AI65" s="173" t="b">
        <f>AI64</f>
        <v>0</v>
      </c>
    </row>
    <row r="66" spans="1:36" s="37" customFormat="1" ht="12.75" customHeight="1" x14ac:dyDescent="0.2">
      <c r="A66" s="336"/>
      <c r="B66" s="254"/>
      <c r="C66" s="39"/>
      <c r="E66" s="795"/>
      <c r="F66" s="796"/>
      <c r="G66" s="796"/>
      <c r="H66" s="796"/>
      <c r="I66" s="796"/>
      <c r="J66" s="796"/>
      <c r="K66" s="796"/>
      <c r="L66" s="796"/>
      <c r="M66" s="796"/>
      <c r="N66" s="797"/>
      <c r="O66" s="306"/>
      <c r="P66" s="314" t="str">
        <f t="shared" si="11"/>
        <v/>
      </c>
      <c r="Q66" s="69"/>
      <c r="R66" s="69"/>
      <c r="S66" s="69"/>
      <c r="T66" s="69"/>
      <c r="U66" s="69"/>
      <c r="V66" s="69"/>
      <c r="W66" s="69"/>
      <c r="X66" s="69"/>
      <c r="Y66" s="69"/>
      <c r="Z66" s="69"/>
      <c r="AA66" s="69"/>
      <c r="AB66" s="69"/>
      <c r="AC66" s="69"/>
      <c r="AD66" s="69"/>
      <c r="AE66" s="69"/>
      <c r="AF66" s="69"/>
      <c r="AG66" s="69"/>
      <c r="AH66" s="69"/>
      <c r="AI66" s="173" t="b">
        <f>AI65</f>
        <v>0</v>
      </c>
    </row>
    <row r="67" spans="1:36" ht="12.75" customHeight="1" thickBot="1" x14ac:dyDescent="0.25">
      <c r="A67" s="253"/>
      <c r="B67" s="254"/>
      <c r="C67" s="308"/>
      <c r="D67" s="264"/>
      <c r="E67" s="309"/>
      <c r="F67" s="308"/>
      <c r="G67" s="310"/>
      <c r="H67" s="310"/>
      <c r="I67" s="310"/>
      <c r="J67" s="310"/>
      <c r="K67" s="310"/>
      <c r="L67" s="310"/>
      <c r="M67" s="310"/>
      <c r="N67" s="310"/>
      <c r="O67" s="172"/>
      <c r="P67" s="69"/>
      <c r="Q67" s="69"/>
      <c r="R67" s="69"/>
      <c r="S67" s="25"/>
      <c r="T67" s="25"/>
      <c r="U67" s="311"/>
      <c r="V67" s="25"/>
      <c r="W67" s="25"/>
      <c r="X67" s="311"/>
      <c r="Y67" s="25"/>
      <c r="Z67" s="25"/>
      <c r="AA67" s="25"/>
      <c r="AB67" s="25"/>
      <c r="AC67" s="25"/>
      <c r="AD67" s="25"/>
      <c r="AE67" s="25"/>
      <c r="AF67" s="25"/>
      <c r="AG67" s="25"/>
      <c r="AH67" s="25"/>
      <c r="AI67" s="25"/>
    </row>
    <row r="68" spans="1:36" ht="12.75" customHeight="1" thickBot="1" x14ac:dyDescent="0.25">
      <c r="A68" s="312"/>
      <c r="B68" s="187"/>
      <c r="C68" s="39"/>
      <c r="D68" s="220"/>
      <c r="E68" s="300"/>
      <c r="F68" s="39"/>
      <c r="G68" s="56"/>
      <c r="H68" s="56"/>
      <c r="I68" s="56"/>
      <c r="J68" s="56"/>
      <c r="K68" s="39"/>
      <c r="L68" s="56"/>
      <c r="M68" s="56"/>
      <c r="N68" s="56"/>
      <c r="O68" s="172"/>
      <c r="P68" s="69"/>
      <c r="Q68" s="69"/>
      <c r="R68" s="69"/>
      <c r="S68" s="71"/>
      <c r="V68" s="303"/>
      <c r="Z68" s="25"/>
      <c r="AA68" s="25"/>
      <c r="AB68" s="25"/>
      <c r="AC68" s="25"/>
      <c r="AD68" s="25"/>
      <c r="AE68" s="25"/>
      <c r="AF68" s="25"/>
      <c r="AG68" s="25"/>
      <c r="AH68" s="25"/>
      <c r="AI68" s="293"/>
      <c r="AJ68" s="287"/>
    </row>
    <row r="69" spans="1:36" ht="15" customHeight="1" thickBot="1" x14ac:dyDescent="0.25">
      <c r="A69" s="266" t="str">
        <f>IF(E69="","",C69)</f>
        <v/>
      </c>
      <c r="B69" s="187"/>
      <c r="C69" s="267">
        <f>C48+1</f>
        <v>3</v>
      </c>
      <c r="D69" s="31"/>
      <c r="E69" s="822"/>
      <c r="F69" s="823"/>
      <c r="G69" s="823"/>
      <c r="H69" s="823"/>
      <c r="I69" s="823"/>
      <c r="J69" s="823"/>
      <c r="K69" s="824"/>
      <c r="L69" s="824"/>
      <c r="M69" s="824"/>
      <c r="N69" s="825"/>
      <c r="O69" s="313"/>
      <c r="P69" s="314" t="str">
        <f>IF(AND(E69&lt;&gt;"",COUNTIF(P70:$P$658,"PRINT")=0),"PRINT","")</f>
        <v/>
      </c>
      <c r="Q69" s="315"/>
      <c r="R69" s="316" t="str">
        <f>IF(ISBLANK(E69),"",MATCH(E69,CNTR_SourceStreamNames,0))</f>
        <v/>
      </c>
      <c r="S69" s="71"/>
      <c r="T69" s="71"/>
      <c r="U69" s="71"/>
      <c r="V69" s="303"/>
      <c r="X69" s="25"/>
      <c r="Y69" s="25"/>
      <c r="Z69" s="25"/>
      <c r="AA69" s="25"/>
      <c r="AB69" s="25"/>
      <c r="AC69" s="25"/>
      <c r="AD69" s="25"/>
      <c r="AE69" s="25"/>
      <c r="AF69" s="25"/>
      <c r="AG69" s="25"/>
      <c r="AH69" s="25"/>
      <c r="AI69" s="270" t="b">
        <f>CNTR_FuelStreamsRelevant=EUconst_NotRelevant</f>
        <v>0</v>
      </c>
      <c r="AJ69" s="287"/>
    </row>
    <row r="70" spans="1:36" ht="12.75" customHeight="1" thickBot="1" x14ac:dyDescent="0.25">
      <c r="A70" s="253"/>
      <c r="B70" s="187"/>
      <c r="C70" s="31"/>
      <c r="D70" s="31"/>
      <c r="E70" s="826" t="str">
        <f>IF(ISBLANK(E69),"",IF(INDEX(c_AERDataTransfer!$AT$27:$AT$76,MATCH(R69,c_AERDataTransfer!$C$27:$C$76,0))&gt;0,INDEX(c_AERDataTransfer!$AT$27:$AT$76,MATCH(R69,c_AERDataTransfer!$C$27:$C$76,0)),""))</f>
        <v/>
      </c>
      <c r="F70" s="827"/>
      <c r="G70" s="827"/>
      <c r="H70" s="827"/>
      <c r="I70" s="827"/>
      <c r="J70" s="827"/>
      <c r="K70" s="828"/>
      <c r="L70" s="828"/>
      <c r="M70" s="828"/>
      <c r="N70" s="829"/>
      <c r="O70" s="317"/>
      <c r="P70" s="69"/>
      <c r="Q70" s="315"/>
      <c r="R70" s="69"/>
      <c r="S70" s="71"/>
      <c r="T70" s="71"/>
      <c r="U70" s="71"/>
      <c r="V70" s="303"/>
      <c r="X70" s="25"/>
      <c r="Y70" s="318"/>
      <c r="Z70" s="69"/>
      <c r="AA70" s="69"/>
      <c r="AB70" s="69"/>
      <c r="AC70" s="69"/>
      <c r="AD70" s="69"/>
      <c r="AE70" s="318"/>
      <c r="AF70" s="25"/>
      <c r="AG70" s="315"/>
      <c r="AH70" s="69"/>
      <c r="AI70" s="293"/>
      <c r="AJ70" s="287"/>
    </row>
    <row r="71" spans="1:36" ht="5.0999999999999996" customHeight="1" x14ac:dyDescent="0.2">
      <c r="A71" s="253"/>
      <c r="B71" s="187"/>
      <c r="C71" s="31"/>
      <c r="D71" s="31"/>
      <c r="E71" s="31"/>
      <c r="F71" s="31"/>
      <c r="G71" s="31"/>
      <c r="H71" s="39"/>
      <c r="I71" s="39"/>
      <c r="J71" s="39"/>
      <c r="K71" s="39"/>
      <c r="L71" s="39"/>
      <c r="M71" s="39"/>
      <c r="N71" s="39"/>
      <c r="O71" s="172"/>
      <c r="P71" s="69"/>
      <c r="Q71" s="69"/>
      <c r="R71" s="69"/>
      <c r="S71" s="71"/>
      <c r="T71" s="71"/>
      <c r="U71" s="71"/>
      <c r="V71" s="303"/>
      <c r="W71" s="69"/>
      <c r="X71" s="69"/>
      <c r="Y71" s="69"/>
      <c r="Z71" s="69"/>
      <c r="AA71" s="69"/>
      <c r="AB71" s="69"/>
      <c r="AC71" s="69"/>
      <c r="AD71" s="69"/>
      <c r="AE71" s="69"/>
      <c r="AF71" s="25"/>
      <c r="AG71" s="69"/>
      <c r="AH71" s="69"/>
      <c r="AI71" s="69"/>
      <c r="AJ71" s="287"/>
    </row>
    <row r="72" spans="1:36" ht="12.75" customHeight="1" x14ac:dyDescent="0.2">
      <c r="A72" s="253"/>
      <c r="B72" s="187"/>
      <c r="C72" s="31"/>
      <c r="D72" s="31"/>
      <c r="E72" s="830" t="str">
        <f>IF(E69="","",HYPERLINK("#JUMP_E_Top",EUconst_FurtherGuidancePoint1))</f>
        <v/>
      </c>
      <c r="F72" s="830"/>
      <c r="G72" s="830"/>
      <c r="H72" s="830"/>
      <c r="I72" s="830"/>
      <c r="J72" s="830"/>
      <c r="K72" s="830"/>
      <c r="L72" s="830"/>
      <c r="M72" s="830"/>
      <c r="N72" s="831"/>
      <c r="O72" s="172"/>
      <c r="P72" s="69"/>
      <c r="Q72" s="315"/>
      <c r="R72" s="319"/>
      <c r="S72" s="71"/>
      <c r="T72" s="71"/>
      <c r="U72" s="71"/>
      <c r="V72" s="69"/>
      <c r="W72" s="69"/>
      <c r="X72" s="69"/>
      <c r="Y72" s="25"/>
      <c r="Z72" s="69"/>
      <c r="AA72" s="69"/>
      <c r="AB72" s="69"/>
      <c r="AC72" s="69"/>
      <c r="AD72" s="69"/>
      <c r="AE72" s="69"/>
      <c r="AF72" s="25"/>
      <c r="AG72" s="69"/>
      <c r="AH72" s="69"/>
      <c r="AI72" s="69"/>
      <c r="AJ72" s="287"/>
    </row>
    <row r="73" spans="1:36" s="37" customFormat="1" ht="38.85" customHeight="1" x14ac:dyDescent="0.2">
      <c r="A73" s="253"/>
      <c r="B73" s="187"/>
      <c r="C73" s="31"/>
      <c r="E73" s="320" t="str">
        <f>Translations!$B$65</f>
        <v>Parameter</v>
      </c>
      <c r="F73" s="321" t="str">
        <f>Translations!$B$338</f>
        <v>Tier required:</v>
      </c>
      <c r="G73" s="798" t="str">
        <f>Translations!$B$344</f>
        <v xml:space="preserve">Reason for deviation in the past: </v>
      </c>
      <c r="H73" s="798"/>
      <c r="I73" s="320" t="str">
        <f>Translations!$B$345</f>
        <v>Impact on tiers?</v>
      </c>
      <c r="J73" s="320" t="str">
        <f>Translations!$B$336</f>
        <v>Measures taken:</v>
      </c>
      <c r="K73" s="321" t="str">
        <f>Translations!$B$308</f>
        <v>When?</v>
      </c>
      <c r="L73" s="321" t="str">
        <f>Translations!$B$340</f>
        <v>Tier applied:</v>
      </c>
      <c r="O73" s="306"/>
      <c r="P73" s="69"/>
      <c r="Q73" s="322"/>
      <c r="R73" s="69"/>
      <c r="S73" s="69"/>
      <c r="T73" s="322"/>
      <c r="U73" s="322"/>
      <c r="V73" s="322"/>
      <c r="W73" s="322"/>
      <c r="X73" s="322"/>
      <c r="Y73" s="322"/>
      <c r="Z73" s="322"/>
      <c r="AA73" s="323" t="s">
        <v>498</v>
      </c>
      <c r="AB73" s="322"/>
      <c r="AC73" s="322" t="str">
        <f>Translations!$B$344</f>
        <v xml:space="preserve">Reason for deviation in the past: </v>
      </c>
      <c r="AD73" s="322" t="str">
        <f>Translations!$B$345</f>
        <v>Impact on tiers?</v>
      </c>
      <c r="AE73" s="322" t="str">
        <f>Translations!$B$336</f>
        <v>Measures taken:</v>
      </c>
      <c r="AF73" s="322" t="str">
        <f>Translations!$B$308</f>
        <v>When?</v>
      </c>
      <c r="AG73" s="322" t="str">
        <f>Translations!$B$340</f>
        <v>Tier applied:</v>
      </c>
      <c r="AH73" s="322"/>
      <c r="AI73" s="69"/>
      <c r="AJ73" s="287"/>
    </row>
    <row r="74" spans="1:36" s="37" customFormat="1" ht="15" customHeight="1" x14ac:dyDescent="0.2">
      <c r="A74" s="253"/>
      <c r="B74" s="187"/>
      <c r="D74" s="176" t="s">
        <v>128</v>
      </c>
      <c r="E74" s="10"/>
      <c r="F74" s="324" t="str">
        <f>IF(OR(X74="",X74=EUconst_NA),"",IF(CNTR_SmallEmitter,1,X74))</f>
        <v/>
      </c>
      <c r="G74" s="799"/>
      <c r="H74" s="730"/>
      <c r="I74" s="11"/>
      <c r="J74" s="11"/>
      <c r="K74" s="12"/>
      <c r="L74" s="13"/>
      <c r="M74" s="800" t="str">
        <f>IF(OR(ISBLANK(L74),L74=EUconst_NoTier),"",IF($Z74=0,EUconst_NotApplicable,IF(ISERROR($Z74),"",$Z74)))</f>
        <v/>
      </c>
      <c r="N74" s="801"/>
      <c r="O74" s="306"/>
      <c r="P74" s="314" t="str">
        <f>R69</f>
        <v/>
      </c>
      <c r="Q74" s="69"/>
      <c r="R74" s="173" t="str">
        <f>R78</f>
        <v/>
      </c>
      <c r="S74" s="322"/>
      <c r="T74" s="173" t="str">
        <f>IF(E74="","",INDEX(EUwideConstants!$C$251:$C$257,MATCH(E74,Euconst_CalcFactors,0))&amp;R74)</f>
        <v/>
      </c>
      <c r="U74" s="69"/>
      <c r="V74" s="173" t="str">
        <f>IF(T74="","",INDEX(EUwideConstants!$E$251:$E$257,MATCH(E74,Euconst_CalcFactors,0)))</f>
        <v/>
      </c>
      <c r="W74" s="69"/>
      <c r="X74" s="270" t="str">
        <f>IF(OR(R74="",T74=""),"",INDEX(EUwideConstants!$G:$G,MATCH(T74,EUwideConstants!$S:$S,0)))</f>
        <v/>
      </c>
      <c r="Y74" s="173" t="str">
        <f>IF(F74="","",IF(F74=EUconst_NA,"",INDEX(EUwideConstants!$H:$O,MATCH(T74,EUwideConstants!$S:$S,0),MATCH(F74,CNTR_TierList,0))))</f>
        <v/>
      </c>
      <c r="Z74" s="173" t="str">
        <f>IF(ISBLANK(L74),"",IF(L74=EUconst_NA,"",INDEX(EUwideConstants!$H:$O,MATCH(T74,EUwideConstants!$S:$S,0),MATCH(L74,CNTR_TierList,0))))</f>
        <v/>
      </c>
      <c r="AA74" s="69"/>
      <c r="AB74" s="270" t="b">
        <f>AND(COUNTA(CNTR_ListRelevantSections)&gt;0,E69="")</f>
        <v>0</v>
      </c>
      <c r="AC74" s="270" t="b">
        <f>AND(COUNTA(CNTR_ListRelevantSections)&gt;0,OR(E74="",AB74,CNTR_REHasImproveFuelStream=FALSE))</f>
        <v>0</v>
      </c>
      <c r="AD74" s="270" t="b">
        <f t="shared" ref="AD74:AD76" si="12">AC74</f>
        <v>0</v>
      </c>
      <c r="AE74" s="270" t="b">
        <f t="shared" ref="AE74:AE76" si="13">AD74</f>
        <v>0</v>
      </c>
      <c r="AF74" s="270" t="b">
        <f>OR(AD74,AND(J74&lt;&gt;"",J74=FALSE))</f>
        <v>0</v>
      </c>
      <c r="AG74" s="270" t="b">
        <f>OR(AF74,AND(I74&lt;&gt;"",I74=FALSE))</f>
        <v>0</v>
      </c>
      <c r="AH74" s="69"/>
      <c r="AI74" s="69"/>
    </row>
    <row r="75" spans="1:36" s="37" customFormat="1" ht="15" customHeight="1" x14ac:dyDescent="0.2">
      <c r="A75" s="253"/>
      <c r="B75" s="187"/>
      <c r="D75" s="176" t="s">
        <v>129</v>
      </c>
      <c r="E75" s="14"/>
      <c r="F75" s="325" t="str">
        <f>IF(OR(X75="",X75=EUconst_NA),"",IF(CNTR_SmallEmitter,1,X75))</f>
        <v/>
      </c>
      <c r="G75" s="802"/>
      <c r="H75" s="803"/>
      <c r="I75" s="15"/>
      <c r="J75" s="15"/>
      <c r="K75" s="16"/>
      <c r="L75" s="17"/>
      <c r="M75" s="804" t="str">
        <f>IF(OR(ISBLANK(L75),L75=EUconst_NoTier),"",IF($Z75=0,EUconst_NotApplicable,IF(ISERROR($Z75),"",$Z75)))</f>
        <v/>
      </c>
      <c r="N75" s="805"/>
      <c r="O75" s="306"/>
      <c r="P75" s="314" t="str">
        <f>P74</f>
        <v/>
      </c>
      <c r="Q75" s="69"/>
      <c r="R75" s="173" t="str">
        <f>R74</f>
        <v/>
      </c>
      <c r="S75" s="322"/>
      <c r="T75" s="173" t="str">
        <f>IF(E75="","",INDEX(EUwideConstants!$C$251:$C$257,MATCH(E75,Euconst_CalcFactors,0))&amp;R75)</f>
        <v/>
      </c>
      <c r="U75" s="69"/>
      <c r="V75" s="173" t="str">
        <f>IF(T75="","",INDEX(EUwideConstants!$E$251:$E$257,MATCH(E75,Euconst_CalcFactors,0)))</f>
        <v/>
      </c>
      <c r="W75" s="69"/>
      <c r="X75" s="270" t="str">
        <f>IF(OR(R75="",T75=""),"",INDEX(EUwideConstants!$G:$G,MATCH(T75,EUwideConstants!$S:$S,0)))</f>
        <v/>
      </c>
      <c r="Y75" s="173" t="str">
        <f>IF(F75="","",IF(F75=EUconst_NA,"",INDEX(EUwideConstants!$H:$O,MATCH(T75,EUwideConstants!$S:$S,0),MATCH(F75,CNTR_TierList,0))))</f>
        <v/>
      </c>
      <c r="Z75" s="173" t="str">
        <f>IF(ISBLANK(L75),"",IF(L75=EUconst_NA,"",INDEX(EUwideConstants!$H:$O,MATCH(T75,EUwideConstants!$S:$S,0),MATCH(L75,CNTR_TierList,0))))</f>
        <v/>
      </c>
      <c r="AA75" s="69"/>
      <c r="AB75" s="270" t="b">
        <f>AND(COUNTA(CNTR_ListRelevantSections)&gt;0,E69="")</f>
        <v>0</v>
      </c>
      <c r="AC75" s="270" t="b">
        <f>AND(COUNTA(CNTR_ListRelevantSections)&gt;0,OR(E75="",AB75,CNTR_REHasImproveFuelStream=FALSE))</f>
        <v>0</v>
      </c>
      <c r="AD75" s="270" t="b">
        <f t="shared" si="12"/>
        <v>0</v>
      </c>
      <c r="AE75" s="270" t="b">
        <f t="shared" si="13"/>
        <v>0</v>
      </c>
      <c r="AF75" s="270" t="b">
        <f>OR(AD75,AND(J75&lt;&gt;"",J75=FALSE))</f>
        <v>0</v>
      </c>
      <c r="AG75" s="270" t="b">
        <f>OR(AF75,AND(I75&lt;&gt;"",I75=FALSE))</f>
        <v>0</v>
      </c>
      <c r="AH75" s="69"/>
      <c r="AI75" s="69"/>
    </row>
    <row r="76" spans="1:36" s="37" customFormat="1" ht="15" customHeight="1" x14ac:dyDescent="0.2">
      <c r="A76" s="253"/>
      <c r="B76" s="187"/>
      <c r="D76" s="176" t="s">
        <v>236</v>
      </c>
      <c r="E76" s="18"/>
      <c r="F76" s="326" t="str">
        <f>IF(OR(X76="",X76=EUconst_NA),"",IF(CNTR_SmallEmitter,1,X76))</f>
        <v/>
      </c>
      <c r="G76" s="806"/>
      <c r="H76" s="807"/>
      <c r="I76" s="19"/>
      <c r="J76" s="19"/>
      <c r="K76" s="20"/>
      <c r="L76" s="21"/>
      <c r="M76" s="808" t="str">
        <f>IF(OR(ISBLANK(L76),L76=EUconst_NoTier),"",IF($Z76=0,EUconst_NotApplicable,IF(ISERROR($Z76),"",$Z76)))</f>
        <v/>
      </c>
      <c r="N76" s="809"/>
      <c r="O76" s="306"/>
      <c r="P76" s="314" t="str">
        <f>P75</f>
        <v/>
      </c>
      <c r="Q76" s="69"/>
      <c r="R76" s="173" t="str">
        <f>R75</f>
        <v/>
      </c>
      <c r="S76" s="322"/>
      <c r="T76" s="173" t="str">
        <f>IF(E76="","",INDEX(EUwideConstants!$C$251:$C$257,MATCH(E76,Euconst_CalcFactors,0))&amp;R76)</f>
        <v/>
      </c>
      <c r="U76" s="69"/>
      <c r="V76" s="173" t="str">
        <f>IF(T76="","",INDEX(EUwideConstants!$E$251:$E$257,MATCH(E76,Euconst_CalcFactors,0)))</f>
        <v/>
      </c>
      <c r="W76" s="69"/>
      <c r="X76" s="270" t="str">
        <f>IF(OR(R76="",T76=""),"",INDEX(EUwideConstants!$G:$G,MATCH(T76,EUwideConstants!$S:$S,0)))</f>
        <v/>
      </c>
      <c r="Y76" s="173" t="str">
        <f>IF(F76="","",IF(F76=EUconst_NA,"",INDEX(EUwideConstants!$H:$O,MATCH(T76,EUwideConstants!$S:$S,0),MATCH(F76,CNTR_TierList,0))))</f>
        <v/>
      </c>
      <c r="Z76" s="173" t="str">
        <f>IF(ISBLANK(L76),"",IF(L76=EUconst_NA,"",INDEX(EUwideConstants!$H:$O,MATCH(T76,EUwideConstants!$S:$S,0),MATCH(L76,CNTR_TierList,0))))</f>
        <v/>
      </c>
      <c r="AA76" s="69"/>
      <c r="AB76" s="270" t="b">
        <f>AND(COUNTA(CNTR_ListRelevantSections)&gt;0,E69="")</f>
        <v>0</v>
      </c>
      <c r="AC76" s="270" t="b">
        <f>AND(COUNTA(CNTR_ListRelevantSections)&gt;0,OR(E76="",AB76,CNTR_REHasImproveFuelStream=FALSE))</f>
        <v>0</v>
      </c>
      <c r="AD76" s="270" t="b">
        <f t="shared" si="12"/>
        <v>0</v>
      </c>
      <c r="AE76" s="270" t="b">
        <f t="shared" si="13"/>
        <v>0</v>
      </c>
      <c r="AF76" s="270" t="b">
        <f>OR(AD76,AND(J76&lt;&gt;"",J76=FALSE))</f>
        <v>0</v>
      </c>
      <c r="AG76" s="270" t="b">
        <f>OR(AF76,AND(I76&lt;&gt;"",I76=FALSE))</f>
        <v>0</v>
      </c>
      <c r="AH76" s="69"/>
      <c r="AI76" s="69"/>
    </row>
    <row r="77" spans="1:36" s="37" customFormat="1" ht="5.0999999999999996" customHeight="1" x14ac:dyDescent="0.2">
      <c r="A77" s="253"/>
      <c r="B77" s="187"/>
      <c r="C77" s="31"/>
      <c r="D77" s="176"/>
      <c r="F77" s="39"/>
      <c r="G77" s="176"/>
      <c r="H77" s="176"/>
      <c r="I77" s="176"/>
      <c r="J77" s="176"/>
      <c r="M77" s="39"/>
      <c r="N77" s="39"/>
      <c r="O77" s="172"/>
      <c r="P77" s="71"/>
      <c r="Q77" s="69"/>
      <c r="R77" s="69"/>
      <c r="S77" s="69"/>
      <c r="T77" s="69"/>
      <c r="U77" s="69"/>
      <c r="V77" s="69"/>
      <c r="W77" s="69"/>
      <c r="X77" s="69"/>
      <c r="Y77" s="69"/>
      <c r="Z77" s="69"/>
      <c r="AA77" s="69"/>
      <c r="AB77" s="69"/>
      <c r="AC77" s="69"/>
      <c r="AD77" s="69"/>
      <c r="AE77" s="69"/>
      <c r="AF77" s="69"/>
      <c r="AG77" s="69"/>
      <c r="AH77" s="69"/>
      <c r="AI77" s="69"/>
    </row>
    <row r="78" spans="1:36" s="37" customFormat="1" ht="15" customHeight="1" x14ac:dyDescent="0.2">
      <c r="A78" s="253"/>
      <c r="B78" s="187"/>
      <c r="D78" s="176" t="s">
        <v>237</v>
      </c>
      <c r="E78" s="810" t="str">
        <f>Translations!$B$114</f>
        <v>Scope factor</v>
      </c>
      <c r="F78" s="812" t="str">
        <f>IF(OR(X78="",X78=EUconst_NA),"",X78)</f>
        <v/>
      </c>
      <c r="G78" s="814"/>
      <c r="H78" s="814"/>
      <c r="I78" s="816"/>
      <c r="J78" s="816"/>
      <c r="K78" s="818"/>
      <c r="L78" s="22"/>
      <c r="M78" s="820" t="str">
        <f>IF(OR(ISBLANK(L78),L78=EUconst_NoTier),"",IF($Z78=0,EUconst_NotApplicable,IF(ISERROR($Z78),"",$Z78)))</f>
        <v/>
      </c>
      <c r="N78" s="821"/>
      <c r="O78" s="306"/>
      <c r="P78" s="314" t="str">
        <f>P74</f>
        <v/>
      </c>
      <c r="Q78" s="69"/>
      <c r="R78" s="173" t="str">
        <f>E70</f>
        <v/>
      </c>
      <c r="S78" s="322"/>
      <c r="T78" s="173" t="str">
        <f>IF(E78="","",INDEX(EUwideConstants!$C$251:$C$257,MATCH(E78,Euconst_CalcFactors,0))&amp;R78)</f>
        <v>ScopeFactor_</v>
      </c>
      <c r="U78" s="69"/>
      <c r="V78" s="173" t="str">
        <f ca="1">IF(T78="","",INDEX(EUwideConstants!$E$251:$E$257,MATCH(E78,Euconst_CalcFactors,0)))</f>
        <v>EUwideConstants!$F$251:$I$251</v>
      </c>
      <c r="W78" s="69"/>
      <c r="X78" s="270" t="str">
        <f>IF(OR(R78="",T78=""),"",INDEX(EUwideConstants!$G:$G,MATCH(T78,EUwideConstants!$S:$S,0)))</f>
        <v/>
      </c>
      <c r="Y78" s="173" t="str">
        <f>IF(F78="","",IF(F78=EUconst_NA,"",INDEX(EUwideConstants!$H:$O,MATCH(T78,EUwideConstants!$S:$S,0),MATCH(F78,CNTR_TierList,0))))</f>
        <v/>
      </c>
      <c r="Z78" s="173" t="str">
        <f>IF(ISBLANK(L78),"",IF(L78=EUconst_NA,"",INDEX(EUwideConstants!$H:$O,MATCH(T78,EUwideConstants!$S:$S,0),MATCH(L78,CNTR_TierList,0))))</f>
        <v/>
      </c>
      <c r="AA78" s="173" t="str">
        <f>IF(L78="","",INDEX(ScopeAddress,MATCH(L78,ScopeTiers,0)))</f>
        <v/>
      </c>
      <c r="AB78" s="270" t="b">
        <f>AND(COUNTA(CNTR_ListRelevantSections)&gt;0,E69="")</f>
        <v>0</v>
      </c>
      <c r="AC78" s="270" t="b">
        <f>AND(COUNTA(CNTR_ListRelevantSections)&gt;0,OR(CNTR_REHasImproveScopeFactor=FALSE,AB78))</f>
        <v>0</v>
      </c>
      <c r="AD78" s="270" t="b">
        <f t="shared" ref="AD78" si="14">AC78</f>
        <v>0</v>
      </c>
      <c r="AE78" s="270" t="b">
        <f t="shared" ref="AE78" si="15">AD78</f>
        <v>0</v>
      </c>
      <c r="AF78" s="270" t="b">
        <f t="shared" ref="AF78" si="16">AE78</f>
        <v>0</v>
      </c>
      <c r="AG78" s="270" t="b">
        <f t="shared" ref="AG78" si="17">AF78</f>
        <v>0</v>
      </c>
      <c r="AH78" s="69"/>
      <c r="AI78" s="69"/>
    </row>
    <row r="79" spans="1:36" s="37" customFormat="1" ht="15" customHeight="1" x14ac:dyDescent="0.2">
      <c r="A79" s="253"/>
      <c r="B79" s="187"/>
      <c r="D79" s="176"/>
      <c r="E79" s="811"/>
      <c r="F79" s="813"/>
      <c r="G79" s="815"/>
      <c r="H79" s="815"/>
      <c r="I79" s="817"/>
      <c r="J79" s="817"/>
      <c r="K79" s="819"/>
      <c r="L79" s="23"/>
      <c r="M79" s="820" t="str">
        <f>IF(L79="","",INDEX(ScopeMethodsDetails,MATCH(L79,INDEX(ScopeMethodsDetails,,1),0),2))</f>
        <v/>
      </c>
      <c r="N79" s="821"/>
      <c r="O79" s="306"/>
      <c r="P79" s="314" t="str">
        <f>P78</f>
        <v/>
      </c>
      <c r="Q79" s="69"/>
      <c r="R79" s="69"/>
      <c r="S79" s="69"/>
      <c r="T79" s="69"/>
      <c r="U79" s="69"/>
      <c r="V79" s="69"/>
      <c r="W79" s="69"/>
      <c r="X79" s="69"/>
      <c r="Y79" s="69"/>
      <c r="Z79" s="69"/>
      <c r="AA79" s="69"/>
      <c r="AB79" s="69"/>
      <c r="AC79" s="69"/>
      <c r="AD79" s="69"/>
      <c r="AE79" s="69"/>
      <c r="AF79" s="69"/>
      <c r="AG79" s="270" t="b">
        <f>AG78</f>
        <v>0</v>
      </c>
      <c r="AH79" s="69"/>
      <c r="AI79" s="69"/>
    </row>
    <row r="80" spans="1:36" s="37" customFormat="1" ht="5.0999999999999996" customHeight="1" x14ac:dyDescent="0.2">
      <c r="A80" s="253"/>
      <c r="B80" s="187"/>
      <c r="D80" s="176"/>
      <c r="E80" s="327"/>
      <c r="F80" s="328"/>
      <c r="G80" s="329"/>
      <c r="H80" s="329"/>
      <c r="I80" s="330"/>
      <c r="J80" s="330"/>
      <c r="K80" s="331"/>
      <c r="L80" s="332"/>
      <c r="M80" s="333"/>
      <c r="N80" s="333"/>
      <c r="O80" s="306"/>
      <c r="P80" s="69"/>
      <c r="Q80" s="69"/>
      <c r="R80" s="69"/>
      <c r="S80" s="69"/>
      <c r="T80" s="69"/>
      <c r="U80" s="69"/>
      <c r="V80" s="69"/>
      <c r="W80" s="69"/>
      <c r="X80" s="69"/>
      <c r="Y80" s="69"/>
      <c r="Z80" s="69"/>
      <c r="AA80" s="69"/>
      <c r="AB80" s="69"/>
      <c r="AC80" s="69"/>
      <c r="AD80" s="69"/>
      <c r="AE80" s="69"/>
      <c r="AF80" s="69"/>
      <c r="AG80" s="69"/>
      <c r="AH80" s="69"/>
      <c r="AI80" s="69"/>
    </row>
    <row r="81" spans="1:36" s="37" customFormat="1" ht="12.75" customHeight="1" x14ac:dyDescent="0.2">
      <c r="A81" s="253"/>
      <c r="B81" s="187"/>
      <c r="D81" s="334" t="s">
        <v>238</v>
      </c>
      <c r="E81" s="204" t="str">
        <f>Translations!$B$342</f>
        <v>Description</v>
      </c>
      <c r="G81" s="335"/>
      <c r="H81" s="176"/>
      <c r="I81" s="176"/>
      <c r="J81" s="176"/>
      <c r="K81" s="176"/>
      <c r="L81" s="176"/>
      <c r="M81" s="176"/>
      <c r="N81" s="176"/>
      <c r="O81" s="306"/>
      <c r="P81" s="69"/>
      <c r="Q81" s="69"/>
      <c r="R81" s="69"/>
      <c r="S81" s="69"/>
      <c r="T81" s="69"/>
      <c r="U81" s="69"/>
      <c r="V81" s="69"/>
      <c r="W81" s="69"/>
      <c r="X81" s="69"/>
      <c r="Y81" s="69"/>
      <c r="Z81" s="69"/>
      <c r="AA81" s="69"/>
      <c r="AB81" s="69"/>
      <c r="AC81" s="69"/>
      <c r="AD81" s="69"/>
      <c r="AE81" s="69"/>
      <c r="AF81" s="69"/>
      <c r="AG81" s="69"/>
      <c r="AH81" s="69"/>
      <c r="AI81" s="69"/>
    </row>
    <row r="82" spans="1:36" s="37" customFormat="1" ht="12.75" customHeight="1" x14ac:dyDescent="0.2">
      <c r="A82" s="253"/>
      <c r="B82" s="259"/>
      <c r="C82" s="31"/>
      <c r="D82" s="176"/>
      <c r="E82" s="680" t="str">
        <f>Translations!$B$346</f>
        <v>In case you require more space for the description you may also use external files and reference those here.</v>
      </c>
      <c r="F82" s="680"/>
      <c r="G82" s="680"/>
      <c r="H82" s="680"/>
      <c r="I82" s="680"/>
      <c r="J82" s="680"/>
      <c r="K82" s="680"/>
      <c r="L82" s="680"/>
      <c r="M82" s="680"/>
      <c r="N82" s="680"/>
      <c r="O82" s="306"/>
      <c r="P82" s="73"/>
      <c r="Q82" s="69"/>
      <c r="R82" s="69"/>
      <c r="S82" s="69"/>
      <c r="T82" s="69"/>
      <c r="U82" s="69"/>
      <c r="V82" s="69"/>
      <c r="W82" s="69"/>
      <c r="X82" s="69"/>
      <c r="Y82" s="69"/>
      <c r="Z82" s="69"/>
      <c r="AA82" s="69"/>
      <c r="AB82" s="69"/>
      <c r="AC82" s="69"/>
      <c r="AD82" s="69"/>
      <c r="AE82" s="69"/>
      <c r="AF82" s="69"/>
      <c r="AG82" s="69"/>
      <c r="AH82" s="69"/>
      <c r="AI82" s="69"/>
    </row>
    <row r="83" spans="1:36" s="37" customFormat="1" ht="12.75" customHeight="1" x14ac:dyDescent="0.2">
      <c r="A83" s="336"/>
      <c r="B83" s="254"/>
      <c r="C83" s="39"/>
      <c r="E83" s="789"/>
      <c r="F83" s="790"/>
      <c r="G83" s="790"/>
      <c r="H83" s="790"/>
      <c r="I83" s="790"/>
      <c r="J83" s="790"/>
      <c r="K83" s="790"/>
      <c r="L83" s="790"/>
      <c r="M83" s="790"/>
      <c r="N83" s="791"/>
      <c r="O83" s="306"/>
      <c r="P83" s="314" t="str">
        <f>P74</f>
        <v/>
      </c>
      <c r="Q83" s="69"/>
      <c r="R83" s="69"/>
      <c r="S83" s="69"/>
      <c r="T83" s="69"/>
      <c r="U83" s="69"/>
      <c r="V83" s="69"/>
      <c r="W83" s="69"/>
      <c r="X83" s="69"/>
      <c r="Y83" s="69"/>
      <c r="Z83" s="69"/>
      <c r="AA83" s="69"/>
      <c r="AB83" s="69"/>
      <c r="AC83" s="69"/>
      <c r="AD83" s="69"/>
      <c r="AE83" s="69"/>
      <c r="AF83" s="69"/>
      <c r="AG83" s="69"/>
      <c r="AH83" s="69"/>
      <c r="AI83" s="173" t="b">
        <f>AND(COUNTA(CNTR_ListRelevantSections)&gt;0,OR(AB76,COUNTA(E74:E76)=0))</f>
        <v>0</v>
      </c>
    </row>
    <row r="84" spans="1:36" s="37" customFormat="1" ht="12.75" customHeight="1" x14ac:dyDescent="0.2">
      <c r="A84" s="336"/>
      <c r="B84" s="254"/>
      <c r="C84" s="39"/>
      <c r="E84" s="792"/>
      <c r="F84" s="793"/>
      <c r="G84" s="793"/>
      <c r="H84" s="793"/>
      <c r="I84" s="793"/>
      <c r="J84" s="793"/>
      <c r="K84" s="793"/>
      <c r="L84" s="793"/>
      <c r="M84" s="793"/>
      <c r="N84" s="794"/>
      <c r="O84" s="306"/>
      <c r="P84" s="314" t="str">
        <f>P83</f>
        <v/>
      </c>
      <c r="Q84" s="69"/>
      <c r="R84" s="69"/>
      <c r="S84" s="69"/>
      <c r="T84" s="69"/>
      <c r="U84" s="69"/>
      <c r="V84" s="69"/>
      <c r="W84" s="69"/>
      <c r="X84" s="69"/>
      <c r="Y84" s="69"/>
      <c r="Z84" s="69"/>
      <c r="AA84" s="69"/>
      <c r="AB84" s="69"/>
      <c r="AC84" s="69"/>
      <c r="AD84" s="69"/>
      <c r="AE84" s="69"/>
      <c r="AF84" s="69"/>
      <c r="AG84" s="69"/>
      <c r="AH84" s="69"/>
      <c r="AI84" s="173" t="b">
        <f>AI83</f>
        <v>0</v>
      </c>
    </row>
    <row r="85" spans="1:36" s="37" customFormat="1" ht="12.75" customHeight="1" x14ac:dyDescent="0.2">
      <c r="A85" s="336"/>
      <c r="B85" s="254"/>
      <c r="C85" s="39"/>
      <c r="E85" s="792"/>
      <c r="F85" s="793"/>
      <c r="G85" s="793"/>
      <c r="H85" s="793"/>
      <c r="I85" s="793"/>
      <c r="J85" s="793"/>
      <c r="K85" s="793"/>
      <c r="L85" s="793"/>
      <c r="M85" s="793"/>
      <c r="N85" s="794"/>
      <c r="O85" s="306"/>
      <c r="P85" s="314" t="str">
        <f t="shared" ref="P85:P87" si="18">P84</f>
        <v/>
      </c>
      <c r="Q85" s="69"/>
      <c r="R85" s="69"/>
      <c r="S85" s="69"/>
      <c r="T85" s="69"/>
      <c r="U85" s="69"/>
      <c r="V85" s="69"/>
      <c r="W85" s="69"/>
      <c r="X85" s="69"/>
      <c r="Y85" s="69"/>
      <c r="Z85" s="69"/>
      <c r="AA85" s="69"/>
      <c r="AB85" s="69"/>
      <c r="AC85" s="69"/>
      <c r="AD85" s="69"/>
      <c r="AE85" s="69"/>
      <c r="AF85" s="69"/>
      <c r="AG85" s="69"/>
      <c r="AH85" s="69"/>
      <c r="AI85" s="173" t="b">
        <f>AI84</f>
        <v>0</v>
      </c>
    </row>
    <row r="86" spans="1:36" s="37" customFormat="1" ht="12.75" customHeight="1" x14ac:dyDescent="0.2">
      <c r="A86" s="336"/>
      <c r="B86" s="254"/>
      <c r="C86" s="39"/>
      <c r="E86" s="792"/>
      <c r="F86" s="793"/>
      <c r="G86" s="793"/>
      <c r="H86" s="793"/>
      <c r="I86" s="793"/>
      <c r="J86" s="793"/>
      <c r="K86" s="793"/>
      <c r="L86" s="793"/>
      <c r="M86" s="793"/>
      <c r="N86" s="794"/>
      <c r="O86" s="306"/>
      <c r="P86" s="314" t="str">
        <f t="shared" si="18"/>
        <v/>
      </c>
      <c r="Q86" s="69"/>
      <c r="R86" s="69"/>
      <c r="S86" s="69"/>
      <c r="T86" s="69"/>
      <c r="U86" s="69"/>
      <c r="V86" s="69"/>
      <c r="W86" s="69"/>
      <c r="X86" s="69"/>
      <c r="Y86" s="69"/>
      <c r="Z86" s="69"/>
      <c r="AA86" s="69"/>
      <c r="AB86" s="69"/>
      <c r="AC86" s="69"/>
      <c r="AD86" s="69"/>
      <c r="AE86" s="69"/>
      <c r="AF86" s="69"/>
      <c r="AG86" s="69"/>
      <c r="AH86" s="69"/>
      <c r="AI86" s="173" t="b">
        <f>AI85</f>
        <v>0</v>
      </c>
    </row>
    <row r="87" spans="1:36" s="37" customFormat="1" ht="12.75" customHeight="1" x14ac:dyDescent="0.2">
      <c r="A87" s="336"/>
      <c r="B87" s="254"/>
      <c r="C87" s="39"/>
      <c r="E87" s="795"/>
      <c r="F87" s="796"/>
      <c r="G87" s="796"/>
      <c r="H87" s="796"/>
      <c r="I87" s="796"/>
      <c r="J87" s="796"/>
      <c r="K87" s="796"/>
      <c r="L87" s="796"/>
      <c r="M87" s="796"/>
      <c r="N87" s="797"/>
      <c r="O87" s="306"/>
      <c r="P87" s="314" t="str">
        <f t="shared" si="18"/>
        <v/>
      </c>
      <c r="Q87" s="69"/>
      <c r="R87" s="69"/>
      <c r="S87" s="69"/>
      <c r="T87" s="69"/>
      <c r="U87" s="69"/>
      <c r="V87" s="69"/>
      <c r="W87" s="69"/>
      <c r="X87" s="69"/>
      <c r="Y87" s="69"/>
      <c r="Z87" s="69"/>
      <c r="AA87" s="69"/>
      <c r="AB87" s="69"/>
      <c r="AC87" s="69"/>
      <c r="AD87" s="69"/>
      <c r="AE87" s="69"/>
      <c r="AF87" s="69"/>
      <c r="AG87" s="69"/>
      <c r="AH87" s="69"/>
      <c r="AI87" s="173" t="b">
        <f>AI86</f>
        <v>0</v>
      </c>
    </row>
    <row r="88" spans="1:36" ht="12.75" customHeight="1" thickBot="1" x14ac:dyDescent="0.25">
      <c r="A88" s="253"/>
      <c r="B88" s="254"/>
      <c r="C88" s="308"/>
      <c r="D88" s="264"/>
      <c r="E88" s="309"/>
      <c r="F88" s="308"/>
      <c r="G88" s="310"/>
      <c r="H88" s="310"/>
      <c r="I88" s="310"/>
      <c r="J88" s="310"/>
      <c r="K88" s="310"/>
      <c r="L88" s="310"/>
      <c r="M88" s="310"/>
      <c r="N88" s="310"/>
      <c r="O88" s="172"/>
      <c r="P88" s="69"/>
      <c r="Q88" s="69"/>
      <c r="R88" s="69"/>
      <c r="S88" s="25"/>
      <c r="T88" s="25"/>
      <c r="U88" s="311"/>
      <c r="V88" s="25"/>
      <c r="W88" s="25"/>
      <c r="X88" s="311"/>
      <c r="Y88" s="25"/>
      <c r="Z88" s="25"/>
      <c r="AA88" s="25"/>
      <c r="AB88" s="25"/>
      <c r="AC88" s="25"/>
      <c r="AD88" s="25"/>
      <c r="AE88" s="25"/>
      <c r="AF88" s="25"/>
      <c r="AG88" s="25"/>
      <c r="AH88" s="25"/>
      <c r="AI88" s="25"/>
    </row>
    <row r="89" spans="1:36" ht="12.75" customHeight="1" thickBot="1" x14ac:dyDescent="0.25">
      <c r="A89" s="312"/>
      <c r="B89" s="187"/>
      <c r="C89" s="39"/>
      <c r="D89" s="220"/>
      <c r="E89" s="300"/>
      <c r="F89" s="39"/>
      <c r="G89" s="56"/>
      <c r="H89" s="56"/>
      <c r="I89" s="56"/>
      <c r="J89" s="56"/>
      <c r="K89" s="39"/>
      <c r="L89" s="56"/>
      <c r="M89" s="56"/>
      <c r="N89" s="56"/>
      <c r="O89" s="172"/>
      <c r="P89" s="69"/>
      <c r="Q89" s="69"/>
      <c r="R89" s="69"/>
      <c r="S89" s="71"/>
      <c r="V89" s="303"/>
      <c r="Z89" s="25"/>
      <c r="AA89" s="25"/>
      <c r="AB89" s="25"/>
      <c r="AC89" s="25"/>
      <c r="AD89" s="25"/>
      <c r="AE89" s="25"/>
      <c r="AF89" s="25"/>
      <c r="AG89" s="25"/>
      <c r="AH89" s="25"/>
      <c r="AI89" s="293"/>
      <c r="AJ89" s="287"/>
    </row>
    <row r="90" spans="1:36" ht="15" customHeight="1" thickBot="1" x14ac:dyDescent="0.25">
      <c r="A90" s="266" t="str">
        <f>IF(E90="","",C90)</f>
        <v/>
      </c>
      <c r="B90" s="187"/>
      <c r="C90" s="267">
        <f>C69+1</f>
        <v>4</v>
      </c>
      <c r="D90" s="31"/>
      <c r="E90" s="822"/>
      <c r="F90" s="823"/>
      <c r="G90" s="823"/>
      <c r="H90" s="823"/>
      <c r="I90" s="823"/>
      <c r="J90" s="823"/>
      <c r="K90" s="824"/>
      <c r="L90" s="824"/>
      <c r="M90" s="824"/>
      <c r="N90" s="825"/>
      <c r="O90" s="313"/>
      <c r="P90" s="314" t="str">
        <f>IF(AND(E90&lt;&gt;"",COUNTIF(P91:$P$658,"PRINT")=0),"PRINT","")</f>
        <v/>
      </c>
      <c r="Q90" s="315"/>
      <c r="R90" s="316" t="str">
        <f>IF(ISBLANK(E90),"",MATCH(E90,CNTR_SourceStreamNames,0))</f>
        <v/>
      </c>
      <c r="S90" s="71"/>
      <c r="T90" s="71"/>
      <c r="U90" s="71"/>
      <c r="V90" s="303"/>
      <c r="X90" s="25"/>
      <c r="Y90" s="25"/>
      <c r="Z90" s="25"/>
      <c r="AA90" s="25"/>
      <c r="AB90" s="25"/>
      <c r="AC90" s="25"/>
      <c r="AD90" s="25"/>
      <c r="AE90" s="25"/>
      <c r="AF90" s="25"/>
      <c r="AG90" s="25"/>
      <c r="AH90" s="25"/>
      <c r="AI90" s="270" t="b">
        <f>CNTR_FuelStreamsRelevant=EUconst_NotRelevant</f>
        <v>0</v>
      </c>
      <c r="AJ90" s="287"/>
    </row>
    <row r="91" spans="1:36" ht="12.75" customHeight="1" thickBot="1" x14ac:dyDescent="0.25">
      <c r="A91" s="253"/>
      <c r="B91" s="187"/>
      <c r="C91" s="31"/>
      <c r="D91" s="31"/>
      <c r="E91" s="826" t="str">
        <f>IF(ISBLANK(E90),"",IF(INDEX(c_AERDataTransfer!$AT$27:$AT$76,MATCH(R90,c_AERDataTransfer!$C$27:$C$76,0))&gt;0,INDEX(c_AERDataTransfer!$AT$27:$AT$76,MATCH(R90,c_AERDataTransfer!$C$27:$C$76,0)),""))</f>
        <v/>
      </c>
      <c r="F91" s="827"/>
      <c r="G91" s="827"/>
      <c r="H91" s="827"/>
      <c r="I91" s="827"/>
      <c r="J91" s="827"/>
      <c r="K91" s="828"/>
      <c r="L91" s="828"/>
      <c r="M91" s="828"/>
      <c r="N91" s="829"/>
      <c r="O91" s="317"/>
      <c r="P91" s="69"/>
      <c r="Q91" s="315"/>
      <c r="R91" s="69"/>
      <c r="S91" s="71"/>
      <c r="T91" s="71"/>
      <c r="U91" s="71"/>
      <c r="V91" s="303"/>
      <c r="X91" s="25"/>
      <c r="Y91" s="318"/>
      <c r="Z91" s="69"/>
      <c r="AA91" s="69"/>
      <c r="AB91" s="69"/>
      <c r="AC91" s="69"/>
      <c r="AD91" s="69"/>
      <c r="AE91" s="318"/>
      <c r="AF91" s="25"/>
      <c r="AG91" s="315"/>
      <c r="AH91" s="69"/>
      <c r="AI91" s="293"/>
      <c r="AJ91" s="287"/>
    </row>
    <row r="92" spans="1:36" ht="5.0999999999999996" customHeight="1" x14ac:dyDescent="0.2">
      <c r="A92" s="253"/>
      <c r="B92" s="187"/>
      <c r="C92" s="31"/>
      <c r="D92" s="31"/>
      <c r="E92" s="31"/>
      <c r="F92" s="31"/>
      <c r="G92" s="31"/>
      <c r="H92" s="39"/>
      <c r="I92" s="39"/>
      <c r="J92" s="39"/>
      <c r="K92" s="39"/>
      <c r="L92" s="39"/>
      <c r="M92" s="39"/>
      <c r="N92" s="39"/>
      <c r="O92" s="172"/>
      <c r="P92" s="69"/>
      <c r="Q92" s="69"/>
      <c r="R92" s="69"/>
      <c r="S92" s="71"/>
      <c r="T92" s="71"/>
      <c r="U92" s="71"/>
      <c r="V92" s="303"/>
      <c r="W92" s="69"/>
      <c r="X92" s="69"/>
      <c r="Y92" s="69"/>
      <c r="Z92" s="69"/>
      <c r="AA92" s="69"/>
      <c r="AB92" s="69"/>
      <c r="AC92" s="69"/>
      <c r="AD92" s="69"/>
      <c r="AE92" s="69"/>
      <c r="AF92" s="25"/>
      <c r="AG92" s="69"/>
      <c r="AH92" s="69"/>
      <c r="AI92" s="69"/>
      <c r="AJ92" s="287"/>
    </row>
    <row r="93" spans="1:36" ht="12.75" customHeight="1" x14ac:dyDescent="0.2">
      <c r="A93" s="253"/>
      <c r="B93" s="187"/>
      <c r="C93" s="31"/>
      <c r="D93" s="31"/>
      <c r="E93" s="830" t="str">
        <f>IF(E90="","",HYPERLINK("#JUMP_E_Top",EUconst_FurtherGuidancePoint1))</f>
        <v/>
      </c>
      <c r="F93" s="830"/>
      <c r="G93" s="830"/>
      <c r="H93" s="830"/>
      <c r="I93" s="830"/>
      <c r="J93" s="830"/>
      <c r="K93" s="830"/>
      <c r="L93" s="830"/>
      <c r="M93" s="830"/>
      <c r="N93" s="831"/>
      <c r="O93" s="172"/>
      <c r="P93" s="69"/>
      <c r="Q93" s="315"/>
      <c r="R93" s="319"/>
      <c r="S93" s="71"/>
      <c r="T93" s="71"/>
      <c r="U93" s="71"/>
      <c r="V93" s="69"/>
      <c r="W93" s="69"/>
      <c r="X93" s="69"/>
      <c r="Y93" s="25"/>
      <c r="Z93" s="69"/>
      <c r="AA93" s="69"/>
      <c r="AB93" s="69"/>
      <c r="AC93" s="69"/>
      <c r="AD93" s="69"/>
      <c r="AE93" s="69"/>
      <c r="AF93" s="25"/>
      <c r="AG93" s="69"/>
      <c r="AH93" s="69"/>
      <c r="AI93" s="69"/>
      <c r="AJ93" s="287"/>
    </row>
    <row r="94" spans="1:36" s="37" customFormat="1" ht="38.85" customHeight="1" x14ac:dyDescent="0.2">
      <c r="A94" s="253"/>
      <c r="B94" s="187"/>
      <c r="C94" s="31"/>
      <c r="E94" s="320" t="str">
        <f>Translations!$B$65</f>
        <v>Parameter</v>
      </c>
      <c r="F94" s="321" t="str">
        <f>Translations!$B$338</f>
        <v>Tier required:</v>
      </c>
      <c r="G94" s="798" t="str">
        <f>Translations!$B$344</f>
        <v xml:space="preserve">Reason for deviation in the past: </v>
      </c>
      <c r="H94" s="798"/>
      <c r="I94" s="320" t="str">
        <f>Translations!$B$345</f>
        <v>Impact on tiers?</v>
      </c>
      <c r="J94" s="320" t="str">
        <f>Translations!$B$336</f>
        <v>Measures taken:</v>
      </c>
      <c r="K94" s="321" t="str">
        <f>Translations!$B$308</f>
        <v>When?</v>
      </c>
      <c r="L94" s="321" t="str">
        <f>Translations!$B$340</f>
        <v>Tier applied:</v>
      </c>
      <c r="O94" s="306"/>
      <c r="P94" s="69"/>
      <c r="Q94" s="322"/>
      <c r="R94" s="69"/>
      <c r="S94" s="69"/>
      <c r="T94" s="322"/>
      <c r="U94" s="322"/>
      <c r="V94" s="322"/>
      <c r="W94" s="322"/>
      <c r="X94" s="322"/>
      <c r="Y94" s="322"/>
      <c r="Z94" s="322"/>
      <c r="AA94" s="323" t="s">
        <v>498</v>
      </c>
      <c r="AB94" s="322"/>
      <c r="AC94" s="322" t="str">
        <f>Translations!$B$344</f>
        <v xml:space="preserve">Reason for deviation in the past: </v>
      </c>
      <c r="AD94" s="322" t="str">
        <f>Translations!$B$345</f>
        <v>Impact on tiers?</v>
      </c>
      <c r="AE94" s="322" t="str">
        <f>Translations!$B$336</f>
        <v>Measures taken:</v>
      </c>
      <c r="AF94" s="322" t="str">
        <f>Translations!$B$308</f>
        <v>When?</v>
      </c>
      <c r="AG94" s="322" t="str">
        <f>Translations!$B$340</f>
        <v>Tier applied:</v>
      </c>
      <c r="AH94" s="322"/>
      <c r="AI94" s="69"/>
      <c r="AJ94" s="287"/>
    </row>
    <row r="95" spans="1:36" s="37" customFormat="1" ht="15" customHeight="1" x14ac:dyDescent="0.2">
      <c r="A95" s="253"/>
      <c r="B95" s="187"/>
      <c r="D95" s="176" t="s">
        <v>128</v>
      </c>
      <c r="E95" s="10"/>
      <c r="F95" s="324" t="str">
        <f>IF(OR(X95="",X95=EUconst_NA),"",IF(CNTR_SmallEmitter,1,X95))</f>
        <v/>
      </c>
      <c r="G95" s="799"/>
      <c r="H95" s="730"/>
      <c r="I95" s="11"/>
      <c r="J95" s="11"/>
      <c r="K95" s="12"/>
      <c r="L95" s="13"/>
      <c r="M95" s="800" t="str">
        <f>IF(OR(ISBLANK(L95),L95=EUconst_NoTier),"",IF($Z95=0,EUconst_NotApplicable,IF(ISERROR($Z95),"",$Z95)))</f>
        <v/>
      </c>
      <c r="N95" s="801"/>
      <c r="O95" s="306"/>
      <c r="P95" s="314" t="str">
        <f>R90</f>
        <v/>
      </c>
      <c r="Q95" s="69"/>
      <c r="R95" s="173" t="str">
        <f>R99</f>
        <v/>
      </c>
      <c r="S95" s="322"/>
      <c r="T95" s="173" t="str">
        <f>IF(E95="","",INDEX(EUwideConstants!$C$251:$C$257,MATCH(E95,Euconst_CalcFactors,0))&amp;R95)</f>
        <v/>
      </c>
      <c r="U95" s="69"/>
      <c r="V95" s="173" t="str">
        <f>IF(T95="","",INDEX(EUwideConstants!$E$251:$E$257,MATCH(E95,Euconst_CalcFactors,0)))</f>
        <v/>
      </c>
      <c r="W95" s="69"/>
      <c r="X95" s="270" t="str">
        <f>IF(OR(R95="",T95=""),"",INDEX(EUwideConstants!$G:$G,MATCH(T95,EUwideConstants!$S:$S,0)))</f>
        <v/>
      </c>
      <c r="Y95" s="173" t="str">
        <f>IF(F95="","",IF(F95=EUconst_NA,"",INDEX(EUwideConstants!$H:$O,MATCH(T95,EUwideConstants!$S:$S,0),MATCH(F95,CNTR_TierList,0))))</f>
        <v/>
      </c>
      <c r="Z95" s="173" t="str">
        <f>IF(ISBLANK(L95),"",IF(L95=EUconst_NA,"",INDEX(EUwideConstants!$H:$O,MATCH(T95,EUwideConstants!$S:$S,0),MATCH(L95,CNTR_TierList,0))))</f>
        <v/>
      </c>
      <c r="AA95" s="69"/>
      <c r="AB95" s="270" t="b">
        <f>AND(COUNTA(CNTR_ListRelevantSections)&gt;0,E90="")</f>
        <v>0</v>
      </c>
      <c r="AC95" s="270" t="b">
        <f>AND(COUNTA(CNTR_ListRelevantSections)&gt;0,OR(E95="",AB95,CNTR_REHasImproveFuelStream=FALSE))</f>
        <v>0</v>
      </c>
      <c r="AD95" s="270" t="b">
        <f t="shared" ref="AD95:AD97" si="19">AC95</f>
        <v>0</v>
      </c>
      <c r="AE95" s="270" t="b">
        <f t="shared" ref="AE95:AE97" si="20">AD95</f>
        <v>0</v>
      </c>
      <c r="AF95" s="270" t="b">
        <f>OR(AD95,AND(J95&lt;&gt;"",J95=FALSE))</f>
        <v>0</v>
      </c>
      <c r="AG95" s="270" t="b">
        <f>OR(AF95,AND(I95&lt;&gt;"",I95=FALSE))</f>
        <v>0</v>
      </c>
      <c r="AH95" s="69"/>
      <c r="AI95" s="69"/>
    </row>
    <row r="96" spans="1:36" s="37" customFormat="1" ht="15" customHeight="1" x14ac:dyDescent="0.2">
      <c r="A96" s="253"/>
      <c r="B96" s="187"/>
      <c r="D96" s="176" t="s">
        <v>129</v>
      </c>
      <c r="E96" s="14"/>
      <c r="F96" s="325" t="str">
        <f>IF(OR(X96="",X96=EUconst_NA),"",IF(CNTR_SmallEmitter,1,X96))</f>
        <v/>
      </c>
      <c r="G96" s="802"/>
      <c r="H96" s="803"/>
      <c r="I96" s="15"/>
      <c r="J96" s="15"/>
      <c r="K96" s="16"/>
      <c r="L96" s="17"/>
      <c r="M96" s="804" t="str">
        <f>IF(OR(ISBLANK(L96),L96=EUconst_NoTier),"",IF($Z96=0,EUconst_NotApplicable,IF(ISERROR($Z96),"",$Z96)))</f>
        <v/>
      </c>
      <c r="N96" s="805"/>
      <c r="O96" s="306"/>
      <c r="P96" s="314" t="str">
        <f>P95</f>
        <v/>
      </c>
      <c r="Q96" s="69"/>
      <c r="R96" s="173" t="str">
        <f>R95</f>
        <v/>
      </c>
      <c r="S96" s="322"/>
      <c r="T96" s="173" t="str">
        <f>IF(E96="","",INDEX(EUwideConstants!$C$251:$C$257,MATCH(E96,Euconst_CalcFactors,0))&amp;R96)</f>
        <v/>
      </c>
      <c r="U96" s="69"/>
      <c r="V96" s="173" t="str">
        <f>IF(T96="","",INDEX(EUwideConstants!$E$251:$E$257,MATCH(E96,Euconst_CalcFactors,0)))</f>
        <v/>
      </c>
      <c r="W96" s="69"/>
      <c r="X96" s="270" t="str">
        <f>IF(OR(R96="",T96=""),"",INDEX(EUwideConstants!$G:$G,MATCH(T96,EUwideConstants!$S:$S,0)))</f>
        <v/>
      </c>
      <c r="Y96" s="173" t="str">
        <f>IF(F96="","",IF(F96=EUconst_NA,"",INDEX(EUwideConstants!$H:$O,MATCH(T96,EUwideConstants!$S:$S,0),MATCH(F96,CNTR_TierList,0))))</f>
        <v/>
      </c>
      <c r="Z96" s="173" t="str">
        <f>IF(ISBLANK(L96),"",IF(L96=EUconst_NA,"",INDEX(EUwideConstants!$H:$O,MATCH(T96,EUwideConstants!$S:$S,0),MATCH(L96,CNTR_TierList,0))))</f>
        <v/>
      </c>
      <c r="AA96" s="69"/>
      <c r="AB96" s="270" t="b">
        <f>AND(COUNTA(CNTR_ListRelevantSections)&gt;0,E90="")</f>
        <v>0</v>
      </c>
      <c r="AC96" s="270" t="b">
        <f>AND(COUNTA(CNTR_ListRelevantSections)&gt;0,OR(E96="",AB96,CNTR_REHasImproveFuelStream=FALSE))</f>
        <v>0</v>
      </c>
      <c r="AD96" s="270" t="b">
        <f t="shared" si="19"/>
        <v>0</v>
      </c>
      <c r="AE96" s="270" t="b">
        <f t="shared" si="20"/>
        <v>0</v>
      </c>
      <c r="AF96" s="270" t="b">
        <f>OR(AD96,AND(J96&lt;&gt;"",J96=FALSE))</f>
        <v>0</v>
      </c>
      <c r="AG96" s="270" t="b">
        <f>OR(AF96,AND(I96&lt;&gt;"",I96=FALSE))</f>
        <v>0</v>
      </c>
      <c r="AH96" s="69"/>
      <c r="AI96" s="69"/>
    </row>
    <row r="97" spans="1:36" s="37" customFormat="1" ht="15" customHeight="1" x14ac:dyDescent="0.2">
      <c r="A97" s="253"/>
      <c r="B97" s="187"/>
      <c r="D97" s="176" t="s">
        <v>236</v>
      </c>
      <c r="E97" s="18"/>
      <c r="F97" s="326" t="str">
        <f>IF(OR(X97="",X97=EUconst_NA),"",IF(CNTR_SmallEmitter,1,X97))</f>
        <v/>
      </c>
      <c r="G97" s="806"/>
      <c r="H97" s="807"/>
      <c r="I97" s="19"/>
      <c r="J97" s="19"/>
      <c r="K97" s="20"/>
      <c r="L97" s="21"/>
      <c r="M97" s="808" t="str">
        <f>IF(OR(ISBLANK(L97),L97=EUconst_NoTier),"",IF($Z97=0,EUconst_NotApplicable,IF(ISERROR($Z97),"",$Z97)))</f>
        <v/>
      </c>
      <c r="N97" s="809"/>
      <c r="O97" s="306"/>
      <c r="P97" s="314" t="str">
        <f>P96</f>
        <v/>
      </c>
      <c r="Q97" s="69"/>
      <c r="R97" s="173" t="str">
        <f>R96</f>
        <v/>
      </c>
      <c r="S97" s="322"/>
      <c r="T97" s="173" t="str">
        <f>IF(E97="","",INDEX(EUwideConstants!$C$251:$C$257,MATCH(E97,Euconst_CalcFactors,0))&amp;R97)</f>
        <v/>
      </c>
      <c r="U97" s="69"/>
      <c r="V97" s="173" t="str">
        <f>IF(T97="","",INDEX(EUwideConstants!$E$251:$E$257,MATCH(E97,Euconst_CalcFactors,0)))</f>
        <v/>
      </c>
      <c r="W97" s="69"/>
      <c r="X97" s="270" t="str">
        <f>IF(OR(R97="",T97=""),"",INDEX(EUwideConstants!$G:$G,MATCH(T97,EUwideConstants!$S:$S,0)))</f>
        <v/>
      </c>
      <c r="Y97" s="173" t="str">
        <f>IF(F97="","",IF(F97=EUconst_NA,"",INDEX(EUwideConstants!$H:$O,MATCH(T97,EUwideConstants!$S:$S,0),MATCH(F97,CNTR_TierList,0))))</f>
        <v/>
      </c>
      <c r="Z97" s="173" t="str">
        <f>IF(ISBLANK(L97),"",IF(L97=EUconst_NA,"",INDEX(EUwideConstants!$H:$O,MATCH(T97,EUwideConstants!$S:$S,0),MATCH(L97,CNTR_TierList,0))))</f>
        <v/>
      </c>
      <c r="AA97" s="69"/>
      <c r="AB97" s="270" t="b">
        <f>AND(COUNTA(CNTR_ListRelevantSections)&gt;0,E90="")</f>
        <v>0</v>
      </c>
      <c r="AC97" s="270" t="b">
        <f>AND(COUNTA(CNTR_ListRelevantSections)&gt;0,OR(E97="",AB97,CNTR_REHasImproveFuelStream=FALSE))</f>
        <v>0</v>
      </c>
      <c r="AD97" s="270" t="b">
        <f t="shared" si="19"/>
        <v>0</v>
      </c>
      <c r="AE97" s="270" t="b">
        <f t="shared" si="20"/>
        <v>0</v>
      </c>
      <c r="AF97" s="270" t="b">
        <f>OR(AD97,AND(J97&lt;&gt;"",J97=FALSE))</f>
        <v>0</v>
      </c>
      <c r="AG97" s="270" t="b">
        <f>OR(AF97,AND(I97&lt;&gt;"",I97=FALSE))</f>
        <v>0</v>
      </c>
      <c r="AH97" s="69"/>
      <c r="AI97" s="69"/>
    </row>
    <row r="98" spans="1:36" s="37" customFormat="1" ht="5.0999999999999996" customHeight="1" x14ac:dyDescent="0.2">
      <c r="A98" s="253"/>
      <c r="B98" s="187"/>
      <c r="C98" s="31"/>
      <c r="D98" s="176"/>
      <c r="F98" s="39"/>
      <c r="G98" s="176"/>
      <c r="H98" s="176"/>
      <c r="I98" s="176"/>
      <c r="J98" s="176"/>
      <c r="M98" s="39"/>
      <c r="N98" s="39"/>
      <c r="O98" s="172"/>
      <c r="P98" s="71"/>
      <c r="Q98" s="69"/>
      <c r="R98" s="69"/>
      <c r="S98" s="69"/>
      <c r="T98" s="69"/>
      <c r="U98" s="69"/>
      <c r="V98" s="69"/>
      <c r="W98" s="69"/>
      <c r="X98" s="69"/>
      <c r="Y98" s="69"/>
      <c r="Z98" s="69"/>
      <c r="AA98" s="69"/>
      <c r="AB98" s="69"/>
      <c r="AC98" s="69"/>
      <c r="AD98" s="69"/>
      <c r="AE98" s="69"/>
      <c r="AF98" s="69"/>
      <c r="AG98" s="69"/>
      <c r="AH98" s="69"/>
      <c r="AI98" s="69"/>
    </row>
    <row r="99" spans="1:36" s="37" customFormat="1" ht="15" customHeight="1" x14ac:dyDescent="0.2">
      <c r="A99" s="253"/>
      <c r="B99" s="187"/>
      <c r="D99" s="176" t="s">
        <v>237</v>
      </c>
      <c r="E99" s="810" t="str">
        <f>Translations!$B$114</f>
        <v>Scope factor</v>
      </c>
      <c r="F99" s="812" t="str">
        <f>IF(OR(X99="",X99=EUconst_NA),"",X99)</f>
        <v/>
      </c>
      <c r="G99" s="814"/>
      <c r="H99" s="814"/>
      <c r="I99" s="816"/>
      <c r="J99" s="816"/>
      <c r="K99" s="818"/>
      <c r="L99" s="22"/>
      <c r="M99" s="820" t="str">
        <f>IF(OR(ISBLANK(L99),L99=EUconst_NoTier),"",IF($Z99=0,EUconst_NotApplicable,IF(ISERROR($Z99),"",$Z99)))</f>
        <v/>
      </c>
      <c r="N99" s="821"/>
      <c r="O99" s="306"/>
      <c r="P99" s="314" t="str">
        <f>P95</f>
        <v/>
      </c>
      <c r="Q99" s="69"/>
      <c r="R99" s="173" t="str">
        <f>E91</f>
        <v/>
      </c>
      <c r="S99" s="322"/>
      <c r="T99" s="173" t="str">
        <f>IF(E99="","",INDEX(EUwideConstants!$C$251:$C$257,MATCH(E99,Euconst_CalcFactors,0))&amp;R99)</f>
        <v>ScopeFactor_</v>
      </c>
      <c r="U99" s="69"/>
      <c r="V99" s="173" t="str">
        <f ca="1">IF(T99="","",INDEX(EUwideConstants!$E$251:$E$257,MATCH(E99,Euconst_CalcFactors,0)))</f>
        <v>EUwideConstants!$F$251:$I$251</v>
      </c>
      <c r="W99" s="69"/>
      <c r="X99" s="270" t="str">
        <f>IF(OR(R99="",T99=""),"",INDEX(EUwideConstants!$G:$G,MATCH(T99,EUwideConstants!$S:$S,0)))</f>
        <v/>
      </c>
      <c r="Y99" s="173" t="str">
        <f>IF(F99="","",IF(F99=EUconst_NA,"",INDEX(EUwideConstants!$H:$O,MATCH(T99,EUwideConstants!$S:$S,0),MATCH(F99,CNTR_TierList,0))))</f>
        <v/>
      </c>
      <c r="Z99" s="173" t="str">
        <f>IF(ISBLANK(L99),"",IF(L99=EUconst_NA,"",INDEX(EUwideConstants!$H:$O,MATCH(T99,EUwideConstants!$S:$S,0),MATCH(L99,CNTR_TierList,0))))</f>
        <v/>
      </c>
      <c r="AA99" s="173" t="str">
        <f>IF(L99="","",INDEX(ScopeAddress,MATCH(L99,ScopeTiers,0)))</f>
        <v/>
      </c>
      <c r="AB99" s="270" t="b">
        <f>AND(COUNTA(CNTR_ListRelevantSections)&gt;0,E90="")</f>
        <v>0</v>
      </c>
      <c r="AC99" s="270" t="b">
        <f>AND(COUNTA(CNTR_ListRelevantSections)&gt;0,OR(CNTR_REHasImproveScopeFactor=FALSE,AB99))</f>
        <v>0</v>
      </c>
      <c r="AD99" s="270" t="b">
        <f t="shared" ref="AD99" si="21">AC99</f>
        <v>0</v>
      </c>
      <c r="AE99" s="270" t="b">
        <f t="shared" ref="AE99" si="22">AD99</f>
        <v>0</v>
      </c>
      <c r="AF99" s="270" t="b">
        <f t="shared" ref="AF99" si="23">AE99</f>
        <v>0</v>
      </c>
      <c r="AG99" s="270" t="b">
        <f t="shared" ref="AG99" si="24">AF99</f>
        <v>0</v>
      </c>
      <c r="AH99" s="69"/>
      <c r="AI99" s="69"/>
    </row>
    <row r="100" spans="1:36" s="37" customFormat="1" ht="15" customHeight="1" x14ac:dyDescent="0.2">
      <c r="A100" s="253"/>
      <c r="B100" s="187"/>
      <c r="D100" s="176"/>
      <c r="E100" s="811"/>
      <c r="F100" s="813"/>
      <c r="G100" s="815"/>
      <c r="H100" s="815"/>
      <c r="I100" s="817"/>
      <c r="J100" s="817"/>
      <c r="K100" s="819"/>
      <c r="L100" s="23"/>
      <c r="M100" s="820" t="str">
        <f>IF(L100="","",INDEX(ScopeMethodsDetails,MATCH(L100,INDEX(ScopeMethodsDetails,,1),0),2))</f>
        <v/>
      </c>
      <c r="N100" s="821"/>
      <c r="O100" s="306"/>
      <c r="P100" s="314" t="str">
        <f>P99</f>
        <v/>
      </c>
      <c r="Q100" s="69"/>
      <c r="R100" s="69"/>
      <c r="S100" s="69"/>
      <c r="T100" s="69"/>
      <c r="U100" s="69"/>
      <c r="V100" s="69"/>
      <c r="W100" s="69"/>
      <c r="X100" s="69"/>
      <c r="Y100" s="69"/>
      <c r="Z100" s="69"/>
      <c r="AA100" s="69"/>
      <c r="AB100" s="69"/>
      <c r="AC100" s="69"/>
      <c r="AD100" s="69"/>
      <c r="AE100" s="69"/>
      <c r="AF100" s="69"/>
      <c r="AG100" s="270" t="b">
        <f>AG99</f>
        <v>0</v>
      </c>
      <c r="AH100" s="69"/>
      <c r="AI100" s="69"/>
    </row>
    <row r="101" spans="1:36" s="37" customFormat="1" ht="5.0999999999999996" customHeight="1" x14ac:dyDescent="0.2">
      <c r="A101" s="253"/>
      <c r="B101" s="187"/>
      <c r="D101" s="176"/>
      <c r="E101" s="327"/>
      <c r="F101" s="328"/>
      <c r="G101" s="329"/>
      <c r="H101" s="329"/>
      <c r="I101" s="330"/>
      <c r="J101" s="330"/>
      <c r="K101" s="331"/>
      <c r="L101" s="332"/>
      <c r="M101" s="333"/>
      <c r="N101" s="333"/>
      <c r="O101" s="306"/>
      <c r="P101" s="69"/>
      <c r="Q101" s="69"/>
      <c r="R101" s="69"/>
      <c r="S101" s="69"/>
      <c r="T101" s="69"/>
      <c r="U101" s="69"/>
      <c r="V101" s="69"/>
      <c r="W101" s="69"/>
      <c r="X101" s="69"/>
      <c r="Y101" s="69"/>
      <c r="Z101" s="69"/>
      <c r="AA101" s="69"/>
      <c r="AB101" s="69"/>
      <c r="AC101" s="69"/>
      <c r="AD101" s="69"/>
      <c r="AE101" s="69"/>
      <c r="AF101" s="69"/>
      <c r="AG101" s="69"/>
      <c r="AH101" s="69"/>
      <c r="AI101" s="69"/>
    </row>
    <row r="102" spans="1:36" s="37" customFormat="1" ht="12.75" customHeight="1" x14ac:dyDescent="0.2">
      <c r="A102" s="253"/>
      <c r="B102" s="187"/>
      <c r="D102" s="334" t="s">
        <v>238</v>
      </c>
      <c r="E102" s="204" t="str">
        <f>Translations!$B$342</f>
        <v>Description</v>
      </c>
      <c r="G102" s="335"/>
      <c r="H102" s="176"/>
      <c r="I102" s="176"/>
      <c r="J102" s="176"/>
      <c r="K102" s="176"/>
      <c r="L102" s="176"/>
      <c r="M102" s="176"/>
      <c r="N102" s="176"/>
      <c r="O102" s="306"/>
      <c r="P102" s="69"/>
      <c r="Q102" s="69"/>
      <c r="R102" s="69"/>
      <c r="S102" s="69"/>
      <c r="T102" s="69"/>
      <c r="U102" s="69"/>
      <c r="V102" s="69"/>
      <c r="W102" s="69"/>
      <c r="X102" s="69"/>
      <c r="Y102" s="69"/>
      <c r="Z102" s="69"/>
      <c r="AA102" s="69"/>
      <c r="AB102" s="69"/>
      <c r="AC102" s="69"/>
      <c r="AD102" s="69"/>
      <c r="AE102" s="69"/>
      <c r="AF102" s="69"/>
      <c r="AG102" s="69"/>
      <c r="AH102" s="69"/>
      <c r="AI102" s="69"/>
    </row>
    <row r="103" spans="1:36" s="37" customFormat="1" ht="12.75" customHeight="1" x14ac:dyDescent="0.2">
      <c r="A103" s="253"/>
      <c r="B103" s="259"/>
      <c r="C103" s="31"/>
      <c r="D103" s="176"/>
      <c r="E103" s="680" t="str">
        <f>Translations!$B$346</f>
        <v>In case you require more space for the description you may also use external files and reference those here.</v>
      </c>
      <c r="F103" s="680"/>
      <c r="G103" s="680"/>
      <c r="H103" s="680"/>
      <c r="I103" s="680"/>
      <c r="J103" s="680"/>
      <c r="K103" s="680"/>
      <c r="L103" s="680"/>
      <c r="M103" s="680"/>
      <c r="N103" s="680"/>
      <c r="O103" s="306"/>
      <c r="P103" s="73"/>
      <c r="Q103" s="69"/>
      <c r="R103" s="69"/>
      <c r="S103" s="69"/>
      <c r="T103" s="69"/>
      <c r="U103" s="69"/>
      <c r="V103" s="69"/>
      <c r="W103" s="69"/>
      <c r="X103" s="69"/>
      <c r="Y103" s="69"/>
      <c r="Z103" s="69"/>
      <c r="AA103" s="69"/>
      <c r="AB103" s="69"/>
      <c r="AC103" s="69"/>
      <c r="AD103" s="69"/>
      <c r="AE103" s="69"/>
      <c r="AF103" s="69"/>
      <c r="AG103" s="69"/>
      <c r="AH103" s="69"/>
      <c r="AI103" s="69"/>
    </row>
    <row r="104" spans="1:36" s="37" customFormat="1" ht="12.75" customHeight="1" x14ac:dyDescent="0.2">
      <c r="A104" s="336"/>
      <c r="B104" s="254"/>
      <c r="C104" s="39"/>
      <c r="E104" s="789"/>
      <c r="F104" s="790"/>
      <c r="G104" s="790"/>
      <c r="H104" s="790"/>
      <c r="I104" s="790"/>
      <c r="J104" s="790"/>
      <c r="K104" s="790"/>
      <c r="L104" s="790"/>
      <c r="M104" s="790"/>
      <c r="N104" s="791"/>
      <c r="O104" s="306"/>
      <c r="P104" s="314" t="str">
        <f>P95</f>
        <v/>
      </c>
      <c r="Q104" s="69"/>
      <c r="R104" s="69"/>
      <c r="S104" s="69"/>
      <c r="T104" s="69"/>
      <c r="U104" s="69"/>
      <c r="V104" s="69"/>
      <c r="W104" s="69"/>
      <c r="X104" s="69"/>
      <c r="Y104" s="69"/>
      <c r="Z104" s="69"/>
      <c r="AA104" s="69"/>
      <c r="AB104" s="69"/>
      <c r="AC104" s="69"/>
      <c r="AD104" s="69"/>
      <c r="AE104" s="69"/>
      <c r="AF104" s="69"/>
      <c r="AG104" s="69"/>
      <c r="AH104" s="69"/>
      <c r="AI104" s="173" t="b">
        <f>AND(COUNTA(CNTR_ListRelevantSections)&gt;0,OR(AB97,COUNTA(E95:E97)=0))</f>
        <v>0</v>
      </c>
    </row>
    <row r="105" spans="1:36" s="37" customFormat="1" ht="12.75" customHeight="1" x14ac:dyDescent="0.2">
      <c r="A105" s="336"/>
      <c r="B105" s="254"/>
      <c r="C105" s="39"/>
      <c r="E105" s="792"/>
      <c r="F105" s="793"/>
      <c r="G105" s="793"/>
      <c r="H105" s="793"/>
      <c r="I105" s="793"/>
      <c r="J105" s="793"/>
      <c r="K105" s="793"/>
      <c r="L105" s="793"/>
      <c r="M105" s="793"/>
      <c r="N105" s="794"/>
      <c r="O105" s="306"/>
      <c r="P105" s="314" t="str">
        <f>P104</f>
        <v/>
      </c>
      <c r="Q105" s="69"/>
      <c r="R105" s="69"/>
      <c r="S105" s="69"/>
      <c r="T105" s="69"/>
      <c r="U105" s="69"/>
      <c r="V105" s="69"/>
      <c r="W105" s="69"/>
      <c r="X105" s="69"/>
      <c r="Y105" s="69"/>
      <c r="Z105" s="69"/>
      <c r="AA105" s="69"/>
      <c r="AB105" s="69"/>
      <c r="AC105" s="69"/>
      <c r="AD105" s="69"/>
      <c r="AE105" s="69"/>
      <c r="AF105" s="69"/>
      <c r="AG105" s="69"/>
      <c r="AH105" s="69"/>
      <c r="AI105" s="173" t="b">
        <f>AI104</f>
        <v>0</v>
      </c>
    </row>
    <row r="106" spans="1:36" s="37" customFormat="1" ht="12.75" customHeight="1" x14ac:dyDescent="0.2">
      <c r="A106" s="336"/>
      <c r="B106" s="254"/>
      <c r="C106" s="39"/>
      <c r="E106" s="792"/>
      <c r="F106" s="793"/>
      <c r="G106" s="793"/>
      <c r="H106" s="793"/>
      <c r="I106" s="793"/>
      <c r="J106" s="793"/>
      <c r="K106" s="793"/>
      <c r="L106" s="793"/>
      <c r="M106" s="793"/>
      <c r="N106" s="794"/>
      <c r="O106" s="306"/>
      <c r="P106" s="314" t="str">
        <f t="shared" ref="P106:P108" si="25">P105</f>
        <v/>
      </c>
      <c r="Q106" s="69"/>
      <c r="R106" s="69"/>
      <c r="S106" s="69"/>
      <c r="T106" s="69"/>
      <c r="U106" s="69"/>
      <c r="V106" s="69"/>
      <c r="W106" s="69"/>
      <c r="X106" s="69"/>
      <c r="Y106" s="69"/>
      <c r="Z106" s="69"/>
      <c r="AA106" s="69"/>
      <c r="AB106" s="69"/>
      <c r="AC106" s="69"/>
      <c r="AD106" s="69"/>
      <c r="AE106" s="69"/>
      <c r="AF106" s="69"/>
      <c r="AG106" s="69"/>
      <c r="AH106" s="69"/>
      <c r="AI106" s="173" t="b">
        <f>AI105</f>
        <v>0</v>
      </c>
    </row>
    <row r="107" spans="1:36" s="37" customFormat="1" ht="12.75" customHeight="1" x14ac:dyDescent="0.2">
      <c r="A107" s="336"/>
      <c r="B107" s="254"/>
      <c r="C107" s="39"/>
      <c r="E107" s="792"/>
      <c r="F107" s="793"/>
      <c r="G107" s="793"/>
      <c r="H107" s="793"/>
      <c r="I107" s="793"/>
      <c r="J107" s="793"/>
      <c r="K107" s="793"/>
      <c r="L107" s="793"/>
      <c r="M107" s="793"/>
      <c r="N107" s="794"/>
      <c r="O107" s="306"/>
      <c r="P107" s="314" t="str">
        <f t="shared" si="25"/>
        <v/>
      </c>
      <c r="Q107" s="69"/>
      <c r="R107" s="69"/>
      <c r="S107" s="69"/>
      <c r="T107" s="69"/>
      <c r="U107" s="69"/>
      <c r="V107" s="69"/>
      <c r="W107" s="69"/>
      <c r="X107" s="69"/>
      <c r="Y107" s="69"/>
      <c r="Z107" s="69"/>
      <c r="AA107" s="69"/>
      <c r="AB107" s="69"/>
      <c r="AC107" s="69"/>
      <c r="AD107" s="69"/>
      <c r="AE107" s="69"/>
      <c r="AF107" s="69"/>
      <c r="AG107" s="69"/>
      <c r="AH107" s="69"/>
      <c r="AI107" s="173" t="b">
        <f>AI106</f>
        <v>0</v>
      </c>
    </row>
    <row r="108" spans="1:36" s="37" customFormat="1" ht="12.75" customHeight="1" x14ac:dyDescent="0.2">
      <c r="A108" s="336"/>
      <c r="B108" s="254"/>
      <c r="C108" s="39"/>
      <c r="E108" s="795"/>
      <c r="F108" s="796"/>
      <c r="G108" s="796"/>
      <c r="H108" s="796"/>
      <c r="I108" s="796"/>
      <c r="J108" s="796"/>
      <c r="K108" s="796"/>
      <c r="L108" s="796"/>
      <c r="M108" s="796"/>
      <c r="N108" s="797"/>
      <c r="O108" s="306"/>
      <c r="P108" s="314" t="str">
        <f t="shared" si="25"/>
        <v/>
      </c>
      <c r="Q108" s="69"/>
      <c r="R108" s="69"/>
      <c r="S108" s="69"/>
      <c r="T108" s="69"/>
      <c r="U108" s="69"/>
      <c r="V108" s="69"/>
      <c r="W108" s="69"/>
      <c r="X108" s="69"/>
      <c r="Y108" s="69"/>
      <c r="Z108" s="69"/>
      <c r="AA108" s="69"/>
      <c r="AB108" s="69"/>
      <c r="AC108" s="69"/>
      <c r="AD108" s="69"/>
      <c r="AE108" s="69"/>
      <c r="AF108" s="69"/>
      <c r="AG108" s="69"/>
      <c r="AH108" s="69"/>
      <c r="AI108" s="173" t="b">
        <f>AI107</f>
        <v>0</v>
      </c>
    </row>
    <row r="109" spans="1:36" ht="12.75" customHeight="1" thickBot="1" x14ac:dyDescent="0.25">
      <c r="A109" s="253"/>
      <c r="B109" s="254"/>
      <c r="C109" s="308"/>
      <c r="D109" s="264"/>
      <c r="E109" s="309"/>
      <c r="F109" s="308"/>
      <c r="G109" s="310"/>
      <c r="H109" s="310"/>
      <c r="I109" s="310"/>
      <c r="J109" s="310"/>
      <c r="K109" s="310"/>
      <c r="L109" s="310"/>
      <c r="M109" s="310"/>
      <c r="N109" s="310"/>
      <c r="O109" s="172"/>
      <c r="P109" s="69"/>
      <c r="Q109" s="69"/>
      <c r="R109" s="69"/>
      <c r="S109" s="25"/>
      <c r="T109" s="25"/>
      <c r="U109" s="311"/>
      <c r="V109" s="25"/>
      <c r="W109" s="25"/>
      <c r="X109" s="311"/>
      <c r="Y109" s="25"/>
      <c r="Z109" s="25"/>
      <c r="AA109" s="25"/>
      <c r="AB109" s="25"/>
      <c r="AC109" s="25"/>
      <c r="AD109" s="25"/>
      <c r="AE109" s="25"/>
      <c r="AF109" s="25"/>
      <c r="AG109" s="25"/>
      <c r="AH109" s="25"/>
      <c r="AI109" s="25"/>
    </row>
    <row r="110" spans="1:36" ht="12.75" customHeight="1" thickBot="1" x14ac:dyDescent="0.25">
      <c r="A110" s="312"/>
      <c r="B110" s="187"/>
      <c r="C110" s="39"/>
      <c r="D110" s="220"/>
      <c r="E110" s="300"/>
      <c r="F110" s="39"/>
      <c r="G110" s="56"/>
      <c r="H110" s="56"/>
      <c r="I110" s="56"/>
      <c r="J110" s="56"/>
      <c r="K110" s="39"/>
      <c r="L110" s="56"/>
      <c r="M110" s="56"/>
      <c r="N110" s="56"/>
      <c r="O110" s="172"/>
      <c r="P110" s="69"/>
      <c r="Q110" s="69"/>
      <c r="R110" s="69"/>
      <c r="S110" s="71"/>
      <c r="V110" s="303"/>
      <c r="Z110" s="25"/>
      <c r="AA110" s="25"/>
      <c r="AB110" s="25"/>
      <c r="AC110" s="25"/>
      <c r="AD110" s="25"/>
      <c r="AE110" s="25"/>
      <c r="AF110" s="25"/>
      <c r="AG110" s="25"/>
      <c r="AH110" s="25"/>
      <c r="AI110" s="293"/>
      <c r="AJ110" s="287"/>
    </row>
    <row r="111" spans="1:36" ht="15" customHeight="1" thickBot="1" x14ac:dyDescent="0.25">
      <c r="A111" s="266" t="str">
        <f>IF(E111="","",C111)</f>
        <v/>
      </c>
      <c r="B111" s="187"/>
      <c r="C111" s="267">
        <f>C90+1</f>
        <v>5</v>
      </c>
      <c r="D111" s="31"/>
      <c r="E111" s="822"/>
      <c r="F111" s="823"/>
      <c r="G111" s="823"/>
      <c r="H111" s="823"/>
      <c r="I111" s="823"/>
      <c r="J111" s="823"/>
      <c r="K111" s="824"/>
      <c r="L111" s="824"/>
      <c r="M111" s="824"/>
      <c r="N111" s="825"/>
      <c r="O111" s="313"/>
      <c r="P111" s="314" t="str">
        <f>IF(AND(E111&lt;&gt;"",COUNTIF(P112:$P$658,"PRINT")=0),"PRINT","")</f>
        <v/>
      </c>
      <c r="Q111" s="315"/>
      <c r="R111" s="316" t="str">
        <f>IF(ISBLANK(E111),"",MATCH(E111,CNTR_SourceStreamNames,0))</f>
        <v/>
      </c>
      <c r="S111" s="71"/>
      <c r="T111" s="71"/>
      <c r="U111" s="71"/>
      <c r="V111" s="303"/>
      <c r="X111" s="25"/>
      <c r="Y111" s="25"/>
      <c r="Z111" s="25"/>
      <c r="AA111" s="25"/>
      <c r="AB111" s="25"/>
      <c r="AC111" s="25"/>
      <c r="AD111" s="25"/>
      <c r="AE111" s="25"/>
      <c r="AF111" s="25"/>
      <c r="AG111" s="25"/>
      <c r="AH111" s="25"/>
      <c r="AI111" s="270" t="b">
        <f>CNTR_FuelStreamsRelevant=EUconst_NotRelevant</f>
        <v>0</v>
      </c>
      <c r="AJ111" s="287"/>
    </row>
    <row r="112" spans="1:36" ht="12.75" customHeight="1" thickBot="1" x14ac:dyDescent="0.25">
      <c r="A112" s="253"/>
      <c r="B112" s="187"/>
      <c r="C112" s="31"/>
      <c r="D112" s="31"/>
      <c r="E112" s="826" t="str">
        <f>IF(ISBLANK(E111),"",IF(INDEX(c_AERDataTransfer!$AT$27:$AT$76,MATCH(R111,c_AERDataTransfer!$C$27:$C$76,0))&gt;0,INDEX(c_AERDataTransfer!$AT$27:$AT$76,MATCH(R111,c_AERDataTransfer!$C$27:$C$76,0)),""))</f>
        <v/>
      </c>
      <c r="F112" s="827"/>
      <c r="G112" s="827"/>
      <c r="H112" s="827"/>
      <c r="I112" s="827"/>
      <c r="J112" s="827"/>
      <c r="K112" s="828"/>
      <c r="L112" s="828"/>
      <c r="M112" s="828"/>
      <c r="N112" s="829"/>
      <c r="O112" s="317"/>
      <c r="P112" s="69"/>
      <c r="Q112" s="315"/>
      <c r="R112" s="69"/>
      <c r="S112" s="71"/>
      <c r="T112" s="71"/>
      <c r="U112" s="71"/>
      <c r="V112" s="303"/>
      <c r="X112" s="25"/>
      <c r="Y112" s="318"/>
      <c r="Z112" s="69"/>
      <c r="AA112" s="69"/>
      <c r="AB112" s="69"/>
      <c r="AC112" s="69"/>
      <c r="AD112" s="69"/>
      <c r="AE112" s="318"/>
      <c r="AF112" s="25"/>
      <c r="AG112" s="315"/>
      <c r="AH112" s="69"/>
      <c r="AI112" s="293"/>
      <c r="AJ112" s="287"/>
    </row>
    <row r="113" spans="1:36" ht="5.0999999999999996" customHeight="1" x14ac:dyDescent="0.2">
      <c r="A113" s="253"/>
      <c r="B113" s="187"/>
      <c r="C113" s="31"/>
      <c r="D113" s="31"/>
      <c r="E113" s="31"/>
      <c r="F113" s="31"/>
      <c r="G113" s="31"/>
      <c r="H113" s="39"/>
      <c r="I113" s="39"/>
      <c r="J113" s="39"/>
      <c r="K113" s="39"/>
      <c r="L113" s="39"/>
      <c r="M113" s="39"/>
      <c r="N113" s="39"/>
      <c r="O113" s="172"/>
      <c r="P113" s="69"/>
      <c r="Q113" s="69"/>
      <c r="R113" s="69"/>
      <c r="S113" s="71"/>
      <c r="T113" s="71"/>
      <c r="U113" s="71"/>
      <c r="V113" s="303"/>
      <c r="W113" s="69"/>
      <c r="X113" s="69"/>
      <c r="Y113" s="69"/>
      <c r="Z113" s="69"/>
      <c r="AA113" s="69"/>
      <c r="AB113" s="69"/>
      <c r="AC113" s="69"/>
      <c r="AD113" s="69"/>
      <c r="AE113" s="69"/>
      <c r="AF113" s="25"/>
      <c r="AG113" s="69"/>
      <c r="AH113" s="69"/>
      <c r="AI113" s="69"/>
      <c r="AJ113" s="287"/>
    </row>
    <row r="114" spans="1:36" ht="12.75" customHeight="1" x14ac:dyDescent="0.2">
      <c r="A114" s="253"/>
      <c r="B114" s="187"/>
      <c r="C114" s="31"/>
      <c r="D114" s="31"/>
      <c r="E114" s="830" t="str">
        <f>IF(E111="","",HYPERLINK("#JUMP_E_Top",EUconst_FurtherGuidancePoint1))</f>
        <v/>
      </c>
      <c r="F114" s="830"/>
      <c r="G114" s="830"/>
      <c r="H114" s="830"/>
      <c r="I114" s="830"/>
      <c r="J114" s="830"/>
      <c r="K114" s="830"/>
      <c r="L114" s="830"/>
      <c r="M114" s="830"/>
      <c r="N114" s="831"/>
      <c r="O114" s="172"/>
      <c r="P114" s="69"/>
      <c r="Q114" s="315"/>
      <c r="R114" s="319"/>
      <c r="S114" s="71"/>
      <c r="T114" s="71"/>
      <c r="U114" s="71"/>
      <c r="V114" s="69"/>
      <c r="W114" s="69"/>
      <c r="X114" s="69"/>
      <c r="Y114" s="25"/>
      <c r="Z114" s="69"/>
      <c r="AA114" s="69"/>
      <c r="AB114" s="69"/>
      <c r="AC114" s="69"/>
      <c r="AD114" s="69"/>
      <c r="AE114" s="69"/>
      <c r="AF114" s="25"/>
      <c r="AG114" s="69"/>
      <c r="AH114" s="69"/>
      <c r="AI114" s="69"/>
      <c r="AJ114" s="287"/>
    </row>
    <row r="115" spans="1:36" s="37" customFormat="1" ht="38.85" customHeight="1" x14ac:dyDescent="0.2">
      <c r="A115" s="253"/>
      <c r="B115" s="187"/>
      <c r="C115" s="31"/>
      <c r="E115" s="320" t="str">
        <f>Translations!$B$65</f>
        <v>Parameter</v>
      </c>
      <c r="F115" s="321" t="s">
        <v>573</v>
      </c>
      <c r="G115" s="798" t="str">
        <f>Translations!$B$344</f>
        <v xml:space="preserve">Reason for deviation in the past: </v>
      </c>
      <c r="H115" s="798"/>
      <c r="I115" s="320" t="str">
        <f>Translations!$B$345</f>
        <v>Impact on tiers?</v>
      </c>
      <c r="J115" s="320" t="str">
        <f>Translations!$B$336</f>
        <v>Measures taken:</v>
      </c>
      <c r="K115" s="321" t="str">
        <f>Translations!$B$308</f>
        <v>When?</v>
      </c>
      <c r="L115" s="321" t="str">
        <f>Translations!$B$340</f>
        <v>Tier applied:</v>
      </c>
      <c r="O115" s="306"/>
      <c r="P115" s="69"/>
      <c r="Q115" s="322"/>
      <c r="R115" s="69"/>
      <c r="S115" s="69"/>
      <c r="T115" s="322"/>
      <c r="U115" s="322"/>
      <c r="V115" s="322"/>
      <c r="W115" s="322"/>
      <c r="X115" s="322"/>
      <c r="Y115" s="322"/>
      <c r="Z115" s="322"/>
      <c r="AA115" s="323" t="s">
        <v>498</v>
      </c>
      <c r="AB115" s="322"/>
      <c r="AC115" s="322" t="str">
        <f>Translations!$B$344</f>
        <v xml:space="preserve">Reason for deviation in the past: </v>
      </c>
      <c r="AD115" s="322" t="str">
        <f>Translations!$B$345</f>
        <v>Impact on tiers?</v>
      </c>
      <c r="AE115" s="322" t="str">
        <f>Translations!$B$336</f>
        <v>Measures taken:</v>
      </c>
      <c r="AF115" s="322" t="str">
        <f>Translations!$B$308</f>
        <v>When?</v>
      </c>
      <c r="AG115" s="322" t="str">
        <f>Translations!$B$340</f>
        <v>Tier applied:</v>
      </c>
      <c r="AH115" s="322"/>
      <c r="AI115" s="69"/>
      <c r="AJ115" s="287"/>
    </row>
    <row r="116" spans="1:36" s="37" customFormat="1" ht="15" customHeight="1" x14ac:dyDescent="0.2">
      <c r="A116" s="253"/>
      <c r="B116" s="187"/>
      <c r="D116" s="176" t="s">
        <v>128</v>
      </c>
      <c r="E116" s="10"/>
      <c r="F116" s="324" t="str">
        <f>IF(OR(X116="",X116=EUconst_NA),"",IF(CNTR_SmallEmitter,1,X116))</f>
        <v/>
      </c>
      <c r="G116" s="799"/>
      <c r="H116" s="730"/>
      <c r="I116" s="11"/>
      <c r="J116" s="11"/>
      <c r="K116" s="12"/>
      <c r="L116" s="13"/>
      <c r="M116" s="800" t="str">
        <f>IF(OR(ISBLANK(L116),L116=EUconst_NoTier),"",IF($Z116=0,EUconst_NotApplicable,IF(ISERROR($Z116),"",$Z116)))</f>
        <v/>
      </c>
      <c r="N116" s="801"/>
      <c r="O116" s="306"/>
      <c r="P116" s="314" t="str">
        <f>R111</f>
        <v/>
      </c>
      <c r="Q116" s="69"/>
      <c r="R116" s="173" t="str">
        <f>R120</f>
        <v/>
      </c>
      <c r="S116" s="322"/>
      <c r="T116" s="173" t="str">
        <f>IF(E116="","",INDEX(EUwideConstants!$C$251:$C$257,MATCH(E116,Euconst_CalcFactors,0))&amp;R116)</f>
        <v/>
      </c>
      <c r="U116" s="69"/>
      <c r="V116" s="173" t="str">
        <f>IF(T116="","",INDEX(EUwideConstants!$E$251:$E$257,MATCH(E116,Euconst_CalcFactors,0)))</f>
        <v/>
      </c>
      <c r="W116" s="69"/>
      <c r="X116" s="270" t="str">
        <f>IF(OR(R116="",T116=""),"",INDEX(EUwideConstants!$G:$G,MATCH(T116,EUwideConstants!$S:$S,0)))</f>
        <v/>
      </c>
      <c r="Y116" s="173" t="str">
        <f>IF(F116="","",IF(F116=EUconst_NA,"",INDEX(EUwideConstants!$H:$O,MATCH(T116,EUwideConstants!$S:$S,0),MATCH(F116,CNTR_TierList,0))))</f>
        <v/>
      </c>
      <c r="Z116" s="173" t="str">
        <f>IF(ISBLANK(L116),"",IF(L116=EUconst_NA,"",INDEX(EUwideConstants!$H:$O,MATCH(T116,EUwideConstants!$S:$S,0),MATCH(L116,CNTR_TierList,0))))</f>
        <v/>
      </c>
      <c r="AA116" s="69"/>
      <c r="AB116" s="270" t="b">
        <f>AND(COUNTA(CNTR_ListRelevantSections)&gt;0,E111="")</f>
        <v>0</v>
      </c>
      <c r="AC116" s="270" t="b">
        <f>AND(COUNTA(CNTR_ListRelevantSections)&gt;0,OR(E116="",AB116,CNTR_REHasImproveFuelStream=FALSE))</f>
        <v>0</v>
      </c>
      <c r="AD116" s="270" t="b">
        <f t="shared" ref="AD116:AD118" si="26">AC116</f>
        <v>0</v>
      </c>
      <c r="AE116" s="270" t="b">
        <f t="shared" ref="AE116:AE118" si="27">AD116</f>
        <v>0</v>
      </c>
      <c r="AF116" s="270" t="b">
        <f>OR(AD116,AND(J116&lt;&gt;"",J116=FALSE))</f>
        <v>0</v>
      </c>
      <c r="AG116" s="270" t="b">
        <f>OR(AF116,AND(I116&lt;&gt;"",I116=FALSE))</f>
        <v>0</v>
      </c>
      <c r="AH116" s="69"/>
      <c r="AI116" s="69"/>
    </row>
    <row r="117" spans="1:36" s="37" customFormat="1" ht="15" customHeight="1" x14ac:dyDescent="0.2">
      <c r="A117" s="253"/>
      <c r="B117" s="187"/>
      <c r="D117" s="176" t="s">
        <v>129</v>
      </c>
      <c r="E117" s="14"/>
      <c r="F117" s="325" t="str">
        <f>IF(OR(X117="",X117=EUconst_NA),"",IF(CNTR_SmallEmitter,1,X117))</f>
        <v/>
      </c>
      <c r="G117" s="802"/>
      <c r="H117" s="803"/>
      <c r="I117" s="15"/>
      <c r="J117" s="15"/>
      <c r="K117" s="16"/>
      <c r="L117" s="17"/>
      <c r="M117" s="804" t="str">
        <f>IF(OR(ISBLANK(L117),L117=EUconst_NoTier),"",IF($Z117=0,EUconst_NotApplicable,IF(ISERROR($Z117),"",$Z117)))</f>
        <v/>
      </c>
      <c r="N117" s="805"/>
      <c r="O117" s="306"/>
      <c r="P117" s="314" t="str">
        <f>P116</f>
        <v/>
      </c>
      <c r="Q117" s="69"/>
      <c r="R117" s="173" t="str">
        <f>R116</f>
        <v/>
      </c>
      <c r="S117" s="322"/>
      <c r="T117" s="173" t="str">
        <f>IF(E117="","",INDEX(EUwideConstants!$C$251:$C$257,MATCH(E117,Euconst_CalcFactors,0))&amp;R117)</f>
        <v/>
      </c>
      <c r="U117" s="69"/>
      <c r="V117" s="173" t="str">
        <f>IF(T117="","",INDEX(EUwideConstants!$E$251:$E$257,MATCH(E117,Euconst_CalcFactors,0)))</f>
        <v/>
      </c>
      <c r="W117" s="69"/>
      <c r="X117" s="270" t="str">
        <f>IF(OR(R117="",T117=""),"",INDEX(EUwideConstants!$G:$G,MATCH(T117,EUwideConstants!$S:$S,0)))</f>
        <v/>
      </c>
      <c r="Y117" s="173" t="str">
        <f>IF(F117="","",IF(F117=EUconst_NA,"",INDEX(EUwideConstants!$H:$O,MATCH(T117,EUwideConstants!$S:$S,0),MATCH(F117,CNTR_TierList,0))))</f>
        <v/>
      </c>
      <c r="Z117" s="173" t="str">
        <f>IF(ISBLANK(L117),"",IF(L117=EUconst_NA,"",INDEX(EUwideConstants!$H:$O,MATCH(T117,EUwideConstants!$S:$S,0),MATCH(L117,CNTR_TierList,0))))</f>
        <v/>
      </c>
      <c r="AA117" s="69"/>
      <c r="AB117" s="270" t="b">
        <f>AND(COUNTA(CNTR_ListRelevantSections)&gt;0,E111="")</f>
        <v>0</v>
      </c>
      <c r="AC117" s="270" t="b">
        <f>AND(COUNTA(CNTR_ListRelevantSections)&gt;0,OR(E117="",AB117,CNTR_REHasImproveFuelStream=FALSE))</f>
        <v>0</v>
      </c>
      <c r="AD117" s="270" t="b">
        <f t="shared" si="26"/>
        <v>0</v>
      </c>
      <c r="AE117" s="270" t="b">
        <f t="shared" si="27"/>
        <v>0</v>
      </c>
      <c r="AF117" s="270" t="b">
        <f>OR(AD117,AND(J117&lt;&gt;"",J117=FALSE))</f>
        <v>0</v>
      </c>
      <c r="AG117" s="270" t="b">
        <f>OR(AF117,AND(I117&lt;&gt;"",I117=FALSE))</f>
        <v>0</v>
      </c>
      <c r="AH117" s="69"/>
      <c r="AI117" s="69"/>
    </row>
    <row r="118" spans="1:36" s="37" customFormat="1" ht="15" customHeight="1" x14ac:dyDescent="0.2">
      <c r="A118" s="253"/>
      <c r="B118" s="187"/>
      <c r="D118" s="176" t="s">
        <v>236</v>
      </c>
      <c r="E118" s="18"/>
      <c r="F118" s="326" t="str">
        <f>IF(OR(X118="",X118=EUconst_NA),"",IF(CNTR_SmallEmitter,1,X118))</f>
        <v/>
      </c>
      <c r="G118" s="806"/>
      <c r="H118" s="807"/>
      <c r="I118" s="19"/>
      <c r="J118" s="19"/>
      <c r="K118" s="20"/>
      <c r="L118" s="21"/>
      <c r="M118" s="808" t="str">
        <f>IF(OR(ISBLANK(L118),L118=EUconst_NoTier),"",IF($Z118=0,EUconst_NotApplicable,IF(ISERROR($Z118),"",$Z118)))</f>
        <v/>
      </c>
      <c r="N118" s="809"/>
      <c r="O118" s="306"/>
      <c r="P118" s="314" t="str">
        <f>P117</f>
        <v/>
      </c>
      <c r="Q118" s="69"/>
      <c r="R118" s="173" t="str">
        <f>R117</f>
        <v/>
      </c>
      <c r="S118" s="322"/>
      <c r="T118" s="173" t="str">
        <f>IF(E118="","",INDEX(EUwideConstants!$C$251:$C$257,MATCH(E118,Euconst_CalcFactors,0))&amp;R118)</f>
        <v/>
      </c>
      <c r="U118" s="69"/>
      <c r="V118" s="173" t="str">
        <f>IF(T118="","",INDEX(EUwideConstants!$E$251:$E$257,MATCH(E118,Euconst_CalcFactors,0)))</f>
        <v/>
      </c>
      <c r="W118" s="69"/>
      <c r="X118" s="270" t="str">
        <f>IF(OR(R118="",T118=""),"",INDEX(EUwideConstants!$G:$G,MATCH(T118,EUwideConstants!$S:$S,0)))</f>
        <v/>
      </c>
      <c r="Y118" s="173" t="str">
        <f>IF(F118="","",IF(F118=EUconst_NA,"",INDEX(EUwideConstants!$H:$O,MATCH(T118,EUwideConstants!$S:$S,0),MATCH(F118,CNTR_TierList,0))))</f>
        <v/>
      </c>
      <c r="Z118" s="173" t="str">
        <f>IF(ISBLANK(L118),"",IF(L118=EUconst_NA,"",INDEX(EUwideConstants!$H:$O,MATCH(T118,EUwideConstants!$S:$S,0),MATCH(L118,CNTR_TierList,0))))</f>
        <v/>
      </c>
      <c r="AA118" s="69"/>
      <c r="AB118" s="270" t="b">
        <f>AND(COUNTA(CNTR_ListRelevantSections)&gt;0,E111="")</f>
        <v>0</v>
      </c>
      <c r="AC118" s="270" t="b">
        <f>AND(COUNTA(CNTR_ListRelevantSections)&gt;0,OR(E118="",AB118,CNTR_REHasImproveFuelStream=FALSE))</f>
        <v>0</v>
      </c>
      <c r="AD118" s="270" t="b">
        <f t="shared" si="26"/>
        <v>0</v>
      </c>
      <c r="AE118" s="270" t="b">
        <f t="shared" si="27"/>
        <v>0</v>
      </c>
      <c r="AF118" s="270" t="b">
        <f>OR(AD118,AND(J118&lt;&gt;"",J118=FALSE))</f>
        <v>0</v>
      </c>
      <c r="AG118" s="270" t="b">
        <f>OR(AF118,AND(I118&lt;&gt;"",I118=FALSE))</f>
        <v>0</v>
      </c>
      <c r="AH118" s="69"/>
      <c r="AI118" s="69"/>
    </row>
    <row r="119" spans="1:36" s="37" customFormat="1" ht="5.0999999999999996" customHeight="1" x14ac:dyDescent="0.2">
      <c r="A119" s="253"/>
      <c r="B119" s="187"/>
      <c r="C119" s="31"/>
      <c r="D119" s="176"/>
      <c r="F119" s="39"/>
      <c r="G119" s="176"/>
      <c r="H119" s="176"/>
      <c r="I119" s="176"/>
      <c r="J119" s="176"/>
      <c r="M119" s="39"/>
      <c r="N119" s="39"/>
      <c r="O119" s="172"/>
      <c r="P119" s="71"/>
      <c r="Q119" s="69"/>
      <c r="R119" s="69"/>
      <c r="S119" s="69"/>
      <c r="T119" s="69"/>
      <c r="U119" s="69"/>
      <c r="V119" s="69"/>
      <c r="W119" s="69"/>
      <c r="X119" s="69"/>
      <c r="Y119" s="69"/>
      <c r="Z119" s="69"/>
      <c r="AA119" s="69"/>
      <c r="AB119" s="69"/>
      <c r="AC119" s="69"/>
      <c r="AD119" s="69"/>
      <c r="AE119" s="69"/>
      <c r="AF119" s="69"/>
      <c r="AG119" s="69"/>
      <c r="AH119" s="69"/>
      <c r="AI119" s="69"/>
    </row>
    <row r="120" spans="1:36" s="37" customFormat="1" ht="15" customHeight="1" x14ac:dyDescent="0.2">
      <c r="A120" s="253"/>
      <c r="B120" s="187"/>
      <c r="D120" s="176" t="s">
        <v>237</v>
      </c>
      <c r="E120" s="810" t="str">
        <f>Translations!$B$114</f>
        <v>Scope factor</v>
      </c>
      <c r="F120" s="812" t="str">
        <f>IF(OR(X120="",X120=EUconst_NA),"",X120)</f>
        <v/>
      </c>
      <c r="G120" s="814"/>
      <c r="H120" s="814"/>
      <c r="I120" s="816"/>
      <c r="J120" s="816"/>
      <c r="K120" s="818"/>
      <c r="L120" s="22"/>
      <c r="M120" s="820" t="str">
        <f>IF(OR(ISBLANK(L120),L120=EUconst_NoTier),"",IF($Z120=0,EUconst_NotApplicable,IF(ISERROR($Z120),"",$Z120)))</f>
        <v/>
      </c>
      <c r="N120" s="821"/>
      <c r="O120" s="306"/>
      <c r="P120" s="314" t="str">
        <f>P116</f>
        <v/>
      </c>
      <c r="Q120" s="69"/>
      <c r="R120" s="173" t="str">
        <f>E112</f>
        <v/>
      </c>
      <c r="S120" s="322"/>
      <c r="T120" s="173" t="str">
        <f>IF(E120="","",INDEX(EUwideConstants!$C$251:$C$257,MATCH(E120,Euconst_CalcFactors,0))&amp;R120)</f>
        <v>ScopeFactor_</v>
      </c>
      <c r="U120" s="69"/>
      <c r="V120" s="173" t="str">
        <f ca="1">IF(T120="","",INDEX(EUwideConstants!$E$251:$E$257,MATCH(E120,Euconst_CalcFactors,0)))</f>
        <v>EUwideConstants!$F$251:$I$251</v>
      </c>
      <c r="W120" s="69"/>
      <c r="X120" s="270" t="str">
        <f>IF(OR(R120="",T120=""),"",INDEX(EUwideConstants!$G:$G,MATCH(T120,EUwideConstants!$S:$S,0)))</f>
        <v/>
      </c>
      <c r="Y120" s="173" t="str">
        <f>IF(F120="","",IF(F120=EUconst_NA,"",INDEX(EUwideConstants!$H:$O,MATCH(T120,EUwideConstants!$S:$S,0),MATCH(F120,CNTR_TierList,0))))</f>
        <v/>
      </c>
      <c r="Z120" s="173" t="str">
        <f>IF(ISBLANK(L120),"",IF(L120=EUconst_NA,"",INDEX(EUwideConstants!$H:$O,MATCH(T120,EUwideConstants!$S:$S,0),MATCH(L120,CNTR_TierList,0))))</f>
        <v/>
      </c>
      <c r="AA120" s="173" t="str">
        <f>IF(L120="","",INDEX(ScopeAddress,MATCH(L120,ScopeTiers,0)))</f>
        <v/>
      </c>
      <c r="AB120" s="270" t="b">
        <f>AND(COUNTA(CNTR_ListRelevantSections)&gt;0,E111="")</f>
        <v>0</v>
      </c>
      <c r="AC120" s="270" t="b">
        <f>AND(COUNTA(CNTR_ListRelevantSections)&gt;0,OR(CNTR_REHasImproveScopeFactor=FALSE,AB120))</f>
        <v>0</v>
      </c>
      <c r="AD120" s="270" t="b">
        <f t="shared" ref="AD120" si="28">AC120</f>
        <v>0</v>
      </c>
      <c r="AE120" s="270" t="b">
        <f t="shared" ref="AE120" si="29">AD120</f>
        <v>0</v>
      </c>
      <c r="AF120" s="270" t="b">
        <f t="shared" ref="AF120" si="30">AE120</f>
        <v>0</v>
      </c>
      <c r="AG120" s="270" t="b">
        <f t="shared" ref="AG120" si="31">AF120</f>
        <v>0</v>
      </c>
      <c r="AH120" s="69"/>
      <c r="AI120" s="69"/>
    </row>
    <row r="121" spans="1:36" s="37" customFormat="1" ht="15" customHeight="1" x14ac:dyDescent="0.2">
      <c r="A121" s="253"/>
      <c r="B121" s="187"/>
      <c r="D121" s="176"/>
      <c r="E121" s="811"/>
      <c r="F121" s="813"/>
      <c r="G121" s="815"/>
      <c r="H121" s="815"/>
      <c r="I121" s="817"/>
      <c r="J121" s="817"/>
      <c r="K121" s="819"/>
      <c r="L121" s="23"/>
      <c r="M121" s="820" t="str">
        <f>IF(L121="","",INDEX(ScopeMethodsDetails,MATCH(L121,INDEX(ScopeMethodsDetails,,1),0),2))</f>
        <v/>
      </c>
      <c r="N121" s="821"/>
      <c r="O121" s="306"/>
      <c r="P121" s="314" t="str">
        <f>P120</f>
        <v/>
      </c>
      <c r="Q121" s="69"/>
      <c r="R121" s="69"/>
      <c r="S121" s="69"/>
      <c r="T121" s="69"/>
      <c r="U121" s="69"/>
      <c r="V121" s="69"/>
      <c r="W121" s="69"/>
      <c r="X121" s="69"/>
      <c r="Y121" s="69"/>
      <c r="Z121" s="69"/>
      <c r="AA121" s="69"/>
      <c r="AB121" s="69"/>
      <c r="AC121" s="69"/>
      <c r="AD121" s="69"/>
      <c r="AE121" s="69"/>
      <c r="AF121" s="69"/>
      <c r="AG121" s="270" t="b">
        <f>AG120</f>
        <v>0</v>
      </c>
      <c r="AH121" s="69"/>
      <c r="AI121" s="69"/>
    </row>
    <row r="122" spans="1:36" s="37" customFormat="1" ht="5.0999999999999996" customHeight="1" x14ac:dyDescent="0.2">
      <c r="A122" s="253"/>
      <c r="B122" s="187"/>
      <c r="D122" s="176"/>
      <c r="E122" s="327"/>
      <c r="F122" s="328"/>
      <c r="G122" s="329"/>
      <c r="H122" s="329"/>
      <c r="I122" s="330"/>
      <c r="J122" s="330"/>
      <c r="K122" s="331"/>
      <c r="L122" s="332"/>
      <c r="M122" s="333"/>
      <c r="N122" s="333"/>
      <c r="O122" s="306"/>
      <c r="P122" s="69"/>
      <c r="Q122" s="69"/>
      <c r="R122" s="69"/>
      <c r="S122" s="69"/>
      <c r="T122" s="69"/>
      <c r="U122" s="69"/>
      <c r="V122" s="69"/>
      <c r="W122" s="69"/>
      <c r="X122" s="69"/>
      <c r="Y122" s="69"/>
      <c r="Z122" s="69"/>
      <c r="AA122" s="69"/>
      <c r="AB122" s="69"/>
      <c r="AC122" s="69"/>
      <c r="AD122" s="69"/>
      <c r="AE122" s="69"/>
      <c r="AF122" s="69"/>
      <c r="AG122" s="69"/>
      <c r="AH122" s="69"/>
      <c r="AI122" s="69"/>
    </row>
    <row r="123" spans="1:36" s="37" customFormat="1" ht="12.75" customHeight="1" x14ac:dyDescent="0.2">
      <c r="A123" s="253"/>
      <c r="B123" s="187"/>
      <c r="D123" s="334" t="s">
        <v>238</v>
      </c>
      <c r="E123" s="204" t="str">
        <f>Translations!$B$342</f>
        <v>Description</v>
      </c>
      <c r="G123" s="335"/>
      <c r="H123" s="176"/>
      <c r="I123" s="176"/>
      <c r="J123" s="176"/>
      <c r="K123" s="176"/>
      <c r="L123" s="176"/>
      <c r="M123" s="176"/>
      <c r="N123" s="176"/>
      <c r="O123" s="306"/>
      <c r="P123" s="69"/>
      <c r="Q123" s="69"/>
      <c r="R123" s="69"/>
      <c r="S123" s="69"/>
      <c r="T123" s="69"/>
      <c r="U123" s="69"/>
      <c r="V123" s="69"/>
      <c r="W123" s="69"/>
      <c r="X123" s="69"/>
      <c r="Y123" s="69"/>
      <c r="Z123" s="69"/>
      <c r="AA123" s="69"/>
      <c r="AB123" s="69"/>
      <c r="AC123" s="69"/>
      <c r="AD123" s="69"/>
      <c r="AE123" s="69"/>
      <c r="AF123" s="69"/>
      <c r="AG123" s="69"/>
      <c r="AH123" s="69"/>
      <c r="AI123" s="69"/>
    </row>
    <row r="124" spans="1:36" s="37" customFormat="1" ht="12.75" customHeight="1" x14ac:dyDescent="0.2">
      <c r="A124" s="253"/>
      <c r="B124" s="259"/>
      <c r="C124" s="31"/>
      <c r="D124" s="176"/>
      <c r="E124" s="680" t="str">
        <f>Translations!$B$346</f>
        <v>In case you require more space for the description you may also use external files and reference those here.</v>
      </c>
      <c r="F124" s="680"/>
      <c r="G124" s="680"/>
      <c r="H124" s="680"/>
      <c r="I124" s="680"/>
      <c r="J124" s="680"/>
      <c r="K124" s="680"/>
      <c r="L124" s="680"/>
      <c r="M124" s="680"/>
      <c r="N124" s="680"/>
      <c r="O124" s="306"/>
      <c r="P124" s="73"/>
      <c r="Q124" s="69"/>
      <c r="R124" s="69"/>
      <c r="S124" s="69"/>
      <c r="T124" s="69"/>
      <c r="U124" s="69"/>
      <c r="V124" s="69"/>
      <c r="W124" s="69"/>
      <c r="X124" s="69"/>
      <c r="Y124" s="69"/>
      <c r="Z124" s="69"/>
      <c r="AA124" s="69"/>
      <c r="AB124" s="69"/>
      <c r="AC124" s="69"/>
      <c r="AD124" s="69"/>
      <c r="AE124" s="69"/>
      <c r="AF124" s="69"/>
      <c r="AG124" s="69"/>
      <c r="AH124" s="69"/>
      <c r="AI124" s="69"/>
    </row>
    <row r="125" spans="1:36" s="37" customFormat="1" ht="12.75" customHeight="1" x14ac:dyDescent="0.2">
      <c r="A125" s="336"/>
      <c r="B125" s="254"/>
      <c r="C125" s="39"/>
      <c r="E125" s="789"/>
      <c r="F125" s="790"/>
      <c r="G125" s="790"/>
      <c r="H125" s="790"/>
      <c r="I125" s="790"/>
      <c r="J125" s="790"/>
      <c r="K125" s="790"/>
      <c r="L125" s="790"/>
      <c r="M125" s="790"/>
      <c r="N125" s="791"/>
      <c r="O125" s="306"/>
      <c r="P125" s="314" t="str">
        <f>P116</f>
        <v/>
      </c>
      <c r="Q125" s="69"/>
      <c r="R125" s="69"/>
      <c r="S125" s="69"/>
      <c r="T125" s="69"/>
      <c r="U125" s="69"/>
      <c r="V125" s="69"/>
      <c r="W125" s="69"/>
      <c r="X125" s="69"/>
      <c r="Y125" s="69"/>
      <c r="Z125" s="69"/>
      <c r="AA125" s="69"/>
      <c r="AB125" s="69"/>
      <c r="AC125" s="69"/>
      <c r="AD125" s="69"/>
      <c r="AE125" s="69"/>
      <c r="AF125" s="69"/>
      <c r="AG125" s="69"/>
      <c r="AH125" s="69"/>
      <c r="AI125" s="173" t="b">
        <f>AND(COUNTA(CNTR_ListRelevantSections)&gt;0,OR(AB118,COUNTA(E116:E118)=0))</f>
        <v>0</v>
      </c>
    </row>
    <row r="126" spans="1:36" s="37" customFormat="1" ht="12.75" customHeight="1" x14ac:dyDescent="0.2">
      <c r="A126" s="336"/>
      <c r="B126" s="254"/>
      <c r="C126" s="39"/>
      <c r="E126" s="792"/>
      <c r="F126" s="793"/>
      <c r="G126" s="793"/>
      <c r="H126" s="793"/>
      <c r="I126" s="793"/>
      <c r="J126" s="793"/>
      <c r="K126" s="793"/>
      <c r="L126" s="793"/>
      <c r="M126" s="793"/>
      <c r="N126" s="794"/>
      <c r="O126" s="306"/>
      <c r="P126" s="314" t="str">
        <f>P125</f>
        <v/>
      </c>
      <c r="Q126" s="69"/>
      <c r="R126" s="69"/>
      <c r="S126" s="69"/>
      <c r="T126" s="69"/>
      <c r="U126" s="69"/>
      <c r="V126" s="69"/>
      <c r="W126" s="69"/>
      <c r="X126" s="69"/>
      <c r="Y126" s="69"/>
      <c r="Z126" s="69"/>
      <c r="AA126" s="69"/>
      <c r="AB126" s="69"/>
      <c r="AC126" s="69"/>
      <c r="AD126" s="69"/>
      <c r="AE126" s="69"/>
      <c r="AF126" s="69"/>
      <c r="AG126" s="69"/>
      <c r="AH126" s="69"/>
      <c r="AI126" s="173" t="b">
        <f>AI125</f>
        <v>0</v>
      </c>
    </row>
    <row r="127" spans="1:36" s="37" customFormat="1" ht="12.75" customHeight="1" x14ac:dyDescent="0.2">
      <c r="A127" s="336"/>
      <c r="B127" s="254"/>
      <c r="C127" s="39"/>
      <c r="E127" s="792"/>
      <c r="F127" s="793"/>
      <c r="G127" s="793"/>
      <c r="H127" s="793"/>
      <c r="I127" s="793"/>
      <c r="J127" s="793"/>
      <c r="K127" s="793"/>
      <c r="L127" s="793"/>
      <c r="M127" s="793"/>
      <c r="N127" s="794"/>
      <c r="O127" s="306"/>
      <c r="P127" s="314" t="str">
        <f t="shared" ref="P127:P129" si="32">P126</f>
        <v/>
      </c>
      <c r="Q127" s="69"/>
      <c r="R127" s="69"/>
      <c r="S127" s="69"/>
      <c r="T127" s="69"/>
      <c r="U127" s="69"/>
      <c r="V127" s="69"/>
      <c r="W127" s="69"/>
      <c r="X127" s="69"/>
      <c r="Y127" s="69"/>
      <c r="Z127" s="69"/>
      <c r="AA127" s="69"/>
      <c r="AB127" s="69"/>
      <c r="AC127" s="69"/>
      <c r="AD127" s="69"/>
      <c r="AE127" s="69"/>
      <c r="AF127" s="69"/>
      <c r="AG127" s="69"/>
      <c r="AH127" s="69"/>
      <c r="AI127" s="173" t="b">
        <f>AI126</f>
        <v>0</v>
      </c>
    </row>
    <row r="128" spans="1:36" s="37" customFormat="1" ht="12.75" customHeight="1" x14ac:dyDescent="0.2">
      <c r="A128" s="336"/>
      <c r="B128" s="254"/>
      <c r="C128" s="39"/>
      <c r="E128" s="792"/>
      <c r="F128" s="793"/>
      <c r="G128" s="793"/>
      <c r="H128" s="793"/>
      <c r="I128" s="793"/>
      <c r="J128" s="793"/>
      <c r="K128" s="793"/>
      <c r="L128" s="793"/>
      <c r="M128" s="793"/>
      <c r="N128" s="794"/>
      <c r="O128" s="306"/>
      <c r="P128" s="314" t="str">
        <f t="shared" si="32"/>
        <v/>
      </c>
      <c r="Q128" s="69"/>
      <c r="R128" s="69"/>
      <c r="S128" s="69"/>
      <c r="T128" s="69"/>
      <c r="U128" s="69"/>
      <c r="V128" s="69"/>
      <c r="W128" s="69"/>
      <c r="X128" s="69"/>
      <c r="Y128" s="69"/>
      <c r="Z128" s="69"/>
      <c r="AA128" s="69"/>
      <c r="AB128" s="69"/>
      <c r="AC128" s="69"/>
      <c r="AD128" s="69"/>
      <c r="AE128" s="69"/>
      <c r="AF128" s="69"/>
      <c r="AG128" s="69"/>
      <c r="AH128" s="69"/>
      <c r="AI128" s="173" t="b">
        <f>AI127</f>
        <v>0</v>
      </c>
    </row>
    <row r="129" spans="1:36" s="37" customFormat="1" ht="12.75" customHeight="1" x14ac:dyDescent="0.2">
      <c r="A129" s="336"/>
      <c r="B129" s="254"/>
      <c r="C129" s="39"/>
      <c r="E129" s="795"/>
      <c r="F129" s="796"/>
      <c r="G129" s="796"/>
      <c r="H129" s="796"/>
      <c r="I129" s="796"/>
      <c r="J129" s="796"/>
      <c r="K129" s="796"/>
      <c r="L129" s="796"/>
      <c r="M129" s="796"/>
      <c r="N129" s="797"/>
      <c r="O129" s="306"/>
      <c r="P129" s="314" t="str">
        <f t="shared" si="32"/>
        <v/>
      </c>
      <c r="Q129" s="69"/>
      <c r="R129" s="69"/>
      <c r="S129" s="69"/>
      <c r="T129" s="69"/>
      <c r="U129" s="69"/>
      <c r="V129" s="69"/>
      <c r="W129" s="69"/>
      <c r="X129" s="69"/>
      <c r="Y129" s="69"/>
      <c r="Z129" s="69"/>
      <c r="AA129" s="69"/>
      <c r="AB129" s="69"/>
      <c r="AC129" s="69"/>
      <c r="AD129" s="69"/>
      <c r="AE129" s="69"/>
      <c r="AF129" s="69"/>
      <c r="AG129" s="69"/>
      <c r="AH129" s="69"/>
      <c r="AI129" s="173" t="b">
        <f>AI128</f>
        <v>0</v>
      </c>
    </row>
    <row r="130" spans="1:36" ht="12.75" customHeight="1" thickBot="1" x14ac:dyDescent="0.25">
      <c r="A130" s="253"/>
      <c r="B130" s="254"/>
      <c r="C130" s="308"/>
      <c r="D130" s="264"/>
      <c r="E130" s="309"/>
      <c r="F130" s="308"/>
      <c r="G130" s="310"/>
      <c r="H130" s="310"/>
      <c r="I130" s="310"/>
      <c r="J130" s="310"/>
      <c r="K130" s="310"/>
      <c r="L130" s="310"/>
      <c r="M130" s="310"/>
      <c r="N130" s="310"/>
      <c r="O130" s="172"/>
      <c r="P130" s="69"/>
      <c r="Q130" s="69"/>
      <c r="R130" s="69"/>
      <c r="S130" s="25"/>
      <c r="T130" s="25"/>
      <c r="U130" s="311"/>
      <c r="V130" s="25"/>
      <c r="W130" s="25"/>
      <c r="X130" s="311"/>
      <c r="Y130" s="25"/>
      <c r="Z130" s="25"/>
      <c r="AA130" s="25"/>
      <c r="AB130" s="25"/>
      <c r="AC130" s="25"/>
      <c r="AD130" s="25"/>
      <c r="AE130" s="25"/>
      <c r="AF130" s="25"/>
      <c r="AG130" s="25"/>
      <c r="AH130" s="25"/>
      <c r="AI130" s="25"/>
    </row>
    <row r="131" spans="1:36" ht="12.75" customHeight="1" thickBot="1" x14ac:dyDescent="0.25">
      <c r="A131" s="312"/>
      <c r="B131" s="187"/>
      <c r="C131" s="39"/>
      <c r="D131" s="220"/>
      <c r="E131" s="300"/>
      <c r="F131" s="39"/>
      <c r="G131" s="56"/>
      <c r="H131" s="56"/>
      <c r="I131" s="56"/>
      <c r="J131" s="56"/>
      <c r="K131" s="39"/>
      <c r="L131" s="56"/>
      <c r="M131" s="56"/>
      <c r="N131" s="56"/>
      <c r="O131" s="172"/>
      <c r="P131" s="69"/>
      <c r="Q131" s="69"/>
      <c r="R131" s="69"/>
      <c r="S131" s="71"/>
      <c r="V131" s="303"/>
      <c r="Z131" s="25"/>
      <c r="AA131" s="25"/>
      <c r="AB131" s="25"/>
      <c r="AC131" s="25"/>
      <c r="AD131" s="25"/>
      <c r="AE131" s="25"/>
      <c r="AF131" s="25"/>
      <c r="AG131" s="25"/>
      <c r="AH131" s="25"/>
      <c r="AI131" s="293"/>
      <c r="AJ131" s="287"/>
    </row>
    <row r="132" spans="1:36" ht="15" customHeight="1" thickBot="1" x14ac:dyDescent="0.25">
      <c r="A132" s="266" t="str">
        <f>IF(E132="","",C132)</f>
        <v/>
      </c>
      <c r="B132" s="187"/>
      <c r="C132" s="267">
        <f>C111+1</f>
        <v>6</v>
      </c>
      <c r="D132" s="31"/>
      <c r="E132" s="822"/>
      <c r="F132" s="823"/>
      <c r="G132" s="823"/>
      <c r="H132" s="823"/>
      <c r="I132" s="823"/>
      <c r="J132" s="823"/>
      <c r="K132" s="824"/>
      <c r="L132" s="824"/>
      <c r="M132" s="824"/>
      <c r="N132" s="825"/>
      <c r="O132" s="313"/>
      <c r="P132" s="314" t="str">
        <f>IF(AND(E132&lt;&gt;"",COUNTIF(P133:$P$658,"PRINT")=0),"PRINT","")</f>
        <v/>
      </c>
      <c r="Q132" s="315"/>
      <c r="R132" s="316" t="str">
        <f>IF(ISBLANK(E132),"",MATCH(E132,CNTR_SourceStreamNames,0))</f>
        <v/>
      </c>
      <c r="S132" s="71"/>
      <c r="T132" s="71"/>
      <c r="U132" s="71"/>
      <c r="V132" s="303"/>
      <c r="X132" s="25"/>
      <c r="Y132" s="25"/>
      <c r="Z132" s="25"/>
      <c r="AA132" s="25"/>
      <c r="AB132" s="25"/>
      <c r="AC132" s="25"/>
      <c r="AD132" s="25"/>
      <c r="AE132" s="25"/>
      <c r="AF132" s="25"/>
      <c r="AG132" s="25"/>
      <c r="AH132" s="25"/>
      <c r="AI132" s="270" t="b">
        <f>CNTR_FuelStreamsRelevant=EUconst_NotRelevant</f>
        <v>0</v>
      </c>
      <c r="AJ132" s="287"/>
    </row>
    <row r="133" spans="1:36" ht="12.75" customHeight="1" thickBot="1" x14ac:dyDescent="0.25">
      <c r="A133" s="253"/>
      <c r="B133" s="187"/>
      <c r="C133" s="31"/>
      <c r="D133" s="31"/>
      <c r="E133" s="826" t="str">
        <f>IF(ISBLANK(E132),"",IF(INDEX(c_AERDataTransfer!$AT$27:$AT$76,MATCH(R132,c_AERDataTransfer!$C$27:$C$76,0))&gt;0,INDEX(c_AERDataTransfer!$AT$27:$AT$76,MATCH(R132,c_AERDataTransfer!$C$27:$C$76,0)),""))</f>
        <v/>
      </c>
      <c r="F133" s="827"/>
      <c r="G133" s="827"/>
      <c r="H133" s="827"/>
      <c r="I133" s="827"/>
      <c r="J133" s="827"/>
      <c r="K133" s="828"/>
      <c r="L133" s="828"/>
      <c r="M133" s="828"/>
      <c r="N133" s="829"/>
      <c r="O133" s="317"/>
      <c r="P133" s="69"/>
      <c r="Q133" s="315"/>
      <c r="R133" s="69"/>
      <c r="S133" s="71"/>
      <c r="T133" s="71"/>
      <c r="U133" s="71"/>
      <c r="V133" s="303"/>
      <c r="X133" s="25"/>
      <c r="Y133" s="318"/>
      <c r="Z133" s="69"/>
      <c r="AA133" s="69"/>
      <c r="AB133" s="69"/>
      <c r="AC133" s="69"/>
      <c r="AD133" s="69"/>
      <c r="AE133" s="318"/>
      <c r="AF133" s="25"/>
      <c r="AG133" s="315"/>
      <c r="AH133" s="69"/>
      <c r="AI133" s="293"/>
      <c r="AJ133" s="287"/>
    </row>
    <row r="134" spans="1:36" ht="5.0999999999999996" customHeight="1" x14ac:dyDescent="0.2">
      <c r="A134" s="253"/>
      <c r="B134" s="187"/>
      <c r="C134" s="31"/>
      <c r="D134" s="31"/>
      <c r="E134" s="31"/>
      <c r="F134" s="31"/>
      <c r="G134" s="31"/>
      <c r="H134" s="39"/>
      <c r="I134" s="39"/>
      <c r="J134" s="39"/>
      <c r="K134" s="39"/>
      <c r="L134" s="39"/>
      <c r="M134" s="39"/>
      <c r="N134" s="39"/>
      <c r="O134" s="172"/>
      <c r="P134" s="69"/>
      <c r="Q134" s="69"/>
      <c r="R134" s="69"/>
      <c r="S134" s="71"/>
      <c r="T134" s="71"/>
      <c r="U134" s="71"/>
      <c r="V134" s="303"/>
      <c r="W134" s="69"/>
      <c r="X134" s="69"/>
      <c r="Y134" s="69"/>
      <c r="Z134" s="69"/>
      <c r="AA134" s="69"/>
      <c r="AB134" s="69"/>
      <c r="AC134" s="69"/>
      <c r="AD134" s="69"/>
      <c r="AE134" s="69"/>
      <c r="AF134" s="25"/>
      <c r="AG134" s="69"/>
      <c r="AH134" s="69"/>
      <c r="AI134" s="69"/>
      <c r="AJ134" s="287"/>
    </row>
    <row r="135" spans="1:36" ht="12.75" customHeight="1" x14ac:dyDescent="0.2">
      <c r="A135" s="253"/>
      <c r="B135" s="187"/>
      <c r="C135" s="31"/>
      <c r="D135" s="31"/>
      <c r="E135" s="830" t="str">
        <f>IF(E132="","",HYPERLINK("#JUMP_E_Top",EUconst_FurtherGuidancePoint1))</f>
        <v/>
      </c>
      <c r="F135" s="830"/>
      <c r="G135" s="830"/>
      <c r="H135" s="830"/>
      <c r="I135" s="830"/>
      <c r="J135" s="830"/>
      <c r="K135" s="830"/>
      <c r="L135" s="830"/>
      <c r="M135" s="830"/>
      <c r="N135" s="831"/>
      <c r="O135" s="172"/>
      <c r="P135" s="69"/>
      <c r="Q135" s="315"/>
      <c r="R135" s="319"/>
      <c r="S135" s="71"/>
      <c r="T135" s="71"/>
      <c r="U135" s="71"/>
      <c r="V135" s="69"/>
      <c r="W135" s="69"/>
      <c r="X135" s="69"/>
      <c r="Y135" s="25"/>
      <c r="Z135" s="69"/>
      <c r="AA135" s="69"/>
      <c r="AB135" s="69"/>
      <c r="AC135" s="69"/>
      <c r="AD135" s="69"/>
      <c r="AE135" s="69"/>
      <c r="AF135" s="25"/>
      <c r="AG135" s="69"/>
      <c r="AH135" s="69"/>
      <c r="AI135" s="69"/>
      <c r="AJ135" s="287"/>
    </row>
    <row r="136" spans="1:36" s="37" customFormat="1" ht="38.85" customHeight="1" x14ac:dyDescent="0.2">
      <c r="A136" s="253"/>
      <c r="B136" s="187"/>
      <c r="C136" s="31"/>
      <c r="E136" s="320" t="str">
        <f>Translations!$B$65</f>
        <v>Parameter</v>
      </c>
      <c r="F136" s="321" t="s">
        <v>573</v>
      </c>
      <c r="G136" s="798" t="str">
        <f>Translations!$B$344</f>
        <v xml:space="preserve">Reason for deviation in the past: </v>
      </c>
      <c r="H136" s="798"/>
      <c r="I136" s="320" t="str">
        <f>Translations!$B$345</f>
        <v>Impact on tiers?</v>
      </c>
      <c r="J136" s="320" t="str">
        <f>Translations!$B$336</f>
        <v>Measures taken:</v>
      </c>
      <c r="K136" s="321" t="str">
        <f>Translations!$B$308</f>
        <v>When?</v>
      </c>
      <c r="L136" s="321" t="str">
        <f>Translations!$B$340</f>
        <v>Tier applied:</v>
      </c>
      <c r="O136" s="306"/>
      <c r="P136" s="69"/>
      <c r="Q136" s="322"/>
      <c r="R136" s="69"/>
      <c r="S136" s="69"/>
      <c r="T136" s="322"/>
      <c r="U136" s="322"/>
      <c r="V136" s="322"/>
      <c r="W136" s="322"/>
      <c r="X136" s="322"/>
      <c r="Y136" s="322"/>
      <c r="Z136" s="322"/>
      <c r="AA136" s="323" t="s">
        <v>498</v>
      </c>
      <c r="AB136" s="322"/>
      <c r="AC136" s="322" t="str">
        <f>Translations!$B$344</f>
        <v xml:space="preserve">Reason for deviation in the past: </v>
      </c>
      <c r="AD136" s="322" t="str">
        <f>Translations!$B$345</f>
        <v>Impact on tiers?</v>
      </c>
      <c r="AE136" s="322" t="str">
        <f>Translations!$B$336</f>
        <v>Measures taken:</v>
      </c>
      <c r="AF136" s="322" t="str">
        <f>Translations!$B$308</f>
        <v>When?</v>
      </c>
      <c r="AG136" s="322" t="str">
        <f>Translations!$B$340</f>
        <v>Tier applied:</v>
      </c>
      <c r="AH136" s="322"/>
      <c r="AI136" s="69"/>
      <c r="AJ136" s="287"/>
    </row>
    <row r="137" spans="1:36" s="37" customFormat="1" ht="15" customHeight="1" x14ac:dyDescent="0.2">
      <c r="A137" s="253"/>
      <c r="B137" s="187"/>
      <c r="D137" s="176" t="s">
        <v>128</v>
      </c>
      <c r="E137" s="10"/>
      <c r="F137" s="324" t="str">
        <f>IF(OR(X137="",X137=EUconst_NA),"",IF(CNTR_SmallEmitter,1,X137))</f>
        <v/>
      </c>
      <c r="G137" s="799"/>
      <c r="H137" s="730"/>
      <c r="I137" s="11"/>
      <c r="J137" s="11"/>
      <c r="K137" s="12"/>
      <c r="L137" s="13"/>
      <c r="M137" s="800" t="str">
        <f>IF(OR(ISBLANK(L137),L137=EUconst_NoTier),"",IF($Z137=0,EUconst_NotApplicable,IF(ISERROR($Z137),"",$Z137)))</f>
        <v/>
      </c>
      <c r="N137" s="801"/>
      <c r="O137" s="306"/>
      <c r="P137" s="314" t="str">
        <f>R132</f>
        <v/>
      </c>
      <c r="Q137" s="69"/>
      <c r="R137" s="173" t="str">
        <f>R141</f>
        <v/>
      </c>
      <c r="S137" s="322"/>
      <c r="T137" s="173" t="str">
        <f>IF(E137="","",INDEX(EUwideConstants!$C$251:$C$257,MATCH(E137,Euconst_CalcFactors,0))&amp;R137)</f>
        <v/>
      </c>
      <c r="U137" s="69"/>
      <c r="V137" s="173" t="str">
        <f>IF(T137="","",INDEX(EUwideConstants!$E$251:$E$257,MATCH(E137,Euconst_CalcFactors,0)))</f>
        <v/>
      </c>
      <c r="W137" s="69"/>
      <c r="X137" s="270" t="str">
        <f>IF(OR(R137="",T137=""),"",INDEX(EUwideConstants!$G:$G,MATCH(T137,EUwideConstants!$S:$S,0)))</f>
        <v/>
      </c>
      <c r="Y137" s="173" t="str">
        <f>IF(F137="","",IF(F137=EUconst_NA,"",INDEX(EUwideConstants!$H:$O,MATCH(T137,EUwideConstants!$S:$S,0),MATCH(F137,CNTR_TierList,0))))</f>
        <v/>
      </c>
      <c r="Z137" s="173" t="str">
        <f>IF(ISBLANK(L137),"",IF(L137=EUconst_NA,"",INDEX(EUwideConstants!$H:$O,MATCH(T137,EUwideConstants!$S:$S,0),MATCH(L137,CNTR_TierList,0))))</f>
        <v/>
      </c>
      <c r="AA137" s="69"/>
      <c r="AB137" s="270" t="b">
        <f>AND(COUNTA(CNTR_ListRelevantSections)&gt;0,E132="")</f>
        <v>0</v>
      </c>
      <c r="AC137" s="270" t="b">
        <f>AND(COUNTA(CNTR_ListRelevantSections)&gt;0,OR(E137="",AB137,CNTR_REHasImproveFuelStream=FALSE))</f>
        <v>0</v>
      </c>
      <c r="AD137" s="270" t="b">
        <f t="shared" ref="AD137:AD139" si="33">AC137</f>
        <v>0</v>
      </c>
      <c r="AE137" s="270" t="b">
        <f t="shared" ref="AE137:AE139" si="34">AD137</f>
        <v>0</v>
      </c>
      <c r="AF137" s="270" t="b">
        <f>OR(AD137,AND(J137&lt;&gt;"",J137=FALSE))</f>
        <v>0</v>
      </c>
      <c r="AG137" s="270" t="b">
        <f>OR(AF137,AND(I137&lt;&gt;"",I137=FALSE))</f>
        <v>0</v>
      </c>
      <c r="AH137" s="69"/>
      <c r="AI137" s="69"/>
    </row>
    <row r="138" spans="1:36" s="37" customFormat="1" ht="15" customHeight="1" x14ac:dyDescent="0.2">
      <c r="A138" s="253"/>
      <c r="B138" s="187"/>
      <c r="D138" s="176" t="s">
        <v>129</v>
      </c>
      <c r="E138" s="14"/>
      <c r="F138" s="325" t="str">
        <f>IF(OR(X138="",X138=EUconst_NA),"",IF(CNTR_SmallEmitter,1,X138))</f>
        <v/>
      </c>
      <c r="G138" s="802"/>
      <c r="H138" s="803"/>
      <c r="I138" s="15"/>
      <c r="J138" s="15"/>
      <c r="K138" s="16"/>
      <c r="L138" s="17"/>
      <c r="M138" s="804" t="str">
        <f>IF(OR(ISBLANK(L138),L138=EUconst_NoTier),"",IF($Z138=0,EUconst_NotApplicable,IF(ISERROR($Z138),"",$Z138)))</f>
        <v/>
      </c>
      <c r="N138" s="805"/>
      <c r="O138" s="306"/>
      <c r="P138" s="314" t="str">
        <f>P137</f>
        <v/>
      </c>
      <c r="Q138" s="69"/>
      <c r="R138" s="173" t="str">
        <f>R137</f>
        <v/>
      </c>
      <c r="S138" s="322"/>
      <c r="T138" s="173" t="str">
        <f>IF(E138="","",INDEX(EUwideConstants!$C$251:$C$257,MATCH(E138,Euconst_CalcFactors,0))&amp;R138)</f>
        <v/>
      </c>
      <c r="U138" s="69"/>
      <c r="V138" s="173" t="str">
        <f>IF(T138="","",INDEX(EUwideConstants!$E$251:$E$257,MATCH(E138,Euconst_CalcFactors,0)))</f>
        <v/>
      </c>
      <c r="W138" s="69"/>
      <c r="X138" s="270" t="str">
        <f>IF(OR(R138="",T138=""),"",INDEX(EUwideConstants!$G:$G,MATCH(T138,EUwideConstants!$S:$S,0)))</f>
        <v/>
      </c>
      <c r="Y138" s="173" t="str">
        <f>IF(F138="","",IF(F138=EUconst_NA,"",INDEX(EUwideConstants!$H:$O,MATCH(T138,EUwideConstants!$S:$S,0),MATCH(F138,CNTR_TierList,0))))</f>
        <v/>
      </c>
      <c r="Z138" s="173" t="str">
        <f>IF(ISBLANK(L138),"",IF(L138=EUconst_NA,"",INDEX(EUwideConstants!$H:$O,MATCH(T138,EUwideConstants!$S:$S,0),MATCH(L138,CNTR_TierList,0))))</f>
        <v/>
      </c>
      <c r="AA138" s="69"/>
      <c r="AB138" s="270" t="b">
        <f>AND(COUNTA(CNTR_ListRelevantSections)&gt;0,E132="")</f>
        <v>0</v>
      </c>
      <c r="AC138" s="270" t="b">
        <f>AND(COUNTA(CNTR_ListRelevantSections)&gt;0,OR(E138="",AB138,CNTR_REHasImproveFuelStream=FALSE))</f>
        <v>0</v>
      </c>
      <c r="AD138" s="270" t="b">
        <f t="shared" si="33"/>
        <v>0</v>
      </c>
      <c r="AE138" s="270" t="b">
        <f t="shared" si="34"/>
        <v>0</v>
      </c>
      <c r="AF138" s="270" t="b">
        <f>OR(AD138,AND(J138&lt;&gt;"",J138=FALSE))</f>
        <v>0</v>
      </c>
      <c r="AG138" s="270" t="b">
        <f>OR(AF138,AND(I138&lt;&gt;"",I138=FALSE))</f>
        <v>0</v>
      </c>
      <c r="AH138" s="69"/>
      <c r="AI138" s="69"/>
    </row>
    <row r="139" spans="1:36" s="37" customFormat="1" ht="15" customHeight="1" x14ac:dyDescent="0.2">
      <c r="A139" s="253"/>
      <c r="B139" s="187"/>
      <c r="D139" s="176" t="s">
        <v>236</v>
      </c>
      <c r="E139" s="18"/>
      <c r="F139" s="326" t="str">
        <f>IF(OR(X139="",X139=EUconst_NA),"",IF(CNTR_SmallEmitter,1,X139))</f>
        <v/>
      </c>
      <c r="G139" s="806"/>
      <c r="H139" s="807"/>
      <c r="I139" s="19"/>
      <c r="J139" s="19"/>
      <c r="K139" s="20"/>
      <c r="L139" s="21"/>
      <c r="M139" s="808" t="str">
        <f>IF(OR(ISBLANK(L139),L139=EUconst_NoTier),"",IF($Z139=0,EUconst_NotApplicable,IF(ISERROR($Z139),"",$Z139)))</f>
        <v/>
      </c>
      <c r="N139" s="809"/>
      <c r="O139" s="306"/>
      <c r="P139" s="314" t="str">
        <f>P138</f>
        <v/>
      </c>
      <c r="Q139" s="69"/>
      <c r="R139" s="173" t="str">
        <f>R138</f>
        <v/>
      </c>
      <c r="S139" s="322"/>
      <c r="T139" s="173" t="str">
        <f>IF(E139="","",INDEX(EUwideConstants!$C$251:$C$257,MATCH(E139,Euconst_CalcFactors,0))&amp;R139)</f>
        <v/>
      </c>
      <c r="U139" s="69"/>
      <c r="V139" s="173" t="str">
        <f>IF(T139="","",INDEX(EUwideConstants!$E$251:$E$257,MATCH(E139,Euconst_CalcFactors,0)))</f>
        <v/>
      </c>
      <c r="W139" s="69"/>
      <c r="X139" s="270" t="str">
        <f>IF(OR(R139="",T139=""),"",INDEX(EUwideConstants!$G:$G,MATCH(T139,EUwideConstants!$S:$S,0)))</f>
        <v/>
      </c>
      <c r="Y139" s="173" t="str">
        <f>IF(F139="","",IF(F139=EUconst_NA,"",INDEX(EUwideConstants!$H:$O,MATCH(T139,EUwideConstants!$S:$S,0),MATCH(F139,CNTR_TierList,0))))</f>
        <v/>
      </c>
      <c r="Z139" s="173" t="str">
        <f>IF(ISBLANK(L139),"",IF(L139=EUconst_NA,"",INDEX(EUwideConstants!$H:$O,MATCH(T139,EUwideConstants!$S:$S,0),MATCH(L139,CNTR_TierList,0))))</f>
        <v/>
      </c>
      <c r="AA139" s="69"/>
      <c r="AB139" s="270" t="b">
        <f>AND(COUNTA(CNTR_ListRelevantSections)&gt;0,E132="")</f>
        <v>0</v>
      </c>
      <c r="AC139" s="270" t="b">
        <f>AND(COUNTA(CNTR_ListRelevantSections)&gt;0,OR(E139="",AB139,CNTR_REHasImproveFuelStream=FALSE))</f>
        <v>0</v>
      </c>
      <c r="AD139" s="270" t="b">
        <f t="shared" si="33"/>
        <v>0</v>
      </c>
      <c r="AE139" s="270" t="b">
        <f t="shared" si="34"/>
        <v>0</v>
      </c>
      <c r="AF139" s="270" t="b">
        <f>OR(AD139,AND(J139&lt;&gt;"",J139=FALSE))</f>
        <v>0</v>
      </c>
      <c r="AG139" s="270" t="b">
        <f>OR(AF139,AND(I139&lt;&gt;"",I139=FALSE))</f>
        <v>0</v>
      </c>
      <c r="AH139" s="69"/>
      <c r="AI139" s="69"/>
    </row>
    <row r="140" spans="1:36" s="37" customFormat="1" ht="5.0999999999999996" customHeight="1" x14ac:dyDescent="0.2">
      <c r="A140" s="253"/>
      <c r="B140" s="187"/>
      <c r="C140" s="31"/>
      <c r="D140" s="176"/>
      <c r="F140" s="39"/>
      <c r="G140" s="176"/>
      <c r="H140" s="176"/>
      <c r="I140" s="176"/>
      <c r="J140" s="176"/>
      <c r="M140" s="39"/>
      <c r="N140" s="39"/>
      <c r="O140" s="172"/>
      <c r="P140" s="71"/>
      <c r="Q140" s="69"/>
      <c r="R140" s="69"/>
      <c r="S140" s="69"/>
      <c r="T140" s="69"/>
      <c r="U140" s="69"/>
      <c r="V140" s="69"/>
      <c r="W140" s="69"/>
      <c r="X140" s="69"/>
      <c r="Y140" s="69"/>
      <c r="Z140" s="69"/>
      <c r="AA140" s="69"/>
      <c r="AB140" s="69"/>
      <c r="AC140" s="69"/>
      <c r="AD140" s="69"/>
      <c r="AE140" s="69"/>
      <c r="AF140" s="69"/>
      <c r="AG140" s="69"/>
      <c r="AH140" s="69"/>
      <c r="AI140" s="69"/>
    </row>
    <row r="141" spans="1:36" s="37" customFormat="1" ht="15" customHeight="1" x14ac:dyDescent="0.2">
      <c r="A141" s="253"/>
      <c r="B141" s="187"/>
      <c r="D141" s="176" t="s">
        <v>237</v>
      </c>
      <c r="E141" s="810" t="str">
        <f>Translations!$B$114</f>
        <v>Scope factor</v>
      </c>
      <c r="F141" s="812" t="str">
        <f>IF(OR(X141="",X141=EUconst_NA),"",X141)</f>
        <v/>
      </c>
      <c r="G141" s="814"/>
      <c r="H141" s="814"/>
      <c r="I141" s="816"/>
      <c r="J141" s="816"/>
      <c r="K141" s="818"/>
      <c r="L141" s="22"/>
      <c r="M141" s="820" t="str">
        <f>IF(OR(ISBLANK(L141),L141=EUconst_NoTier),"",IF($Z141=0,EUconst_NotApplicable,IF(ISERROR($Z141),"",$Z141)))</f>
        <v/>
      </c>
      <c r="N141" s="821"/>
      <c r="O141" s="306"/>
      <c r="P141" s="314" t="str">
        <f>P137</f>
        <v/>
      </c>
      <c r="Q141" s="69"/>
      <c r="R141" s="173" t="str">
        <f>E133</f>
        <v/>
      </c>
      <c r="S141" s="322"/>
      <c r="T141" s="173" t="str">
        <f>IF(E141="","",INDEX(EUwideConstants!$C$251:$C$257,MATCH(E141,Euconst_CalcFactors,0))&amp;R141)</f>
        <v>ScopeFactor_</v>
      </c>
      <c r="U141" s="69"/>
      <c r="V141" s="173" t="str">
        <f ca="1">IF(T141="","",INDEX(EUwideConstants!$E$251:$E$257,MATCH(E141,Euconst_CalcFactors,0)))</f>
        <v>EUwideConstants!$F$251:$I$251</v>
      </c>
      <c r="W141" s="69"/>
      <c r="X141" s="270" t="str">
        <f>IF(OR(R141="",T141=""),"",INDEX(EUwideConstants!$G:$G,MATCH(T141,EUwideConstants!$S:$S,0)))</f>
        <v/>
      </c>
      <c r="Y141" s="173" t="str">
        <f>IF(F141="","",IF(F141=EUconst_NA,"",INDEX(EUwideConstants!$H:$O,MATCH(T141,EUwideConstants!$S:$S,0),MATCH(F141,CNTR_TierList,0))))</f>
        <v/>
      </c>
      <c r="Z141" s="173" t="str">
        <f>IF(ISBLANK(L141),"",IF(L141=EUconst_NA,"",INDEX(EUwideConstants!$H:$O,MATCH(T141,EUwideConstants!$S:$S,0),MATCH(L141,CNTR_TierList,0))))</f>
        <v/>
      </c>
      <c r="AA141" s="173" t="str">
        <f>IF(L141="","",INDEX(ScopeAddress,MATCH(L141,ScopeTiers,0)))</f>
        <v/>
      </c>
      <c r="AB141" s="270" t="b">
        <f>AND(COUNTA(CNTR_ListRelevantSections)&gt;0,E132="")</f>
        <v>0</v>
      </c>
      <c r="AC141" s="270" t="b">
        <f>AND(COUNTA(CNTR_ListRelevantSections)&gt;0,OR(CNTR_REHasImproveScopeFactor=FALSE,AB141))</f>
        <v>0</v>
      </c>
      <c r="AD141" s="270" t="b">
        <f t="shared" ref="AD141" si="35">AC141</f>
        <v>0</v>
      </c>
      <c r="AE141" s="270" t="b">
        <f t="shared" ref="AE141" si="36">AD141</f>
        <v>0</v>
      </c>
      <c r="AF141" s="270" t="b">
        <f t="shared" ref="AF141" si="37">AE141</f>
        <v>0</v>
      </c>
      <c r="AG141" s="270" t="b">
        <f t="shared" ref="AG141" si="38">AF141</f>
        <v>0</v>
      </c>
      <c r="AH141" s="69"/>
      <c r="AI141" s="69"/>
    </row>
    <row r="142" spans="1:36" s="37" customFormat="1" ht="15" customHeight="1" x14ac:dyDescent="0.2">
      <c r="A142" s="253"/>
      <c r="B142" s="187"/>
      <c r="D142" s="176"/>
      <c r="E142" s="811"/>
      <c r="F142" s="813"/>
      <c r="G142" s="815"/>
      <c r="H142" s="815"/>
      <c r="I142" s="817"/>
      <c r="J142" s="817"/>
      <c r="K142" s="819"/>
      <c r="L142" s="23"/>
      <c r="M142" s="820" t="str">
        <f>IF(L142="","",INDEX(ScopeMethodsDetails,MATCH(L142,INDEX(ScopeMethodsDetails,,1),0),2))</f>
        <v/>
      </c>
      <c r="N142" s="821"/>
      <c r="O142" s="306"/>
      <c r="P142" s="314" t="str">
        <f>P141</f>
        <v/>
      </c>
      <c r="Q142" s="69"/>
      <c r="R142" s="69"/>
      <c r="S142" s="69"/>
      <c r="T142" s="69"/>
      <c r="U142" s="69"/>
      <c r="V142" s="69"/>
      <c r="W142" s="69"/>
      <c r="X142" s="69"/>
      <c r="Y142" s="69"/>
      <c r="Z142" s="69"/>
      <c r="AA142" s="69"/>
      <c r="AB142" s="69"/>
      <c r="AC142" s="69"/>
      <c r="AD142" s="69"/>
      <c r="AE142" s="69"/>
      <c r="AF142" s="69"/>
      <c r="AG142" s="270" t="b">
        <f>AG141</f>
        <v>0</v>
      </c>
      <c r="AH142" s="69"/>
      <c r="AI142" s="69"/>
    </row>
    <row r="143" spans="1:36" s="37" customFormat="1" ht="5.0999999999999996" customHeight="1" x14ac:dyDescent="0.2">
      <c r="A143" s="253"/>
      <c r="B143" s="187"/>
      <c r="D143" s="176"/>
      <c r="E143" s="327"/>
      <c r="F143" s="328"/>
      <c r="G143" s="329"/>
      <c r="H143" s="329"/>
      <c r="I143" s="330"/>
      <c r="J143" s="330"/>
      <c r="K143" s="331"/>
      <c r="L143" s="332"/>
      <c r="M143" s="333"/>
      <c r="N143" s="333"/>
      <c r="O143" s="306"/>
      <c r="P143" s="69"/>
      <c r="Q143" s="69"/>
      <c r="R143" s="69"/>
      <c r="S143" s="69"/>
      <c r="T143" s="69"/>
      <c r="U143" s="69"/>
      <c r="V143" s="69"/>
      <c r="W143" s="69"/>
      <c r="X143" s="69"/>
      <c r="Y143" s="69"/>
      <c r="Z143" s="69"/>
      <c r="AA143" s="69"/>
      <c r="AB143" s="69"/>
      <c r="AC143" s="69"/>
      <c r="AD143" s="69"/>
      <c r="AE143" s="69"/>
      <c r="AF143" s="69"/>
      <c r="AG143" s="69"/>
      <c r="AH143" s="69"/>
      <c r="AI143" s="69"/>
    </row>
    <row r="144" spans="1:36" s="37" customFormat="1" ht="12.75" customHeight="1" x14ac:dyDescent="0.2">
      <c r="A144" s="253"/>
      <c r="B144" s="187"/>
      <c r="D144" s="334" t="s">
        <v>238</v>
      </c>
      <c r="E144" s="204" t="str">
        <f>Translations!$B$342</f>
        <v>Description</v>
      </c>
      <c r="G144" s="335"/>
      <c r="H144" s="176"/>
      <c r="I144" s="176"/>
      <c r="J144" s="176"/>
      <c r="K144" s="176"/>
      <c r="L144" s="176"/>
      <c r="M144" s="176"/>
      <c r="N144" s="176"/>
      <c r="O144" s="306"/>
      <c r="P144" s="69"/>
      <c r="Q144" s="69"/>
      <c r="R144" s="69"/>
      <c r="S144" s="69"/>
      <c r="T144" s="69"/>
      <c r="U144" s="69"/>
      <c r="V144" s="69"/>
      <c r="W144" s="69"/>
      <c r="X144" s="69"/>
      <c r="Y144" s="69"/>
      <c r="Z144" s="69"/>
      <c r="AA144" s="69"/>
      <c r="AB144" s="69"/>
      <c r="AC144" s="69"/>
      <c r="AD144" s="69"/>
      <c r="AE144" s="69"/>
      <c r="AF144" s="69"/>
      <c r="AG144" s="69"/>
      <c r="AH144" s="69"/>
      <c r="AI144" s="69"/>
    </row>
    <row r="145" spans="1:36" s="37" customFormat="1" ht="12.75" customHeight="1" x14ac:dyDescent="0.2">
      <c r="A145" s="253"/>
      <c r="B145" s="259"/>
      <c r="C145" s="31"/>
      <c r="D145" s="176"/>
      <c r="E145" s="680" t="str">
        <f>Translations!$B$346</f>
        <v>In case you require more space for the description you may also use external files and reference those here.</v>
      </c>
      <c r="F145" s="680"/>
      <c r="G145" s="680"/>
      <c r="H145" s="680"/>
      <c r="I145" s="680"/>
      <c r="J145" s="680"/>
      <c r="K145" s="680"/>
      <c r="L145" s="680"/>
      <c r="M145" s="680"/>
      <c r="N145" s="680"/>
      <c r="O145" s="306"/>
      <c r="P145" s="73"/>
      <c r="Q145" s="69"/>
      <c r="R145" s="69"/>
      <c r="S145" s="69"/>
      <c r="T145" s="69"/>
      <c r="U145" s="69"/>
      <c r="V145" s="69"/>
      <c r="W145" s="69"/>
      <c r="X145" s="69"/>
      <c r="Y145" s="69"/>
      <c r="Z145" s="69"/>
      <c r="AA145" s="69"/>
      <c r="AB145" s="69"/>
      <c r="AC145" s="69"/>
      <c r="AD145" s="69"/>
      <c r="AE145" s="69"/>
      <c r="AF145" s="69"/>
      <c r="AG145" s="69"/>
      <c r="AH145" s="69"/>
      <c r="AI145" s="69"/>
    </row>
    <row r="146" spans="1:36" s="37" customFormat="1" ht="12.75" customHeight="1" x14ac:dyDescent="0.2">
      <c r="A146" s="336"/>
      <c r="B146" s="254"/>
      <c r="C146" s="39"/>
      <c r="E146" s="789"/>
      <c r="F146" s="790"/>
      <c r="G146" s="790"/>
      <c r="H146" s="790"/>
      <c r="I146" s="790"/>
      <c r="J146" s="790"/>
      <c r="K146" s="790"/>
      <c r="L146" s="790"/>
      <c r="M146" s="790"/>
      <c r="N146" s="791"/>
      <c r="O146" s="306"/>
      <c r="P146" s="314" t="str">
        <f>P137</f>
        <v/>
      </c>
      <c r="Q146" s="69"/>
      <c r="R146" s="69"/>
      <c r="S146" s="69"/>
      <c r="T146" s="69"/>
      <c r="U146" s="69"/>
      <c r="V146" s="69"/>
      <c r="W146" s="69"/>
      <c r="X146" s="69"/>
      <c r="Y146" s="69"/>
      <c r="Z146" s="69"/>
      <c r="AA146" s="69"/>
      <c r="AB146" s="69"/>
      <c r="AC146" s="69"/>
      <c r="AD146" s="69"/>
      <c r="AE146" s="69"/>
      <c r="AF146" s="69"/>
      <c r="AG146" s="69"/>
      <c r="AH146" s="69"/>
      <c r="AI146" s="173" t="b">
        <f>AND(COUNTA(CNTR_ListRelevantSections)&gt;0,OR(AB139,COUNTA(E137:E139)=0))</f>
        <v>0</v>
      </c>
    </row>
    <row r="147" spans="1:36" s="37" customFormat="1" ht="12.75" customHeight="1" x14ac:dyDescent="0.2">
      <c r="A147" s="336"/>
      <c r="B147" s="254"/>
      <c r="C147" s="39"/>
      <c r="E147" s="792"/>
      <c r="F147" s="793"/>
      <c r="G147" s="793"/>
      <c r="H147" s="793"/>
      <c r="I147" s="793"/>
      <c r="J147" s="793"/>
      <c r="K147" s="793"/>
      <c r="L147" s="793"/>
      <c r="M147" s="793"/>
      <c r="N147" s="794"/>
      <c r="O147" s="306"/>
      <c r="P147" s="314" t="str">
        <f>P146</f>
        <v/>
      </c>
      <c r="Q147" s="69"/>
      <c r="R147" s="69"/>
      <c r="S147" s="69"/>
      <c r="T147" s="69"/>
      <c r="U147" s="69"/>
      <c r="V147" s="69"/>
      <c r="W147" s="69"/>
      <c r="X147" s="69"/>
      <c r="Y147" s="69"/>
      <c r="Z147" s="69"/>
      <c r="AA147" s="69"/>
      <c r="AB147" s="69"/>
      <c r="AC147" s="69"/>
      <c r="AD147" s="69"/>
      <c r="AE147" s="69"/>
      <c r="AF147" s="69"/>
      <c r="AG147" s="69"/>
      <c r="AH147" s="69"/>
      <c r="AI147" s="173" t="b">
        <f>AI146</f>
        <v>0</v>
      </c>
    </row>
    <row r="148" spans="1:36" s="37" customFormat="1" ht="12.75" customHeight="1" x14ac:dyDescent="0.2">
      <c r="A148" s="336"/>
      <c r="B148" s="254"/>
      <c r="C148" s="39"/>
      <c r="E148" s="792"/>
      <c r="F148" s="793"/>
      <c r="G148" s="793"/>
      <c r="H148" s="793"/>
      <c r="I148" s="793"/>
      <c r="J148" s="793"/>
      <c r="K148" s="793"/>
      <c r="L148" s="793"/>
      <c r="M148" s="793"/>
      <c r="N148" s="794"/>
      <c r="O148" s="306"/>
      <c r="P148" s="314" t="str">
        <f t="shared" ref="P148:P150" si="39">P147</f>
        <v/>
      </c>
      <c r="Q148" s="69"/>
      <c r="R148" s="69"/>
      <c r="S148" s="69"/>
      <c r="T148" s="69"/>
      <c r="U148" s="69"/>
      <c r="V148" s="69"/>
      <c r="W148" s="69"/>
      <c r="X148" s="69"/>
      <c r="Y148" s="69"/>
      <c r="Z148" s="69"/>
      <c r="AA148" s="69"/>
      <c r="AB148" s="69"/>
      <c r="AC148" s="69"/>
      <c r="AD148" s="69"/>
      <c r="AE148" s="69"/>
      <c r="AF148" s="69"/>
      <c r="AG148" s="69"/>
      <c r="AH148" s="69"/>
      <c r="AI148" s="173" t="b">
        <f>AI147</f>
        <v>0</v>
      </c>
    </row>
    <row r="149" spans="1:36" s="37" customFormat="1" ht="12.75" customHeight="1" x14ac:dyDescent="0.2">
      <c r="A149" s="336"/>
      <c r="B149" s="254"/>
      <c r="C149" s="39"/>
      <c r="E149" s="792"/>
      <c r="F149" s="793"/>
      <c r="G149" s="793"/>
      <c r="H149" s="793"/>
      <c r="I149" s="793"/>
      <c r="J149" s="793"/>
      <c r="K149" s="793"/>
      <c r="L149" s="793"/>
      <c r="M149" s="793"/>
      <c r="N149" s="794"/>
      <c r="O149" s="306"/>
      <c r="P149" s="314" t="str">
        <f t="shared" si="39"/>
        <v/>
      </c>
      <c r="Q149" s="69"/>
      <c r="R149" s="69"/>
      <c r="S149" s="69"/>
      <c r="T149" s="69"/>
      <c r="U149" s="69"/>
      <c r="V149" s="69"/>
      <c r="W149" s="69"/>
      <c r="X149" s="69"/>
      <c r="Y149" s="69"/>
      <c r="Z149" s="69"/>
      <c r="AA149" s="69"/>
      <c r="AB149" s="69"/>
      <c r="AC149" s="69"/>
      <c r="AD149" s="69"/>
      <c r="AE149" s="69"/>
      <c r="AF149" s="69"/>
      <c r="AG149" s="69"/>
      <c r="AH149" s="69"/>
      <c r="AI149" s="173" t="b">
        <f>AI148</f>
        <v>0</v>
      </c>
    </row>
    <row r="150" spans="1:36" s="37" customFormat="1" ht="12.75" customHeight="1" x14ac:dyDescent="0.2">
      <c r="A150" s="336"/>
      <c r="B150" s="254"/>
      <c r="C150" s="39"/>
      <c r="E150" s="795"/>
      <c r="F150" s="796"/>
      <c r="G150" s="796"/>
      <c r="H150" s="796"/>
      <c r="I150" s="796"/>
      <c r="J150" s="796"/>
      <c r="K150" s="796"/>
      <c r="L150" s="796"/>
      <c r="M150" s="796"/>
      <c r="N150" s="797"/>
      <c r="O150" s="306"/>
      <c r="P150" s="314" t="str">
        <f t="shared" si="39"/>
        <v/>
      </c>
      <c r="Q150" s="69"/>
      <c r="R150" s="69"/>
      <c r="S150" s="69"/>
      <c r="T150" s="69"/>
      <c r="U150" s="69"/>
      <c r="V150" s="69"/>
      <c r="W150" s="69"/>
      <c r="X150" s="69"/>
      <c r="Y150" s="69"/>
      <c r="Z150" s="69"/>
      <c r="AA150" s="69"/>
      <c r="AB150" s="69"/>
      <c r="AC150" s="69"/>
      <c r="AD150" s="69"/>
      <c r="AE150" s="69"/>
      <c r="AF150" s="69"/>
      <c r="AG150" s="69"/>
      <c r="AH150" s="69"/>
      <c r="AI150" s="173" t="b">
        <f>AI149</f>
        <v>0</v>
      </c>
    </row>
    <row r="151" spans="1:36" ht="12.75" customHeight="1" thickBot="1" x14ac:dyDescent="0.25">
      <c r="A151" s="253"/>
      <c r="B151" s="254"/>
      <c r="C151" s="308"/>
      <c r="D151" s="264"/>
      <c r="E151" s="309"/>
      <c r="F151" s="308"/>
      <c r="G151" s="310"/>
      <c r="H151" s="310"/>
      <c r="I151" s="310"/>
      <c r="J151" s="310"/>
      <c r="K151" s="310"/>
      <c r="L151" s="310"/>
      <c r="M151" s="310"/>
      <c r="N151" s="310"/>
      <c r="O151" s="172"/>
      <c r="P151" s="69"/>
      <c r="Q151" s="69"/>
      <c r="R151" s="69"/>
      <c r="S151" s="25"/>
      <c r="T151" s="25"/>
      <c r="U151" s="311"/>
      <c r="V151" s="25"/>
      <c r="W151" s="25"/>
      <c r="X151" s="311"/>
      <c r="Y151" s="25"/>
      <c r="Z151" s="25"/>
      <c r="AA151" s="25"/>
      <c r="AB151" s="25"/>
      <c r="AC151" s="25"/>
      <c r="AD151" s="25"/>
      <c r="AE151" s="25"/>
      <c r="AF151" s="25"/>
      <c r="AG151" s="25"/>
      <c r="AH151" s="25"/>
      <c r="AI151" s="25"/>
    </row>
    <row r="152" spans="1:36" ht="12.75" customHeight="1" thickBot="1" x14ac:dyDescent="0.25">
      <c r="A152" s="312"/>
      <c r="B152" s="187"/>
      <c r="C152" s="39"/>
      <c r="D152" s="220"/>
      <c r="E152" s="300"/>
      <c r="F152" s="39"/>
      <c r="G152" s="56"/>
      <c r="H152" s="56"/>
      <c r="I152" s="56"/>
      <c r="J152" s="56"/>
      <c r="K152" s="39"/>
      <c r="L152" s="56"/>
      <c r="M152" s="56"/>
      <c r="N152" s="56"/>
      <c r="O152" s="172"/>
      <c r="P152" s="69"/>
      <c r="Q152" s="69"/>
      <c r="R152" s="69"/>
      <c r="S152" s="71"/>
      <c r="V152" s="303"/>
      <c r="Z152" s="25"/>
      <c r="AA152" s="25"/>
      <c r="AB152" s="25"/>
      <c r="AC152" s="25"/>
      <c r="AD152" s="25"/>
      <c r="AE152" s="25"/>
      <c r="AF152" s="25"/>
      <c r="AG152" s="25"/>
      <c r="AH152" s="25"/>
      <c r="AI152" s="293"/>
      <c r="AJ152" s="287"/>
    </row>
    <row r="153" spans="1:36" ht="15" customHeight="1" thickBot="1" x14ac:dyDescent="0.25">
      <c r="A153" s="266" t="str">
        <f>IF(E153="","",C153)</f>
        <v/>
      </c>
      <c r="B153" s="187"/>
      <c r="C153" s="267">
        <f>C132+1</f>
        <v>7</v>
      </c>
      <c r="D153" s="31"/>
      <c r="E153" s="822"/>
      <c r="F153" s="823"/>
      <c r="G153" s="823"/>
      <c r="H153" s="823"/>
      <c r="I153" s="823"/>
      <c r="J153" s="823"/>
      <c r="K153" s="824"/>
      <c r="L153" s="824"/>
      <c r="M153" s="824"/>
      <c r="N153" s="825"/>
      <c r="O153" s="313"/>
      <c r="P153" s="314" t="str">
        <f>IF(AND(E153&lt;&gt;"",COUNTIF(P154:$P$658,"PRINT")=0),"PRINT","")</f>
        <v/>
      </c>
      <c r="Q153" s="315"/>
      <c r="R153" s="316" t="str">
        <f>IF(ISBLANK(E153),"",MATCH(E153,CNTR_SourceStreamNames,0))</f>
        <v/>
      </c>
      <c r="S153" s="71"/>
      <c r="T153" s="71"/>
      <c r="U153" s="71"/>
      <c r="V153" s="303"/>
      <c r="X153" s="25"/>
      <c r="Y153" s="25"/>
      <c r="Z153" s="25"/>
      <c r="AA153" s="25"/>
      <c r="AB153" s="25"/>
      <c r="AC153" s="25"/>
      <c r="AD153" s="25"/>
      <c r="AE153" s="25"/>
      <c r="AF153" s="25"/>
      <c r="AG153" s="25"/>
      <c r="AH153" s="25"/>
      <c r="AI153" s="270" t="b">
        <f>CNTR_FuelStreamsRelevant=EUconst_NotRelevant</f>
        <v>0</v>
      </c>
      <c r="AJ153" s="287"/>
    </row>
    <row r="154" spans="1:36" ht="12.75" customHeight="1" thickBot="1" x14ac:dyDescent="0.25">
      <c r="A154" s="253"/>
      <c r="B154" s="187"/>
      <c r="C154" s="31"/>
      <c r="D154" s="31"/>
      <c r="E154" s="826" t="str">
        <f>IF(ISBLANK(E153),"",IF(INDEX(c_AERDataTransfer!$AT$27:$AT$76,MATCH(R153,c_AERDataTransfer!$C$27:$C$76,0))&gt;0,INDEX(c_AERDataTransfer!$AT$27:$AT$76,MATCH(R153,c_AERDataTransfer!$C$27:$C$76,0)),""))</f>
        <v/>
      </c>
      <c r="F154" s="827"/>
      <c r="G154" s="827"/>
      <c r="H154" s="827"/>
      <c r="I154" s="827"/>
      <c r="J154" s="827"/>
      <c r="K154" s="828"/>
      <c r="L154" s="828"/>
      <c r="M154" s="828"/>
      <c r="N154" s="829"/>
      <c r="O154" s="317"/>
      <c r="P154" s="69"/>
      <c r="Q154" s="315"/>
      <c r="R154" s="69"/>
      <c r="S154" s="71"/>
      <c r="T154" s="71"/>
      <c r="U154" s="71"/>
      <c r="V154" s="303"/>
      <c r="X154" s="25"/>
      <c r="Y154" s="318"/>
      <c r="Z154" s="69"/>
      <c r="AA154" s="69"/>
      <c r="AB154" s="69"/>
      <c r="AC154" s="69"/>
      <c r="AD154" s="69"/>
      <c r="AE154" s="318"/>
      <c r="AF154" s="25"/>
      <c r="AG154" s="315"/>
      <c r="AH154" s="69"/>
      <c r="AI154" s="293"/>
      <c r="AJ154" s="287"/>
    </row>
    <row r="155" spans="1:36" ht="5.0999999999999996" customHeight="1" x14ac:dyDescent="0.2">
      <c r="A155" s="253"/>
      <c r="B155" s="187"/>
      <c r="C155" s="31"/>
      <c r="D155" s="31"/>
      <c r="E155" s="31"/>
      <c r="F155" s="31"/>
      <c r="G155" s="31"/>
      <c r="H155" s="39"/>
      <c r="I155" s="39"/>
      <c r="J155" s="39"/>
      <c r="K155" s="39"/>
      <c r="L155" s="39"/>
      <c r="M155" s="39"/>
      <c r="N155" s="39"/>
      <c r="O155" s="172"/>
      <c r="P155" s="69"/>
      <c r="Q155" s="69"/>
      <c r="R155" s="69"/>
      <c r="S155" s="71"/>
      <c r="T155" s="71"/>
      <c r="U155" s="71"/>
      <c r="V155" s="303"/>
      <c r="W155" s="69"/>
      <c r="X155" s="69"/>
      <c r="Y155" s="69"/>
      <c r="Z155" s="69"/>
      <c r="AA155" s="69"/>
      <c r="AB155" s="69"/>
      <c r="AC155" s="69"/>
      <c r="AD155" s="69"/>
      <c r="AE155" s="69"/>
      <c r="AF155" s="25"/>
      <c r="AG155" s="69"/>
      <c r="AH155" s="69"/>
      <c r="AI155" s="69"/>
      <c r="AJ155" s="287"/>
    </row>
    <row r="156" spans="1:36" ht="12.75" customHeight="1" x14ac:dyDescent="0.2">
      <c r="A156" s="253"/>
      <c r="B156" s="187"/>
      <c r="C156" s="31"/>
      <c r="D156" s="31"/>
      <c r="E156" s="830" t="str">
        <f>IF(E153="","",HYPERLINK("#JUMP_E_Top",EUconst_FurtherGuidancePoint1))</f>
        <v/>
      </c>
      <c r="F156" s="830"/>
      <c r="G156" s="830"/>
      <c r="H156" s="830"/>
      <c r="I156" s="830"/>
      <c r="J156" s="830"/>
      <c r="K156" s="830"/>
      <c r="L156" s="830"/>
      <c r="M156" s="830"/>
      <c r="N156" s="831"/>
      <c r="O156" s="172"/>
      <c r="P156" s="69"/>
      <c r="Q156" s="315"/>
      <c r="R156" s="319"/>
      <c r="S156" s="71"/>
      <c r="T156" s="71"/>
      <c r="U156" s="71"/>
      <c r="V156" s="69"/>
      <c r="W156" s="69"/>
      <c r="X156" s="69"/>
      <c r="Y156" s="25"/>
      <c r="Z156" s="69"/>
      <c r="AA156" s="69"/>
      <c r="AB156" s="69"/>
      <c r="AC156" s="69"/>
      <c r="AD156" s="69"/>
      <c r="AE156" s="69"/>
      <c r="AF156" s="25"/>
      <c r="AG156" s="69"/>
      <c r="AH156" s="69"/>
      <c r="AI156" s="69"/>
      <c r="AJ156" s="287"/>
    </row>
    <row r="157" spans="1:36" s="37" customFormat="1" ht="38.85" customHeight="1" x14ac:dyDescent="0.2">
      <c r="A157" s="253"/>
      <c r="B157" s="187"/>
      <c r="C157" s="31"/>
      <c r="E157" s="320" t="str">
        <f>Translations!$B$65</f>
        <v>Parameter</v>
      </c>
      <c r="F157" s="321" t="str">
        <f>Translations!$B$338</f>
        <v>Tier required:</v>
      </c>
      <c r="G157" s="798" t="str">
        <f>Translations!$B$344</f>
        <v xml:space="preserve">Reason for deviation in the past: </v>
      </c>
      <c r="H157" s="798"/>
      <c r="I157" s="320" t="str">
        <f>Translations!$B$345</f>
        <v>Impact on tiers?</v>
      </c>
      <c r="J157" s="320" t="str">
        <f>Translations!$B$336</f>
        <v>Measures taken:</v>
      </c>
      <c r="K157" s="321" t="str">
        <f>Translations!$B$308</f>
        <v>When?</v>
      </c>
      <c r="L157" s="321" t="str">
        <f>Translations!$B$340</f>
        <v>Tier applied:</v>
      </c>
      <c r="O157" s="306"/>
      <c r="P157" s="69"/>
      <c r="Q157" s="322"/>
      <c r="R157" s="69"/>
      <c r="S157" s="69"/>
      <c r="T157" s="322"/>
      <c r="U157" s="322"/>
      <c r="V157" s="322"/>
      <c r="W157" s="322"/>
      <c r="X157" s="322"/>
      <c r="Y157" s="322"/>
      <c r="Z157" s="322"/>
      <c r="AA157" s="323" t="s">
        <v>498</v>
      </c>
      <c r="AB157" s="322"/>
      <c r="AC157" s="322" t="str">
        <f>Translations!$B$344</f>
        <v xml:space="preserve">Reason for deviation in the past: </v>
      </c>
      <c r="AD157" s="322" t="str">
        <f>Translations!$B$345</f>
        <v>Impact on tiers?</v>
      </c>
      <c r="AE157" s="322" t="str">
        <f>Translations!$B$336</f>
        <v>Measures taken:</v>
      </c>
      <c r="AF157" s="322" t="str">
        <f>Translations!$B$308</f>
        <v>When?</v>
      </c>
      <c r="AG157" s="322" t="str">
        <f>Translations!$B$340</f>
        <v>Tier applied:</v>
      </c>
      <c r="AH157" s="322"/>
      <c r="AI157" s="69"/>
      <c r="AJ157" s="287"/>
    </row>
    <row r="158" spans="1:36" s="37" customFormat="1" ht="15" customHeight="1" x14ac:dyDescent="0.2">
      <c r="A158" s="253"/>
      <c r="B158" s="187"/>
      <c r="D158" s="176" t="s">
        <v>128</v>
      </c>
      <c r="E158" s="10"/>
      <c r="F158" s="324" t="str">
        <f>IF(OR(X158="",X158=EUconst_NA),"",IF(CNTR_SmallEmitter,1,X158))</f>
        <v/>
      </c>
      <c r="G158" s="799"/>
      <c r="H158" s="730"/>
      <c r="I158" s="11"/>
      <c r="J158" s="11"/>
      <c r="K158" s="12"/>
      <c r="L158" s="13"/>
      <c r="M158" s="800" t="str">
        <f>IF(OR(ISBLANK(L158),L158=EUconst_NoTier),"",IF($Z158=0,EUconst_NotApplicable,IF(ISERROR($Z158),"",$Z158)))</f>
        <v/>
      </c>
      <c r="N158" s="801"/>
      <c r="O158" s="306"/>
      <c r="P158" s="314" t="str">
        <f>R153</f>
        <v/>
      </c>
      <c r="Q158" s="69"/>
      <c r="R158" s="173" t="str">
        <f>R162</f>
        <v/>
      </c>
      <c r="S158" s="322"/>
      <c r="T158" s="173" t="str">
        <f>IF(E158="","",INDEX(EUwideConstants!$C$251:$C$257,MATCH(E158,Euconst_CalcFactors,0))&amp;R158)</f>
        <v/>
      </c>
      <c r="U158" s="69"/>
      <c r="V158" s="173" t="str">
        <f>IF(T158="","",INDEX(EUwideConstants!$E$251:$E$257,MATCH(E158,Euconst_CalcFactors,0)))</f>
        <v/>
      </c>
      <c r="W158" s="69"/>
      <c r="X158" s="270" t="str">
        <f>IF(OR(R158="",T158=""),"",INDEX(EUwideConstants!$G:$G,MATCH(T158,EUwideConstants!$S:$S,0)))</f>
        <v/>
      </c>
      <c r="Y158" s="173" t="str">
        <f>IF(F158="","",IF(F158=EUconst_NA,"",INDEX(EUwideConstants!$H:$O,MATCH(T158,EUwideConstants!$S:$S,0),MATCH(F158,CNTR_TierList,0))))</f>
        <v/>
      </c>
      <c r="Z158" s="173" t="str">
        <f>IF(ISBLANK(L158),"",IF(L158=EUconst_NA,"",INDEX(EUwideConstants!$H:$O,MATCH(T158,EUwideConstants!$S:$S,0),MATCH(L158,CNTR_TierList,0))))</f>
        <v/>
      </c>
      <c r="AA158" s="69"/>
      <c r="AB158" s="270" t="b">
        <f>AND(COUNTA(CNTR_ListRelevantSections)&gt;0,E153="")</f>
        <v>0</v>
      </c>
      <c r="AC158" s="270" t="b">
        <f>AND(COUNTA(CNTR_ListRelevantSections)&gt;0,OR(E158="",AB158,CNTR_REHasImproveFuelStream=FALSE))</f>
        <v>0</v>
      </c>
      <c r="AD158" s="270" t="b">
        <f t="shared" ref="AD158:AD160" si="40">AC158</f>
        <v>0</v>
      </c>
      <c r="AE158" s="270" t="b">
        <f t="shared" ref="AE158:AE160" si="41">AD158</f>
        <v>0</v>
      </c>
      <c r="AF158" s="270" t="b">
        <f>OR(AD158,AND(J158&lt;&gt;"",J158=FALSE))</f>
        <v>0</v>
      </c>
      <c r="AG158" s="270" t="b">
        <f>OR(AF158,AND(I158&lt;&gt;"",I158=FALSE))</f>
        <v>0</v>
      </c>
      <c r="AH158" s="69"/>
      <c r="AI158" s="69"/>
    </row>
    <row r="159" spans="1:36" s="37" customFormat="1" ht="15" customHeight="1" x14ac:dyDescent="0.2">
      <c r="A159" s="253"/>
      <c r="B159" s="187"/>
      <c r="D159" s="176" t="s">
        <v>129</v>
      </c>
      <c r="E159" s="14"/>
      <c r="F159" s="325" t="str">
        <f>IF(OR(X159="",X159=EUconst_NA),"",IF(CNTR_SmallEmitter,1,X159))</f>
        <v/>
      </c>
      <c r="G159" s="802"/>
      <c r="H159" s="803"/>
      <c r="I159" s="15"/>
      <c r="J159" s="15"/>
      <c r="K159" s="16"/>
      <c r="L159" s="17"/>
      <c r="M159" s="804" t="str">
        <f>IF(OR(ISBLANK(L159),L159=EUconst_NoTier),"",IF($Z159=0,EUconst_NotApplicable,IF(ISERROR($Z159),"",$Z159)))</f>
        <v/>
      </c>
      <c r="N159" s="805"/>
      <c r="O159" s="306"/>
      <c r="P159" s="314" t="str">
        <f>P158</f>
        <v/>
      </c>
      <c r="Q159" s="69"/>
      <c r="R159" s="173" t="str">
        <f>R158</f>
        <v/>
      </c>
      <c r="S159" s="322"/>
      <c r="T159" s="173" t="str">
        <f>IF(E159="","",INDEX(EUwideConstants!$C$251:$C$257,MATCH(E159,Euconst_CalcFactors,0))&amp;R159)</f>
        <v/>
      </c>
      <c r="U159" s="69"/>
      <c r="V159" s="173" t="str">
        <f>IF(T159="","",INDEX(EUwideConstants!$E$251:$E$257,MATCH(E159,Euconst_CalcFactors,0)))</f>
        <v/>
      </c>
      <c r="W159" s="69"/>
      <c r="X159" s="270" t="str">
        <f>IF(OR(R159="",T159=""),"",INDEX(EUwideConstants!$G:$G,MATCH(T159,EUwideConstants!$S:$S,0)))</f>
        <v/>
      </c>
      <c r="Y159" s="173" t="str">
        <f>IF(F159="","",IF(F159=EUconst_NA,"",INDEX(EUwideConstants!$H:$O,MATCH(T159,EUwideConstants!$S:$S,0),MATCH(F159,CNTR_TierList,0))))</f>
        <v/>
      </c>
      <c r="Z159" s="173" t="str">
        <f>IF(ISBLANK(L159),"",IF(L159=EUconst_NA,"",INDEX(EUwideConstants!$H:$O,MATCH(T159,EUwideConstants!$S:$S,0),MATCH(L159,CNTR_TierList,0))))</f>
        <v/>
      </c>
      <c r="AA159" s="69"/>
      <c r="AB159" s="270" t="b">
        <f>AND(COUNTA(CNTR_ListRelevantSections)&gt;0,E153="")</f>
        <v>0</v>
      </c>
      <c r="AC159" s="270" t="b">
        <f>AND(COUNTA(CNTR_ListRelevantSections)&gt;0,OR(E159="",AB159,CNTR_REHasImproveFuelStream=FALSE))</f>
        <v>0</v>
      </c>
      <c r="AD159" s="270" t="b">
        <f t="shared" si="40"/>
        <v>0</v>
      </c>
      <c r="AE159" s="270" t="b">
        <f t="shared" si="41"/>
        <v>0</v>
      </c>
      <c r="AF159" s="270" t="b">
        <f>OR(AD159,AND(J159&lt;&gt;"",J159=FALSE))</f>
        <v>0</v>
      </c>
      <c r="AG159" s="270" t="b">
        <f>OR(AF159,AND(I159&lt;&gt;"",I159=FALSE))</f>
        <v>0</v>
      </c>
      <c r="AH159" s="69"/>
      <c r="AI159" s="69"/>
    </row>
    <row r="160" spans="1:36" s="37" customFormat="1" ht="15" customHeight="1" x14ac:dyDescent="0.2">
      <c r="A160" s="253"/>
      <c r="B160" s="187"/>
      <c r="D160" s="176" t="s">
        <v>236</v>
      </c>
      <c r="E160" s="18"/>
      <c r="F160" s="326" t="str">
        <f>IF(OR(X160="",X160=EUconst_NA),"",IF(CNTR_SmallEmitter,1,X160))</f>
        <v/>
      </c>
      <c r="G160" s="806"/>
      <c r="H160" s="807"/>
      <c r="I160" s="19"/>
      <c r="J160" s="19"/>
      <c r="K160" s="20"/>
      <c r="L160" s="21"/>
      <c r="M160" s="808" t="str">
        <f>IF(OR(ISBLANK(L160),L160=EUconst_NoTier),"",IF($Z160=0,EUconst_NotApplicable,IF(ISERROR($Z160),"",$Z160)))</f>
        <v/>
      </c>
      <c r="N160" s="809"/>
      <c r="O160" s="306"/>
      <c r="P160" s="314" t="str">
        <f>P159</f>
        <v/>
      </c>
      <c r="Q160" s="69"/>
      <c r="R160" s="173" t="str">
        <f>R159</f>
        <v/>
      </c>
      <c r="S160" s="322"/>
      <c r="T160" s="173" t="str">
        <f>IF(E160="","",INDEX(EUwideConstants!$C$251:$C$257,MATCH(E160,Euconst_CalcFactors,0))&amp;R160)</f>
        <v/>
      </c>
      <c r="U160" s="69"/>
      <c r="V160" s="173" t="str">
        <f>IF(T160="","",INDEX(EUwideConstants!$E$251:$E$257,MATCH(E160,Euconst_CalcFactors,0)))</f>
        <v/>
      </c>
      <c r="W160" s="69"/>
      <c r="X160" s="270" t="str">
        <f>IF(OR(R160="",T160=""),"",INDEX(EUwideConstants!$G:$G,MATCH(T160,EUwideConstants!$S:$S,0)))</f>
        <v/>
      </c>
      <c r="Y160" s="173" t="str">
        <f>IF(F160="","",IF(F160=EUconst_NA,"",INDEX(EUwideConstants!$H:$O,MATCH(T160,EUwideConstants!$S:$S,0),MATCH(F160,CNTR_TierList,0))))</f>
        <v/>
      </c>
      <c r="Z160" s="173" t="str">
        <f>IF(ISBLANK(L160),"",IF(L160=EUconst_NA,"",INDEX(EUwideConstants!$H:$O,MATCH(T160,EUwideConstants!$S:$S,0),MATCH(L160,CNTR_TierList,0))))</f>
        <v/>
      </c>
      <c r="AA160" s="69"/>
      <c r="AB160" s="270" t="b">
        <f>AND(COUNTA(CNTR_ListRelevantSections)&gt;0,E153="")</f>
        <v>0</v>
      </c>
      <c r="AC160" s="270" t="b">
        <f>AND(COUNTA(CNTR_ListRelevantSections)&gt;0,OR(E160="",AB160,CNTR_REHasImproveFuelStream=FALSE))</f>
        <v>0</v>
      </c>
      <c r="AD160" s="270" t="b">
        <f t="shared" si="40"/>
        <v>0</v>
      </c>
      <c r="AE160" s="270" t="b">
        <f t="shared" si="41"/>
        <v>0</v>
      </c>
      <c r="AF160" s="270" t="b">
        <f>OR(AD160,AND(J160&lt;&gt;"",J160=FALSE))</f>
        <v>0</v>
      </c>
      <c r="AG160" s="270" t="b">
        <f>OR(AF160,AND(I160&lt;&gt;"",I160=FALSE))</f>
        <v>0</v>
      </c>
      <c r="AH160" s="69"/>
      <c r="AI160" s="69"/>
    </row>
    <row r="161" spans="1:36" s="37" customFormat="1" ht="5.0999999999999996" customHeight="1" x14ac:dyDescent="0.2">
      <c r="A161" s="253"/>
      <c r="B161" s="187"/>
      <c r="C161" s="31"/>
      <c r="D161" s="176"/>
      <c r="F161" s="39"/>
      <c r="G161" s="176"/>
      <c r="H161" s="176"/>
      <c r="I161" s="176"/>
      <c r="J161" s="176"/>
      <c r="M161" s="39"/>
      <c r="N161" s="39"/>
      <c r="O161" s="172"/>
      <c r="P161" s="71"/>
      <c r="Q161" s="69"/>
      <c r="R161" s="69"/>
      <c r="S161" s="69"/>
      <c r="T161" s="69"/>
      <c r="U161" s="69"/>
      <c r="V161" s="69"/>
      <c r="W161" s="69"/>
      <c r="X161" s="69"/>
      <c r="Y161" s="69"/>
      <c r="Z161" s="69"/>
      <c r="AA161" s="69"/>
      <c r="AB161" s="69"/>
      <c r="AC161" s="69"/>
      <c r="AD161" s="69"/>
      <c r="AE161" s="69"/>
      <c r="AF161" s="69"/>
      <c r="AG161" s="69"/>
      <c r="AH161" s="69"/>
      <c r="AI161" s="69"/>
    </row>
    <row r="162" spans="1:36" s="37" customFormat="1" ht="15" customHeight="1" x14ac:dyDescent="0.2">
      <c r="A162" s="253"/>
      <c r="B162" s="187"/>
      <c r="D162" s="176" t="s">
        <v>237</v>
      </c>
      <c r="E162" s="810" t="str">
        <f>Translations!$B$114</f>
        <v>Scope factor</v>
      </c>
      <c r="F162" s="812" t="str">
        <f>IF(OR(X162="",X162=EUconst_NA),"",X162)</f>
        <v/>
      </c>
      <c r="G162" s="814"/>
      <c r="H162" s="814"/>
      <c r="I162" s="816"/>
      <c r="J162" s="816"/>
      <c r="K162" s="818"/>
      <c r="L162" s="22"/>
      <c r="M162" s="820" t="str">
        <f>IF(OR(ISBLANK(L162),L162=EUconst_NoTier),"",IF($Z162=0,EUconst_NotApplicable,IF(ISERROR($Z162),"",$Z162)))</f>
        <v/>
      </c>
      <c r="N162" s="821"/>
      <c r="O162" s="306"/>
      <c r="P162" s="314" t="str">
        <f>P158</f>
        <v/>
      </c>
      <c r="Q162" s="69"/>
      <c r="R162" s="173" t="str">
        <f>E154</f>
        <v/>
      </c>
      <c r="S162" s="322"/>
      <c r="T162" s="173" t="str">
        <f>IF(E162="","",INDEX(EUwideConstants!$C$251:$C$257,MATCH(E162,Euconst_CalcFactors,0))&amp;R162)</f>
        <v>ScopeFactor_</v>
      </c>
      <c r="U162" s="69"/>
      <c r="V162" s="173" t="str">
        <f ca="1">IF(T162="","",INDEX(EUwideConstants!$E$251:$E$257,MATCH(E162,Euconst_CalcFactors,0)))</f>
        <v>EUwideConstants!$F$251:$I$251</v>
      </c>
      <c r="W162" s="69"/>
      <c r="X162" s="270" t="str">
        <f>IF(OR(R162="",T162=""),"",INDEX(EUwideConstants!$G:$G,MATCH(T162,EUwideConstants!$S:$S,0)))</f>
        <v/>
      </c>
      <c r="Y162" s="173" t="str">
        <f>IF(F162="","",IF(F162=EUconst_NA,"",INDEX(EUwideConstants!$H:$O,MATCH(T162,EUwideConstants!$S:$S,0),MATCH(F162,CNTR_TierList,0))))</f>
        <v/>
      </c>
      <c r="Z162" s="173" t="str">
        <f>IF(ISBLANK(L162),"",IF(L162=EUconst_NA,"",INDEX(EUwideConstants!$H:$O,MATCH(T162,EUwideConstants!$S:$S,0),MATCH(L162,CNTR_TierList,0))))</f>
        <v/>
      </c>
      <c r="AA162" s="173" t="str">
        <f>IF(L162="","",INDEX(ScopeAddress,MATCH(L162,ScopeTiers,0)))</f>
        <v/>
      </c>
      <c r="AB162" s="270" t="b">
        <f>AND(COUNTA(CNTR_ListRelevantSections)&gt;0,E153="")</f>
        <v>0</v>
      </c>
      <c r="AC162" s="270" t="b">
        <f>AND(COUNTA(CNTR_ListRelevantSections)&gt;0,OR(CNTR_REHasImproveScopeFactor=FALSE,AB162))</f>
        <v>0</v>
      </c>
      <c r="AD162" s="270" t="b">
        <f t="shared" ref="AD162" si="42">AC162</f>
        <v>0</v>
      </c>
      <c r="AE162" s="270" t="b">
        <f t="shared" ref="AE162" si="43">AD162</f>
        <v>0</v>
      </c>
      <c r="AF162" s="270" t="b">
        <f t="shared" ref="AF162" si="44">AE162</f>
        <v>0</v>
      </c>
      <c r="AG162" s="270" t="b">
        <f t="shared" ref="AG162" si="45">AF162</f>
        <v>0</v>
      </c>
      <c r="AH162" s="69"/>
      <c r="AI162" s="69"/>
    </row>
    <row r="163" spans="1:36" s="37" customFormat="1" ht="15" customHeight="1" x14ac:dyDescent="0.2">
      <c r="A163" s="253"/>
      <c r="B163" s="187"/>
      <c r="D163" s="176"/>
      <c r="E163" s="811"/>
      <c r="F163" s="813"/>
      <c r="G163" s="815"/>
      <c r="H163" s="815"/>
      <c r="I163" s="817"/>
      <c r="J163" s="817"/>
      <c r="K163" s="819"/>
      <c r="L163" s="23"/>
      <c r="M163" s="820" t="str">
        <f>IF(L163="","",INDEX(ScopeMethodsDetails,MATCH(L163,INDEX(ScopeMethodsDetails,,1),0),2))</f>
        <v/>
      </c>
      <c r="N163" s="821"/>
      <c r="O163" s="306"/>
      <c r="P163" s="314" t="str">
        <f>P162</f>
        <v/>
      </c>
      <c r="Q163" s="69"/>
      <c r="R163" s="69"/>
      <c r="S163" s="69"/>
      <c r="T163" s="69"/>
      <c r="U163" s="69"/>
      <c r="V163" s="69"/>
      <c r="W163" s="69"/>
      <c r="X163" s="69"/>
      <c r="Y163" s="69"/>
      <c r="Z163" s="69"/>
      <c r="AA163" s="69"/>
      <c r="AB163" s="69"/>
      <c r="AC163" s="69"/>
      <c r="AD163" s="69"/>
      <c r="AE163" s="69"/>
      <c r="AF163" s="69"/>
      <c r="AG163" s="270" t="b">
        <f>AG162</f>
        <v>0</v>
      </c>
      <c r="AH163" s="69"/>
      <c r="AI163" s="69"/>
    </row>
    <row r="164" spans="1:36" s="37" customFormat="1" ht="5.0999999999999996" customHeight="1" x14ac:dyDescent="0.2">
      <c r="A164" s="253"/>
      <c r="B164" s="187"/>
      <c r="D164" s="176"/>
      <c r="E164" s="327"/>
      <c r="F164" s="328"/>
      <c r="G164" s="329"/>
      <c r="H164" s="329"/>
      <c r="I164" s="330"/>
      <c r="J164" s="330"/>
      <c r="K164" s="331"/>
      <c r="L164" s="332"/>
      <c r="M164" s="333"/>
      <c r="N164" s="333"/>
      <c r="O164" s="306"/>
      <c r="P164" s="69"/>
      <c r="Q164" s="69"/>
      <c r="R164" s="69"/>
      <c r="S164" s="69"/>
      <c r="T164" s="69"/>
      <c r="U164" s="69"/>
      <c r="V164" s="69"/>
      <c r="W164" s="69"/>
      <c r="X164" s="69"/>
      <c r="Y164" s="69"/>
      <c r="Z164" s="69"/>
      <c r="AA164" s="69"/>
      <c r="AB164" s="69"/>
      <c r="AC164" s="69"/>
      <c r="AD164" s="69"/>
      <c r="AE164" s="69"/>
      <c r="AF164" s="69"/>
      <c r="AG164" s="69"/>
      <c r="AH164" s="69"/>
      <c r="AI164" s="69"/>
    </row>
    <row r="165" spans="1:36" s="37" customFormat="1" ht="12.75" customHeight="1" x14ac:dyDescent="0.2">
      <c r="A165" s="253"/>
      <c r="B165" s="187"/>
      <c r="D165" s="334" t="s">
        <v>238</v>
      </c>
      <c r="E165" s="204" t="str">
        <f>Translations!$B$342</f>
        <v>Description</v>
      </c>
      <c r="G165" s="335"/>
      <c r="H165" s="176"/>
      <c r="I165" s="176"/>
      <c r="J165" s="176"/>
      <c r="K165" s="176"/>
      <c r="L165" s="176"/>
      <c r="M165" s="176"/>
      <c r="N165" s="176"/>
      <c r="O165" s="306"/>
      <c r="P165" s="69"/>
      <c r="Q165" s="69"/>
      <c r="R165" s="69"/>
      <c r="S165" s="69"/>
      <c r="T165" s="69"/>
      <c r="U165" s="69"/>
      <c r="V165" s="69"/>
      <c r="W165" s="69"/>
      <c r="X165" s="69"/>
      <c r="Y165" s="69"/>
      <c r="Z165" s="69"/>
      <c r="AA165" s="69"/>
      <c r="AB165" s="69"/>
      <c r="AC165" s="69"/>
      <c r="AD165" s="69"/>
      <c r="AE165" s="69"/>
      <c r="AF165" s="69"/>
      <c r="AG165" s="69"/>
      <c r="AH165" s="69"/>
      <c r="AI165" s="69"/>
    </row>
    <row r="166" spans="1:36" s="37" customFormat="1" ht="12.75" customHeight="1" x14ac:dyDescent="0.2">
      <c r="A166" s="253"/>
      <c r="B166" s="259"/>
      <c r="C166" s="31"/>
      <c r="D166" s="176"/>
      <c r="E166" s="680" t="str">
        <f>Translations!$B$346</f>
        <v>In case you require more space for the description you may also use external files and reference those here.</v>
      </c>
      <c r="F166" s="680"/>
      <c r="G166" s="680"/>
      <c r="H166" s="680"/>
      <c r="I166" s="680"/>
      <c r="J166" s="680"/>
      <c r="K166" s="680"/>
      <c r="L166" s="680"/>
      <c r="M166" s="680"/>
      <c r="N166" s="680"/>
      <c r="O166" s="306"/>
      <c r="P166" s="73"/>
      <c r="Q166" s="69"/>
      <c r="R166" s="69"/>
      <c r="S166" s="69"/>
      <c r="T166" s="69"/>
      <c r="U166" s="69"/>
      <c r="V166" s="69"/>
      <c r="W166" s="69"/>
      <c r="X166" s="69"/>
      <c r="Y166" s="69"/>
      <c r="Z166" s="69"/>
      <c r="AA166" s="69"/>
      <c r="AB166" s="69"/>
      <c r="AC166" s="69"/>
      <c r="AD166" s="69"/>
      <c r="AE166" s="69"/>
      <c r="AF166" s="69"/>
      <c r="AG166" s="69"/>
      <c r="AH166" s="69"/>
      <c r="AI166" s="69"/>
    </row>
    <row r="167" spans="1:36" s="37" customFormat="1" ht="12.75" customHeight="1" x14ac:dyDescent="0.2">
      <c r="A167" s="336"/>
      <c r="B167" s="254"/>
      <c r="C167" s="39"/>
      <c r="E167" s="789"/>
      <c r="F167" s="790"/>
      <c r="G167" s="790"/>
      <c r="H167" s="790"/>
      <c r="I167" s="790"/>
      <c r="J167" s="790"/>
      <c r="K167" s="790"/>
      <c r="L167" s="790"/>
      <c r="M167" s="790"/>
      <c r="N167" s="791"/>
      <c r="O167" s="306"/>
      <c r="P167" s="314" t="str">
        <f>P158</f>
        <v/>
      </c>
      <c r="Q167" s="69"/>
      <c r="R167" s="69"/>
      <c r="S167" s="69"/>
      <c r="T167" s="69"/>
      <c r="U167" s="69"/>
      <c r="V167" s="69"/>
      <c r="W167" s="69"/>
      <c r="X167" s="69"/>
      <c r="Y167" s="69"/>
      <c r="Z167" s="69"/>
      <c r="AA167" s="69"/>
      <c r="AB167" s="69"/>
      <c r="AC167" s="69"/>
      <c r="AD167" s="69"/>
      <c r="AE167" s="69"/>
      <c r="AF167" s="69"/>
      <c r="AG167" s="69"/>
      <c r="AH167" s="69"/>
      <c r="AI167" s="173" t="b">
        <f>AND(COUNTA(CNTR_ListRelevantSections)&gt;0,OR(AB160,COUNTA(E158:E160)=0))</f>
        <v>0</v>
      </c>
    </row>
    <row r="168" spans="1:36" s="37" customFormat="1" ht="12.75" customHeight="1" x14ac:dyDescent="0.2">
      <c r="A168" s="336"/>
      <c r="B168" s="254"/>
      <c r="C168" s="39"/>
      <c r="E168" s="792"/>
      <c r="F168" s="793"/>
      <c r="G168" s="793"/>
      <c r="H168" s="793"/>
      <c r="I168" s="793"/>
      <c r="J168" s="793"/>
      <c r="K168" s="793"/>
      <c r="L168" s="793"/>
      <c r="M168" s="793"/>
      <c r="N168" s="794"/>
      <c r="O168" s="306"/>
      <c r="P168" s="314" t="str">
        <f>P167</f>
        <v/>
      </c>
      <c r="Q168" s="69"/>
      <c r="R168" s="69"/>
      <c r="S168" s="69"/>
      <c r="T168" s="69"/>
      <c r="U168" s="69"/>
      <c r="V168" s="69"/>
      <c r="W168" s="69"/>
      <c r="X168" s="69"/>
      <c r="Y168" s="69"/>
      <c r="Z168" s="69"/>
      <c r="AA168" s="69"/>
      <c r="AB168" s="69"/>
      <c r="AC168" s="69"/>
      <c r="AD168" s="69"/>
      <c r="AE168" s="69"/>
      <c r="AF168" s="69"/>
      <c r="AG168" s="69"/>
      <c r="AH168" s="69"/>
      <c r="AI168" s="173" t="b">
        <f>AI167</f>
        <v>0</v>
      </c>
    </row>
    <row r="169" spans="1:36" s="37" customFormat="1" ht="12.75" customHeight="1" x14ac:dyDescent="0.2">
      <c r="A169" s="336"/>
      <c r="B169" s="254"/>
      <c r="C169" s="39"/>
      <c r="E169" s="792"/>
      <c r="F169" s="793"/>
      <c r="G169" s="793"/>
      <c r="H169" s="793"/>
      <c r="I169" s="793"/>
      <c r="J169" s="793"/>
      <c r="K169" s="793"/>
      <c r="L169" s="793"/>
      <c r="M169" s="793"/>
      <c r="N169" s="794"/>
      <c r="O169" s="306"/>
      <c r="P169" s="314" t="str">
        <f t="shared" ref="P169:P171" si="46">P168</f>
        <v/>
      </c>
      <c r="Q169" s="69"/>
      <c r="R169" s="69"/>
      <c r="S169" s="69"/>
      <c r="T169" s="69"/>
      <c r="U169" s="69"/>
      <c r="V169" s="69"/>
      <c r="W169" s="69"/>
      <c r="X169" s="69"/>
      <c r="Y169" s="69"/>
      <c r="Z169" s="69"/>
      <c r="AA169" s="69"/>
      <c r="AB169" s="69"/>
      <c r="AC169" s="69"/>
      <c r="AD169" s="69"/>
      <c r="AE169" s="69"/>
      <c r="AF169" s="69"/>
      <c r="AG169" s="69"/>
      <c r="AH169" s="69"/>
      <c r="AI169" s="173" t="b">
        <f>AI168</f>
        <v>0</v>
      </c>
    </row>
    <row r="170" spans="1:36" s="37" customFormat="1" ht="12.75" customHeight="1" x14ac:dyDescent="0.2">
      <c r="A170" s="336"/>
      <c r="B170" s="254"/>
      <c r="C170" s="39"/>
      <c r="E170" s="792"/>
      <c r="F170" s="793"/>
      <c r="G170" s="793"/>
      <c r="H170" s="793"/>
      <c r="I170" s="793"/>
      <c r="J170" s="793"/>
      <c r="K170" s="793"/>
      <c r="L170" s="793"/>
      <c r="M170" s="793"/>
      <c r="N170" s="794"/>
      <c r="O170" s="306"/>
      <c r="P170" s="314" t="str">
        <f t="shared" si="46"/>
        <v/>
      </c>
      <c r="Q170" s="69"/>
      <c r="R170" s="69"/>
      <c r="S170" s="69"/>
      <c r="T170" s="69"/>
      <c r="U170" s="69"/>
      <c r="V170" s="69"/>
      <c r="W170" s="69"/>
      <c r="X170" s="69"/>
      <c r="Y170" s="69"/>
      <c r="Z170" s="69"/>
      <c r="AA170" s="69"/>
      <c r="AB170" s="69"/>
      <c r="AC170" s="69"/>
      <c r="AD170" s="69"/>
      <c r="AE170" s="69"/>
      <c r="AF170" s="69"/>
      <c r="AG170" s="69"/>
      <c r="AH170" s="69"/>
      <c r="AI170" s="173" t="b">
        <f>AI169</f>
        <v>0</v>
      </c>
    </row>
    <row r="171" spans="1:36" s="37" customFormat="1" ht="12.75" customHeight="1" x14ac:dyDescent="0.2">
      <c r="A171" s="336"/>
      <c r="B171" s="254"/>
      <c r="C171" s="39"/>
      <c r="E171" s="795"/>
      <c r="F171" s="796"/>
      <c r="G171" s="796"/>
      <c r="H171" s="796"/>
      <c r="I171" s="796"/>
      <c r="J171" s="796"/>
      <c r="K171" s="796"/>
      <c r="L171" s="796"/>
      <c r="M171" s="796"/>
      <c r="N171" s="797"/>
      <c r="O171" s="306"/>
      <c r="P171" s="314" t="str">
        <f t="shared" si="46"/>
        <v/>
      </c>
      <c r="Q171" s="69"/>
      <c r="R171" s="69"/>
      <c r="S171" s="69"/>
      <c r="T171" s="69"/>
      <c r="U171" s="69"/>
      <c r="V171" s="69"/>
      <c r="W171" s="69"/>
      <c r="X171" s="69"/>
      <c r="Y171" s="69"/>
      <c r="Z171" s="69"/>
      <c r="AA171" s="69"/>
      <c r="AB171" s="69"/>
      <c r="AC171" s="69"/>
      <c r="AD171" s="69"/>
      <c r="AE171" s="69"/>
      <c r="AF171" s="69"/>
      <c r="AG171" s="69"/>
      <c r="AH171" s="69"/>
      <c r="AI171" s="173" t="b">
        <f>AI170</f>
        <v>0</v>
      </c>
    </row>
    <row r="172" spans="1:36" ht="12.75" customHeight="1" thickBot="1" x14ac:dyDescent="0.25">
      <c r="A172" s="253"/>
      <c r="B172" s="254"/>
      <c r="C172" s="308"/>
      <c r="D172" s="264"/>
      <c r="E172" s="309"/>
      <c r="F172" s="308"/>
      <c r="G172" s="310"/>
      <c r="H172" s="310"/>
      <c r="I172" s="310"/>
      <c r="J172" s="310"/>
      <c r="K172" s="310"/>
      <c r="L172" s="310"/>
      <c r="M172" s="310"/>
      <c r="N172" s="310"/>
      <c r="O172" s="172"/>
      <c r="P172" s="69"/>
      <c r="Q172" s="69"/>
      <c r="R172" s="69"/>
      <c r="S172" s="25"/>
      <c r="T172" s="25"/>
      <c r="U172" s="311"/>
      <c r="V172" s="25"/>
      <c r="W172" s="25"/>
      <c r="X172" s="311"/>
      <c r="Y172" s="25"/>
      <c r="Z172" s="25"/>
      <c r="AA172" s="25"/>
      <c r="AB172" s="25"/>
      <c r="AC172" s="25"/>
      <c r="AD172" s="25"/>
      <c r="AE172" s="25"/>
      <c r="AF172" s="25"/>
      <c r="AG172" s="25"/>
      <c r="AH172" s="25"/>
      <c r="AI172" s="25"/>
    </row>
    <row r="173" spans="1:36" ht="12.75" customHeight="1" thickBot="1" x14ac:dyDescent="0.25">
      <c r="A173" s="312"/>
      <c r="B173" s="187"/>
      <c r="C173" s="39"/>
      <c r="D173" s="220"/>
      <c r="E173" s="300"/>
      <c r="F173" s="39"/>
      <c r="G173" s="56"/>
      <c r="H173" s="56"/>
      <c r="I173" s="56"/>
      <c r="J173" s="56"/>
      <c r="K173" s="39"/>
      <c r="L173" s="56"/>
      <c r="M173" s="56"/>
      <c r="N173" s="56"/>
      <c r="O173" s="172"/>
      <c r="P173" s="69"/>
      <c r="Q173" s="69"/>
      <c r="R173" s="69"/>
      <c r="S173" s="71"/>
      <c r="V173" s="303"/>
      <c r="Z173" s="25"/>
      <c r="AA173" s="25"/>
      <c r="AB173" s="25"/>
      <c r="AC173" s="25"/>
      <c r="AD173" s="25"/>
      <c r="AE173" s="25"/>
      <c r="AF173" s="25"/>
      <c r="AG173" s="25"/>
      <c r="AH173" s="25"/>
      <c r="AI173" s="293"/>
      <c r="AJ173" s="287"/>
    </row>
    <row r="174" spans="1:36" ht="15" customHeight="1" thickBot="1" x14ac:dyDescent="0.25">
      <c r="A174" s="266" t="str">
        <f>IF(E174="","",C174)</f>
        <v/>
      </c>
      <c r="B174" s="187"/>
      <c r="C174" s="267">
        <f>C153+1</f>
        <v>8</v>
      </c>
      <c r="D174" s="31"/>
      <c r="E174" s="822"/>
      <c r="F174" s="823"/>
      <c r="G174" s="823"/>
      <c r="H174" s="823"/>
      <c r="I174" s="823"/>
      <c r="J174" s="823"/>
      <c r="K174" s="824"/>
      <c r="L174" s="824"/>
      <c r="M174" s="824"/>
      <c r="N174" s="825"/>
      <c r="O174" s="313"/>
      <c r="P174" s="314" t="str">
        <f>IF(AND(E174&lt;&gt;"",COUNTIF(P175:$P$658,"PRINT")=0),"PRINT","")</f>
        <v/>
      </c>
      <c r="Q174" s="315"/>
      <c r="R174" s="316" t="str">
        <f>IF(ISBLANK(E174),"",MATCH(E174,CNTR_SourceStreamNames,0))</f>
        <v/>
      </c>
      <c r="S174" s="71"/>
      <c r="T174" s="71"/>
      <c r="U174" s="71"/>
      <c r="V174" s="303"/>
      <c r="X174" s="25"/>
      <c r="Y174" s="25"/>
      <c r="Z174" s="25"/>
      <c r="AA174" s="25"/>
      <c r="AB174" s="25"/>
      <c r="AC174" s="25"/>
      <c r="AD174" s="25"/>
      <c r="AE174" s="25"/>
      <c r="AF174" s="25"/>
      <c r="AG174" s="25"/>
      <c r="AH174" s="25"/>
      <c r="AI174" s="270" t="b">
        <f>CNTR_FuelStreamsRelevant=EUconst_NotRelevant</f>
        <v>0</v>
      </c>
      <c r="AJ174" s="287"/>
    </row>
    <row r="175" spans="1:36" ht="12.75" customHeight="1" thickBot="1" x14ac:dyDescent="0.25">
      <c r="A175" s="253"/>
      <c r="B175" s="187"/>
      <c r="C175" s="31"/>
      <c r="D175" s="31"/>
      <c r="E175" s="826" t="str">
        <f>IF(ISBLANK(E174),"",IF(INDEX(c_AERDataTransfer!$AT$27:$AT$76,MATCH(R174,c_AERDataTransfer!$C$27:$C$76,0))&gt;0,INDEX(c_AERDataTransfer!$AT$27:$AT$76,MATCH(R174,c_AERDataTransfer!$C$27:$C$76,0)),""))</f>
        <v/>
      </c>
      <c r="F175" s="827"/>
      <c r="G175" s="827"/>
      <c r="H175" s="827"/>
      <c r="I175" s="827"/>
      <c r="J175" s="827"/>
      <c r="K175" s="828"/>
      <c r="L175" s="828"/>
      <c r="M175" s="828"/>
      <c r="N175" s="829"/>
      <c r="O175" s="317"/>
      <c r="P175" s="69"/>
      <c r="Q175" s="315"/>
      <c r="R175" s="69"/>
      <c r="S175" s="71"/>
      <c r="T175" s="71"/>
      <c r="U175" s="71"/>
      <c r="V175" s="303"/>
      <c r="X175" s="25"/>
      <c r="Y175" s="318"/>
      <c r="Z175" s="69"/>
      <c r="AA175" s="69"/>
      <c r="AB175" s="69"/>
      <c r="AC175" s="69"/>
      <c r="AD175" s="69"/>
      <c r="AE175" s="318"/>
      <c r="AF175" s="25"/>
      <c r="AG175" s="315"/>
      <c r="AH175" s="69"/>
      <c r="AI175" s="293"/>
      <c r="AJ175" s="287"/>
    </row>
    <row r="176" spans="1:36" ht="5.0999999999999996" customHeight="1" x14ac:dyDescent="0.2">
      <c r="A176" s="253"/>
      <c r="B176" s="187"/>
      <c r="C176" s="31"/>
      <c r="D176" s="31"/>
      <c r="E176" s="31"/>
      <c r="F176" s="31"/>
      <c r="G176" s="31"/>
      <c r="H176" s="39"/>
      <c r="I176" s="39"/>
      <c r="J176" s="39"/>
      <c r="K176" s="39"/>
      <c r="L176" s="39"/>
      <c r="M176" s="39"/>
      <c r="N176" s="39"/>
      <c r="O176" s="172"/>
      <c r="P176" s="69"/>
      <c r="Q176" s="69"/>
      <c r="R176" s="69"/>
      <c r="S176" s="71"/>
      <c r="T176" s="71"/>
      <c r="U176" s="71"/>
      <c r="V176" s="303"/>
      <c r="W176" s="69"/>
      <c r="X176" s="69"/>
      <c r="Y176" s="69"/>
      <c r="Z176" s="69"/>
      <c r="AA176" s="69"/>
      <c r="AB176" s="69"/>
      <c r="AC176" s="69"/>
      <c r="AD176" s="69"/>
      <c r="AE176" s="69"/>
      <c r="AF176" s="25"/>
      <c r="AG176" s="69"/>
      <c r="AH176" s="69"/>
      <c r="AI176" s="69"/>
      <c r="AJ176" s="287"/>
    </row>
    <row r="177" spans="1:36" ht="12.75" customHeight="1" x14ac:dyDescent="0.2">
      <c r="A177" s="253"/>
      <c r="B177" s="187"/>
      <c r="C177" s="31"/>
      <c r="D177" s="31"/>
      <c r="E177" s="830" t="str">
        <f>IF(E174="","",HYPERLINK("#JUMP_E_Top",EUconst_FurtherGuidancePoint1))</f>
        <v/>
      </c>
      <c r="F177" s="830"/>
      <c r="G177" s="830"/>
      <c r="H177" s="830"/>
      <c r="I177" s="830"/>
      <c r="J177" s="830"/>
      <c r="K177" s="830"/>
      <c r="L177" s="830"/>
      <c r="M177" s="830"/>
      <c r="N177" s="831"/>
      <c r="O177" s="172"/>
      <c r="P177" s="69"/>
      <c r="Q177" s="315"/>
      <c r="R177" s="319"/>
      <c r="S177" s="71"/>
      <c r="T177" s="71"/>
      <c r="U177" s="71"/>
      <c r="V177" s="69"/>
      <c r="W177" s="69"/>
      <c r="X177" s="69"/>
      <c r="Y177" s="25"/>
      <c r="Z177" s="69"/>
      <c r="AA177" s="69"/>
      <c r="AB177" s="69"/>
      <c r="AC177" s="69"/>
      <c r="AD177" s="69"/>
      <c r="AE177" s="69"/>
      <c r="AF177" s="25"/>
      <c r="AG177" s="69"/>
      <c r="AH177" s="69"/>
      <c r="AI177" s="69"/>
      <c r="AJ177" s="287"/>
    </row>
    <row r="178" spans="1:36" s="37" customFormat="1" ht="38.85" customHeight="1" x14ac:dyDescent="0.2">
      <c r="A178" s="253"/>
      <c r="B178" s="187"/>
      <c r="C178" s="31"/>
      <c r="E178" s="320" t="str">
        <f>Translations!$B$65</f>
        <v>Parameter</v>
      </c>
      <c r="F178" s="321" t="str">
        <f>Translations!$B$338</f>
        <v>Tier required:</v>
      </c>
      <c r="G178" s="798" t="str">
        <f>Translations!$B$344</f>
        <v xml:space="preserve">Reason for deviation in the past: </v>
      </c>
      <c r="H178" s="798"/>
      <c r="I178" s="320" t="str">
        <f>Translations!$B$345</f>
        <v>Impact on tiers?</v>
      </c>
      <c r="J178" s="320" t="str">
        <f>Translations!$B$336</f>
        <v>Measures taken:</v>
      </c>
      <c r="K178" s="321" t="str">
        <f>Translations!$B$308</f>
        <v>When?</v>
      </c>
      <c r="L178" s="321" t="str">
        <f>Translations!$B$340</f>
        <v>Tier applied:</v>
      </c>
      <c r="O178" s="306"/>
      <c r="P178" s="69"/>
      <c r="Q178" s="322"/>
      <c r="R178" s="69"/>
      <c r="S178" s="69"/>
      <c r="T178" s="322"/>
      <c r="U178" s="322"/>
      <c r="V178" s="322"/>
      <c r="W178" s="322"/>
      <c r="X178" s="322"/>
      <c r="Y178" s="322"/>
      <c r="Z178" s="322"/>
      <c r="AA178" s="323" t="s">
        <v>498</v>
      </c>
      <c r="AB178" s="322"/>
      <c r="AC178" s="322" t="str">
        <f>Translations!$B$344</f>
        <v xml:space="preserve">Reason for deviation in the past: </v>
      </c>
      <c r="AD178" s="322" t="str">
        <f>Translations!$B$345</f>
        <v>Impact on tiers?</v>
      </c>
      <c r="AE178" s="322" t="str">
        <f>Translations!$B$336</f>
        <v>Measures taken:</v>
      </c>
      <c r="AF178" s="322" t="str">
        <f>Translations!$B$308</f>
        <v>When?</v>
      </c>
      <c r="AG178" s="322" t="str">
        <f>Translations!$B$340</f>
        <v>Tier applied:</v>
      </c>
      <c r="AH178" s="322"/>
      <c r="AI178" s="69"/>
      <c r="AJ178" s="287"/>
    </row>
    <row r="179" spans="1:36" s="37" customFormat="1" ht="15" customHeight="1" x14ac:dyDescent="0.2">
      <c r="A179" s="253"/>
      <c r="B179" s="187"/>
      <c r="D179" s="176" t="s">
        <v>128</v>
      </c>
      <c r="E179" s="10"/>
      <c r="F179" s="324" t="str">
        <f>IF(OR(X179="",X179=EUconst_NA),"",IF(CNTR_SmallEmitter,1,X179))</f>
        <v/>
      </c>
      <c r="G179" s="799"/>
      <c r="H179" s="730"/>
      <c r="I179" s="11"/>
      <c r="J179" s="11"/>
      <c r="K179" s="12"/>
      <c r="L179" s="13"/>
      <c r="M179" s="800" t="str">
        <f>IF(OR(ISBLANK(L179),L179=EUconst_NoTier),"",IF($Z179=0,EUconst_NotApplicable,IF(ISERROR($Z179),"",$Z179)))</f>
        <v/>
      </c>
      <c r="N179" s="801"/>
      <c r="O179" s="306"/>
      <c r="P179" s="314" t="str">
        <f>R174</f>
        <v/>
      </c>
      <c r="Q179" s="69"/>
      <c r="R179" s="173" t="str">
        <f>R183</f>
        <v/>
      </c>
      <c r="S179" s="322"/>
      <c r="T179" s="173" t="str">
        <f>IF(E179="","",INDEX(EUwideConstants!$C$251:$C$257,MATCH(E179,Euconst_CalcFactors,0))&amp;R179)</f>
        <v/>
      </c>
      <c r="U179" s="69"/>
      <c r="V179" s="173" t="str">
        <f>IF(T179="","",INDEX(EUwideConstants!$E$251:$E$257,MATCH(E179,Euconst_CalcFactors,0)))</f>
        <v/>
      </c>
      <c r="W179" s="69"/>
      <c r="X179" s="270" t="str">
        <f>IF(OR(R179="",T179=""),"",INDEX(EUwideConstants!$G:$G,MATCH(T179,EUwideConstants!$S:$S,0)))</f>
        <v/>
      </c>
      <c r="Y179" s="173" t="str">
        <f>IF(F179="","",IF(F179=EUconst_NA,"",INDEX(EUwideConstants!$H:$O,MATCH(T179,EUwideConstants!$S:$S,0),MATCH(F179,CNTR_TierList,0))))</f>
        <v/>
      </c>
      <c r="Z179" s="173" t="str">
        <f>IF(ISBLANK(L179),"",IF(L179=EUconst_NA,"",INDEX(EUwideConstants!$H:$O,MATCH(T179,EUwideConstants!$S:$S,0),MATCH(L179,CNTR_TierList,0))))</f>
        <v/>
      </c>
      <c r="AA179" s="69"/>
      <c r="AB179" s="270" t="b">
        <f>AND(COUNTA(CNTR_ListRelevantSections)&gt;0,E174="")</f>
        <v>0</v>
      </c>
      <c r="AC179" s="270" t="b">
        <f>AND(COUNTA(CNTR_ListRelevantSections)&gt;0,OR(E179="",AB179,CNTR_REHasImproveFuelStream=FALSE))</f>
        <v>0</v>
      </c>
      <c r="AD179" s="270" t="b">
        <f t="shared" ref="AD179:AD181" si="47">AC179</f>
        <v>0</v>
      </c>
      <c r="AE179" s="270" t="b">
        <f t="shared" ref="AE179:AE181" si="48">AD179</f>
        <v>0</v>
      </c>
      <c r="AF179" s="270" t="b">
        <f>OR(AD179,AND(J179&lt;&gt;"",J179=FALSE))</f>
        <v>0</v>
      </c>
      <c r="AG179" s="270" t="b">
        <f>OR(AF179,AND(I179&lt;&gt;"",I179=FALSE))</f>
        <v>0</v>
      </c>
      <c r="AH179" s="69"/>
      <c r="AI179" s="69"/>
    </row>
    <row r="180" spans="1:36" s="37" customFormat="1" ht="15" customHeight="1" x14ac:dyDescent="0.2">
      <c r="A180" s="253"/>
      <c r="B180" s="187"/>
      <c r="D180" s="176" t="s">
        <v>129</v>
      </c>
      <c r="E180" s="14"/>
      <c r="F180" s="325" t="str">
        <f>IF(OR(X180="",X180=EUconst_NA),"",IF(CNTR_SmallEmitter,1,X180))</f>
        <v/>
      </c>
      <c r="G180" s="802"/>
      <c r="H180" s="803"/>
      <c r="I180" s="15"/>
      <c r="J180" s="15"/>
      <c r="K180" s="16"/>
      <c r="L180" s="17"/>
      <c r="M180" s="804" t="str">
        <f>IF(OR(ISBLANK(L180),L180=EUconst_NoTier),"",IF($Z180=0,EUconst_NotApplicable,IF(ISERROR($Z180),"",$Z180)))</f>
        <v/>
      </c>
      <c r="N180" s="805"/>
      <c r="O180" s="306"/>
      <c r="P180" s="314" t="str">
        <f>P179</f>
        <v/>
      </c>
      <c r="Q180" s="69"/>
      <c r="R180" s="173" t="str">
        <f>R179</f>
        <v/>
      </c>
      <c r="S180" s="322"/>
      <c r="T180" s="173" t="str">
        <f>IF(E180="","",INDEX(EUwideConstants!$C$251:$C$257,MATCH(E180,Euconst_CalcFactors,0))&amp;R180)</f>
        <v/>
      </c>
      <c r="U180" s="69"/>
      <c r="V180" s="173" t="str">
        <f>IF(T180="","",INDEX(EUwideConstants!$E$251:$E$257,MATCH(E180,Euconst_CalcFactors,0)))</f>
        <v/>
      </c>
      <c r="W180" s="69"/>
      <c r="X180" s="270" t="str">
        <f>IF(OR(R180="",T180=""),"",INDEX(EUwideConstants!$G:$G,MATCH(T180,EUwideConstants!$S:$S,0)))</f>
        <v/>
      </c>
      <c r="Y180" s="173" t="str">
        <f>IF(F180="","",IF(F180=EUconst_NA,"",INDEX(EUwideConstants!$H:$O,MATCH(T180,EUwideConstants!$S:$S,0),MATCH(F180,CNTR_TierList,0))))</f>
        <v/>
      </c>
      <c r="Z180" s="173" t="str">
        <f>IF(ISBLANK(L180),"",IF(L180=EUconst_NA,"",INDEX(EUwideConstants!$H:$O,MATCH(T180,EUwideConstants!$S:$S,0),MATCH(L180,CNTR_TierList,0))))</f>
        <v/>
      </c>
      <c r="AA180" s="69"/>
      <c r="AB180" s="270" t="b">
        <f>AND(COUNTA(CNTR_ListRelevantSections)&gt;0,E174="")</f>
        <v>0</v>
      </c>
      <c r="AC180" s="270" t="b">
        <f>AND(COUNTA(CNTR_ListRelevantSections)&gt;0,OR(E180="",AB180,CNTR_REHasImproveFuelStream=FALSE))</f>
        <v>0</v>
      </c>
      <c r="AD180" s="270" t="b">
        <f t="shared" si="47"/>
        <v>0</v>
      </c>
      <c r="AE180" s="270" t="b">
        <f t="shared" si="48"/>
        <v>0</v>
      </c>
      <c r="AF180" s="270" t="b">
        <f>OR(AD180,AND(J180&lt;&gt;"",J180=FALSE))</f>
        <v>0</v>
      </c>
      <c r="AG180" s="270" t="b">
        <f>OR(AF180,AND(I180&lt;&gt;"",I180=FALSE))</f>
        <v>0</v>
      </c>
      <c r="AH180" s="69"/>
      <c r="AI180" s="69"/>
    </row>
    <row r="181" spans="1:36" s="37" customFormat="1" ht="15" customHeight="1" x14ac:dyDescent="0.2">
      <c r="A181" s="253"/>
      <c r="B181" s="187"/>
      <c r="D181" s="176" t="s">
        <v>236</v>
      </c>
      <c r="E181" s="18"/>
      <c r="F181" s="326" t="str">
        <f>IF(OR(X181="",X181=EUconst_NA),"",IF(CNTR_SmallEmitter,1,X181))</f>
        <v/>
      </c>
      <c r="G181" s="806"/>
      <c r="H181" s="807"/>
      <c r="I181" s="19"/>
      <c r="J181" s="19"/>
      <c r="K181" s="20"/>
      <c r="L181" s="21"/>
      <c r="M181" s="808" t="str">
        <f>IF(OR(ISBLANK(L181),L181=EUconst_NoTier),"",IF($Z181=0,EUconst_NotApplicable,IF(ISERROR($Z181),"",$Z181)))</f>
        <v/>
      </c>
      <c r="N181" s="809"/>
      <c r="O181" s="306"/>
      <c r="P181" s="314" t="str">
        <f>P180</f>
        <v/>
      </c>
      <c r="Q181" s="69"/>
      <c r="R181" s="173" t="str">
        <f>R180</f>
        <v/>
      </c>
      <c r="S181" s="322"/>
      <c r="T181" s="173" t="str">
        <f>IF(E181="","",INDEX(EUwideConstants!$C$251:$C$257,MATCH(E181,Euconst_CalcFactors,0))&amp;R181)</f>
        <v/>
      </c>
      <c r="U181" s="69"/>
      <c r="V181" s="173" t="str">
        <f>IF(T181="","",INDEX(EUwideConstants!$E$251:$E$257,MATCH(E181,Euconst_CalcFactors,0)))</f>
        <v/>
      </c>
      <c r="W181" s="69"/>
      <c r="X181" s="270" t="str">
        <f>IF(OR(R181="",T181=""),"",INDEX(EUwideConstants!$G:$G,MATCH(T181,EUwideConstants!$S:$S,0)))</f>
        <v/>
      </c>
      <c r="Y181" s="173" t="str">
        <f>IF(F181="","",IF(F181=EUconst_NA,"",INDEX(EUwideConstants!$H:$O,MATCH(T181,EUwideConstants!$S:$S,0),MATCH(F181,CNTR_TierList,0))))</f>
        <v/>
      </c>
      <c r="Z181" s="173" t="str">
        <f>IF(ISBLANK(L181),"",IF(L181=EUconst_NA,"",INDEX(EUwideConstants!$H:$O,MATCH(T181,EUwideConstants!$S:$S,0),MATCH(L181,CNTR_TierList,0))))</f>
        <v/>
      </c>
      <c r="AA181" s="69"/>
      <c r="AB181" s="270" t="b">
        <f>AND(COUNTA(CNTR_ListRelevantSections)&gt;0,E174="")</f>
        <v>0</v>
      </c>
      <c r="AC181" s="270" t="b">
        <f>AND(COUNTA(CNTR_ListRelevantSections)&gt;0,OR(E181="",AB181,CNTR_REHasImproveFuelStream=FALSE))</f>
        <v>0</v>
      </c>
      <c r="AD181" s="270" t="b">
        <f t="shared" si="47"/>
        <v>0</v>
      </c>
      <c r="AE181" s="270" t="b">
        <f t="shared" si="48"/>
        <v>0</v>
      </c>
      <c r="AF181" s="270" t="b">
        <f>OR(AD181,AND(J181&lt;&gt;"",J181=FALSE))</f>
        <v>0</v>
      </c>
      <c r="AG181" s="270" t="b">
        <f>OR(AF181,AND(I181&lt;&gt;"",I181=FALSE))</f>
        <v>0</v>
      </c>
      <c r="AH181" s="69"/>
      <c r="AI181" s="69"/>
    </row>
    <row r="182" spans="1:36" s="37" customFormat="1" ht="5.0999999999999996" customHeight="1" x14ac:dyDescent="0.2">
      <c r="A182" s="253"/>
      <c r="B182" s="187"/>
      <c r="C182" s="31"/>
      <c r="D182" s="176"/>
      <c r="F182" s="39"/>
      <c r="G182" s="176"/>
      <c r="H182" s="176"/>
      <c r="I182" s="176"/>
      <c r="J182" s="176"/>
      <c r="M182" s="39"/>
      <c r="N182" s="39"/>
      <c r="O182" s="172"/>
      <c r="P182" s="71"/>
      <c r="Q182" s="69"/>
      <c r="R182" s="69"/>
      <c r="S182" s="69"/>
      <c r="T182" s="69"/>
      <c r="U182" s="69"/>
      <c r="V182" s="69"/>
      <c r="W182" s="69"/>
      <c r="X182" s="69"/>
      <c r="Y182" s="69"/>
      <c r="Z182" s="69"/>
      <c r="AA182" s="69"/>
      <c r="AB182" s="69"/>
      <c r="AC182" s="69"/>
      <c r="AD182" s="69"/>
      <c r="AE182" s="69"/>
      <c r="AF182" s="69"/>
      <c r="AG182" s="69"/>
      <c r="AH182" s="69"/>
      <c r="AI182" s="69"/>
    </row>
    <row r="183" spans="1:36" s="37" customFormat="1" ht="15" customHeight="1" x14ac:dyDescent="0.2">
      <c r="A183" s="253"/>
      <c r="B183" s="187"/>
      <c r="D183" s="176" t="s">
        <v>237</v>
      </c>
      <c r="E183" s="810" t="str">
        <f>Translations!$B$114</f>
        <v>Scope factor</v>
      </c>
      <c r="F183" s="812" t="str">
        <f>IF(OR(X183="",X183=EUconst_NA),"",X183)</f>
        <v/>
      </c>
      <c r="G183" s="814"/>
      <c r="H183" s="814"/>
      <c r="I183" s="816"/>
      <c r="J183" s="816"/>
      <c r="K183" s="818"/>
      <c r="L183" s="22"/>
      <c r="M183" s="820" t="str">
        <f>IF(OR(ISBLANK(L183),L183=EUconst_NoTier),"",IF($Z183=0,EUconst_NotApplicable,IF(ISERROR($Z183),"",$Z183)))</f>
        <v/>
      </c>
      <c r="N183" s="821"/>
      <c r="O183" s="306"/>
      <c r="P183" s="314" t="str">
        <f>P179</f>
        <v/>
      </c>
      <c r="Q183" s="69"/>
      <c r="R183" s="173" t="str">
        <f>E175</f>
        <v/>
      </c>
      <c r="S183" s="322"/>
      <c r="T183" s="173" t="str">
        <f>IF(E183="","",INDEX(EUwideConstants!$C$251:$C$257,MATCH(E183,Euconst_CalcFactors,0))&amp;R183)</f>
        <v>ScopeFactor_</v>
      </c>
      <c r="U183" s="69"/>
      <c r="V183" s="173" t="str">
        <f ca="1">IF(T183="","",INDEX(EUwideConstants!$E$251:$E$257,MATCH(E183,Euconst_CalcFactors,0)))</f>
        <v>EUwideConstants!$F$251:$I$251</v>
      </c>
      <c r="W183" s="69"/>
      <c r="X183" s="270" t="str">
        <f>IF(OR(R183="",T183=""),"",INDEX(EUwideConstants!$G:$G,MATCH(T183,EUwideConstants!$S:$S,0)))</f>
        <v/>
      </c>
      <c r="Y183" s="173" t="str">
        <f>IF(F183="","",IF(F183=EUconst_NA,"",INDEX(EUwideConstants!$H:$O,MATCH(T183,EUwideConstants!$S:$S,0),MATCH(F183,CNTR_TierList,0))))</f>
        <v/>
      </c>
      <c r="Z183" s="173" t="str">
        <f>IF(ISBLANK(L183),"",IF(L183=EUconst_NA,"",INDEX(EUwideConstants!$H:$O,MATCH(T183,EUwideConstants!$S:$S,0),MATCH(L183,CNTR_TierList,0))))</f>
        <v/>
      </c>
      <c r="AA183" s="173" t="str">
        <f>IF(L183="","",INDEX(ScopeAddress,MATCH(L183,ScopeTiers,0)))</f>
        <v/>
      </c>
      <c r="AB183" s="270" t="b">
        <f>AND(COUNTA(CNTR_ListRelevantSections)&gt;0,E174="")</f>
        <v>0</v>
      </c>
      <c r="AC183" s="270" t="b">
        <f>AND(COUNTA(CNTR_ListRelevantSections)&gt;0,OR(CNTR_REHasImproveScopeFactor=FALSE,AB183))</f>
        <v>0</v>
      </c>
      <c r="AD183" s="270" t="b">
        <f t="shared" ref="AD183" si="49">AC183</f>
        <v>0</v>
      </c>
      <c r="AE183" s="270" t="b">
        <f t="shared" ref="AE183" si="50">AD183</f>
        <v>0</v>
      </c>
      <c r="AF183" s="270" t="b">
        <f t="shared" ref="AF183" si="51">AE183</f>
        <v>0</v>
      </c>
      <c r="AG183" s="270" t="b">
        <f t="shared" ref="AG183" si="52">AF183</f>
        <v>0</v>
      </c>
      <c r="AH183" s="69"/>
      <c r="AI183" s="69"/>
    </row>
    <row r="184" spans="1:36" s="37" customFormat="1" ht="15" customHeight="1" x14ac:dyDescent="0.2">
      <c r="A184" s="253"/>
      <c r="B184" s="187"/>
      <c r="D184" s="176"/>
      <c r="E184" s="811"/>
      <c r="F184" s="813"/>
      <c r="G184" s="815"/>
      <c r="H184" s="815"/>
      <c r="I184" s="817"/>
      <c r="J184" s="817"/>
      <c r="K184" s="819"/>
      <c r="L184" s="23"/>
      <c r="M184" s="820" t="str">
        <f>IF(L184="","",INDEX(ScopeMethodsDetails,MATCH(L184,INDEX(ScopeMethodsDetails,,1),0),2))</f>
        <v/>
      </c>
      <c r="N184" s="821"/>
      <c r="O184" s="306"/>
      <c r="P184" s="314" t="str">
        <f>P183</f>
        <v/>
      </c>
      <c r="Q184" s="69"/>
      <c r="R184" s="69"/>
      <c r="S184" s="69"/>
      <c r="T184" s="69"/>
      <c r="U184" s="69"/>
      <c r="V184" s="69"/>
      <c r="W184" s="69"/>
      <c r="X184" s="69"/>
      <c r="Y184" s="69"/>
      <c r="Z184" s="69"/>
      <c r="AA184" s="69"/>
      <c r="AB184" s="69"/>
      <c r="AC184" s="69"/>
      <c r="AD184" s="69"/>
      <c r="AE184" s="69"/>
      <c r="AF184" s="69"/>
      <c r="AG184" s="270" t="b">
        <f>AG183</f>
        <v>0</v>
      </c>
      <c r="AH184" s="69"/>
      <c r="AI184" s="69"/>
    </row>
    <row r="185" spans="1:36" s="37" customFormat="1" ht="5.0999999999999996" customHeight="1" x14ac:dyDescent="0.2">
      <c r="A185" s="253"/>
      <c r="B185" s="187"/>
      <c r="D185" s="176"/>
      <c r="E185" s="327"/>
      <c r="F185" s="328"/>
      <c r="G185" s="329"/>
      <c r="H185" s="329"/>
      <c r="I185" s="330"/>
      <c r="J185" s="330"/>
      <c r="K185" s="331"/>
      <c r="L185" s="332"/>
      <c r="M185" s="333"/>
      <c r="N185" s="333"/>
      <c r="O185" s="306"/>
      <c r="P185" s="69"/>
      <c r="Q185" s="69"/>
      <c r="R185" s="69"/>
      <c r="S185" s="69"/>
      <c r="T185" s="69"/>
      <c r="U185" s="69"/>
      <c r="V185" s="69"/>
      <c r="W185" s="69"/>
      <c r="X185" s="69"/>
      <c r="Y185" s="69"/>
      <c r="Z185" s="69"/>
      <c r="AA185" s="69"/>
      <c r="AB185" s="69"/>
      <c r="AC185" s="69"/>
      <c r="AD185" s="69"/>
      <c r="AE185" s="69"/>
      <c r="AF185" s="69"/>
      <c r="AG185" s="69"/>
      <c r="AH185" s="69"/>
      <c r="AI185" s="69"/>
    </row>
    <row r="186" spans="1:36" s="37" customFormat="1" ht="12.75" customHeight="1" x14ac:dyDescent="0.2">
      <c r="A186" s="253"/>
      <c r="B186" s="187"/>
      <c r="D186" s="334" t="s">
        <v>238</v>
      </c>
      <c r="E186" s="204" t="str">
        <f>Translations!$B$342</f>
        <v>Description</v>
      </c>
      <c r="G186" s="335"/>
      <c r="H186" s="176"/>
      <c r="I186" s="176"/>
      <c r="J186" s="176"/>
      <c r="K186" s="176"/>
      <c r="L186" s="176"/>
      <c r="M186" s="176"/>
      <c r="N186" s="176"/>
      <c r="O186" s="306"/>
      <c r="P186" s="69"/>
      <c r="Q186" s="69"/>
      <c r="R186" s="69"/>
      <c r="S186" s="69"/>
      <c r="T186" s="69"/>
      <c r="U186" s="69"/>
      <c r="V186" s="69"/>
      <c r="W186" s="69"/>
      <c r="X186" s="69"/>
      <c r="Y186" s="69"/>
      <c r="Z186" s="69"/>
      <c r="AA186" s="69"/>
      <c r="AB186" s="69"/>
      <c r="AC186" s="69"/>
      <c r="AD186" s="69"/>
      <c r="AE186" s="69"/>
      <c r="AF186" s="69"/>
      <c r="AG186" s="69"/>
      <c r="AH186" s="69"/>
      <c r="AI186" s="69"/>
    </row>
    <row r="187" spans="1:36" s="37" customFormat="1" ht="12.75" customHeight="1" x14ac:dyDescent="0.2">
      <c r="A187" s="253"/>
      <c r="B187" s="259"/>
      <c r="C187" s="31"/>
      <c r="D187" s="176"/>
      <c r="E187" s="680" t="str">
        <f>Translations!$B$346</f>
        <v>In case you require more space for the description you may also use external files and reference those here.</v>
      </c>
      <c r="F187" s="680"/>
      <c r="G187" s="680"/>
      <c r="H187" s="680"/>
      <c r="I187" s="680"/>
      <c r="J187" s="680"/>
      <c r="K187" s="680"/>
      <c r="L187" s="680"/>
      <c r="M187" s="680"/>
      <c r="N187" s="680"/>
      <c r="O187" s="306"/>
      <c r="P187" s="73"/>
      <c r="Q187" s="69"/>
      <c r="R187" s="69"/>
      <c r="S187" s="69"/>
      <c r="T187" s="69"/>
      <c r="U187" s="69"/>
      <c r="V187" s="69"/>
      <c r="W187" s="69"/>
      <c r="X187" s="69"/>
      <c r="Y187" s="69"/>
      <c r="Z187" s="69"/>
      <c r="AA187" s="69"/>
      <c r="AB187" s="69"/>
      <c r="AC187" s="69"/>
      <c r="AD187" s="69"/>
      <c r="AE187" s="69"/>
      <c r="AF187" s="69"/>
      <c r="AG187" s="69"/>
      <c r="AH187" s="69"/>
      <c r="AI187" s="69"/>
    </row>
    <row r="188" spans="1:36" s="37" customFormat="1" ht="12.75" customHeight="1" x14ac:dyDescent="0.2">
      <c r="A188" s="336"/>
      <c r="B188" s="254"/>
      <c r="C188" s="39"/>
      <c r="E188" s="789"/>
      <c r="F188" s="790"/>
      <c r="G188" s="790"/>
      <c r="H188" s="790"/>
      <c r="I188" s="790"/>
      <c r="J188" s="790"/>
      <c r="K188" s="790"/>
      <c r="L188" s="790"/>
      <c r="M188" s="790"/>
      <c r="N188" s="791"/>
      <c r="O188" s="306"/>
      <c r="P188" s="314" t="str">
        <f>P179</f>
        <v/>
      </c>
      <c r="Q188" s="69"/>
      <c r="R188" s="69"/>
      <c r="S188" s="69"/>
      <c r="T188" s="69"/>
      <c r="U188" s="69"/>
      <c r="V188" s="69"/>
      <c r="W188" s="69"/>
      <c r="X188" s="69"/>
      <c r="Y188" s="69"/>
      <c r="Z188" s="69"/>
      <c r="AA188" s="69"/>
      <c r="AB188" s="69"/>
      <c r="AC188" s="69"/>
      <c r="AD188" s="69"/>
      <c r="AE188" s="69"/>
      <c r="AF188" s="69"/>
      <c r="AG188" s="69"/>
      <c r="AH188" s="69"/>
      <c r="AI188" s="173" t="b">
        <f>AND(COUNTA(CNTR_ListRelevantSections)&gt;0,OR(AB181,COUNTA(E179:E181)=0))</f>
        <v>0</v>
      </c>
    </row>
    <row r="189" spans="1:36" s="37" customFormat="1" ht="12.75" customHeight="1" x14ac:dyDescent="0.2">
      <c r="A189" s="336"/>
      <c r="B189" s="254"/>
      <c r="C189" s="39"/>
      <c r="E189" s="792"/>
      <c r="F189" s="793"/>
      <c r="G189" s="793"/>
      <c r="H189" s="793"/>
      <c r="I189" s="793"/>
      <c r="J189" s="793"/>
      <c r="K189" s="793"/>
      <c r="L189" s="793"/>
      <c r="M189" s="793"/>
      <c r="N189" s="794"/>
      <c r="O189" s="306"/>
      <c r="P189" s="314" t="str">
        <f>P188</f>
        <v/>
      </c>
      <c r="Q189" s="69"/>
      <c r="R189" s="69"/>
      <c r="S189" s="69"/>
      <c r="T189" s="69"/>
      <c r="U189" s="69"/>
      <c r="V189" s="69"/>
      <c r="W189" s="69"/>
      <c r="X189" s="69"/>
      <c r="Y189" s="69"/>
      <c r="Z189" s="69"/>
      <c r="AA189" s="69"/>
      <c r="AB189" s="69"/>
      <c r="AC189" s="69"/>
      <c r="AD189" s="69"/>
      <c r="AE189" s="69"/>
      <c r="AF189" s="69"/>
      <c r="AG189" s="69"/>
      <c r="AH189" s="69"/>
      <c r="AI189" s="173" t="b">
        <f>AI188</f>
        <v>0</v>
      </c>
    </row>
    <row r="190" spans="1:36" s="37" customFormat="1" ht="12.75" customHeight="1" x14ac:dyDescent="0.2">
      <c r="A190" s="336"/>
      <c r="B190" s="254"/>
      <c r="C190" s="39"/>
      <c r="E190" s="792"/>
      <c r="F190" s="793"/>
      <c r="G190" s="793"/>
      <c r="H190" s="793"/>
      <c r="I190" s="793"/>
      <c r="J190" s="793"/>
      <c r="K190" s="793"/>
      <c r="L190" s="793"/>
      <c r="M190" s="793"/>
      <c r="N190" s="794"/>
      <c r="O190" s="306"/>
      <c r="P190" s="314" t="str">
        <f t="shared" ref="P190:P192" si="53">P189</f>
        <v/>
      </c>
      <c r="Q190" s="69"/>
      <c r="R190" s="69"/>
      <c r="S190" s="69"/>
      <c r="T190" s="69"/>
      <c r="U190" s="69"/>
      <c r="V190" s="69"/>
      <c r="W190" s="69"/>
      <c r="X190" s="69"/>
      <c r="Y190" s="69"/>
      <c r="Z190" s="69"/>
      <c r="AA190" s="69"/>
      <c r="AB190" s="69"/>
      <c r="AC190" s="69"/>
      <c r="AD190" s="69"/>
      <c r="AE190" s="69"/>
      <c r="AF190" s="69"/>
      <c r="AG190" s="69"/>
      <c r="AH190" s="69"/>
      <c r="AI190" s="173" t="b">
        <f>AI189</f>
        <v>0</v>
      </c>
    </row>
    <row r="191" spans="1:36" s="37" customFormat="1" ht="12.75" customHeight="1" x14ac:dyDescent="0.2">
      <c r="A191" s="336"/>
      <c r="B191" s="254"/>
      <c r="C191" s="39"/>
      <c r="E191" s="792"/>
      <c r="F191" s="793"/>
      <c r="G191" s="793"/>
      <c r="H191" s="793"/>
      <c r="I191" s="793"/>
      <c r="J191" s="793"/>
      <c r="K191" s="793"/>
      <c r="L191" s="793"/>
      <c r="M191" s="793"/>
      <c r="N191" s="794"/>
      <c r="O191" s="306"/>
      <c r="P191" s="314" t="str">
        <f t="shared" si="53"/>
        <v/>
      </c>
      <c r="Q191" s="69"/>
      <c r="R191" s="69"/>
      <c r="S191" s="69"/>
      <c r="T191" s="69"/>
      <c r="U191" s="69"/>
      <c r="V191" s="69"/>
      <c r="W191" s="69"/>
      <c r="X191" s="69"/>
      <c r="Y191" s="69"/>
      <c r="Z191" s="69"/>
      <c r="AA191" s="69"/>
      <c r="AB191" s="69"/>
      <c r="AC191" s="69"/>
      <c r="AD191" s="69"/>
      <c r="AE191" s="69"/>
      <c r="AF191" s="69"/>
      <c r="AG191" s="69"/>
      <c r="AH191" s="69"/>
      <c r="AI191" s="173" t="b">
        <f>AI190</f>
        <v>0</v>
      </c>
    </row>
    <row r="192" spans="1:36" s="37" customFormat="1" ht="12.75" customHeight="1" x14ac:dyDescent="0.2">
      <c r="A192" s="336"/>
      <c r="B192" s="254"/>
      <c r="C192" s="39"/>
      <c r="E192" s="795"/>
      <c r="F192" s="796"/>
      <c r="G192" s="796"/>
      <c r="H192" s="796"/>
      <c r="I192" s="796"/>
      <c r="J192" s="796"/>
      <c r="K192" s="796"/>
      <c r="L192" s="796"/>
      <c r="M192" s="796"/>
      <c r="N192" s="797"/>
      <c r="O192" s="306"/>
      <c r="P192" s="314" t="str">
        <f t="shared" si="53"/>
        <v/>
      </c>
      <c r="Q192" s="69"/>
      <c r="R192" s="69"/>
      <c r="S192" s="69"/>
      <c r="T192" s="69"/>
      <c r="U192" s="69"/>
      <c r="V192" s="69"/>
      <c r="W192" s="69"/>
      <c r="X192" s="69"/>
      <c r="Y192" s="69"/>
      <c r="Z192" s="69"/>
      <c r="AA192" s="69"/>
      <c r="AB192" s="69"/>
      <c r="AC192" s="69"/>
      <c r="AD192" s="69"/>
      <c r="AE192" s="69"/>
      <c r="AF192" s="69"/>
      <c r="AG192" s="69"/>
      <c r="AH192" s="69"/>
      <c r="AI192" s="173" t="b">
        <f>AI191</f>
        <v>0</v>
      </c>
    </row>
    <row r="193" spans="1:36" ht="12.75" customHeight="1" thickBot="1" x14ac:dyDescent="0.25">
      <c r="A193" s="253"/>
      <c r="B193" s="254"/>
      <c r="C193" s="308"/>
      <c r="D193" s="264"/>
      <c r="E193" s="309"/>
      <c r="F193" s="308"/>
      <c r="G193" s="310"/>
      <c r="H193" s="310"/>
      <c r="I193" s="310"/>
      <c r="J193" s="310"/>
      <c r="K193" s="310"/>
      <c r="L193" s="310"/>
      <c r="M193" s="310"/>
      <c r="N193" s="310"/>
      <c r="O193" s="172"/>
      <c r="P193" s="69"/>
      <c r="Q193" s="69"/>
      <c r="R193" s="69"/>
      <c r="S193" s="25"/>
      <c r="T193" s="25"/>
      <c r="U193" s="311"/>
      <c r="V193" s="25"/>
      <c r="W193" s="25"/>
      <c r="X193" s="311"/>
      <c r="Y193" s="25"/>
      <c r="Z193" s="25"/>
      <c r="AA193" s="25"/>
      <c r="AB193" s="25"/>
      <c r="AC193" s="25"/>
      <c r="AD193" s="25"/>
      <c r="AE193" s="25"/>
      <c r="AF193" s="25"/>
      <c r="AG193" s="25"/>
      <c r="AH193" s="25"/>
      <c r="AI193" s="25"/>
    </row>
    <row r="194" spans="1:36" ht="12.75" customHeight="1" thickBot="1" x14ac:dyDescent="0.25">
      <c r="A194" s="312"/>
      <c r="B194" s="187"/>
      <c r="C194" s="39"/>
      <c r="D194" s="220"/>
      <c r="E194" s="300"/>
      <c r="F194" s="39"/>
      <c r="G194" s="56"/>
      <c r="H194" s="56"/>
      <c r="I194" s="56"/>
      <c r="J194" s="56"/>
      <c r="K194" s="39"/>
      <c r="L194" s="56"/>
      <c r="M194" s="56"/>
      <c r="N194" s="56"/>
      <c r="O194" s="172"/>
      <c r="P194" s="69"/>
      <c r="Q194" s="69"/>
      <c r="R194" s="69"/>
      <c r="S194" s="71"/>
      <c r="V194" s="303"/>
      <c r="Z194" s="25"/>
      <c r="AA194" s="25"/>
      <c r="AB194" s="25"/>
      <c r="AC194" s="25"/>
      <c r="AD194" s="25"/>
      <c r="AE194" s="25"/>
      <c r="AF194" s="25"/>
      <c r="AG194" s="25"/>
      <c r="AH194" s="25"/>
      <c r="AI194" s="293"/>
      <c r="AJ194" s="287"/>
    </row>
    <row r="195" spans="1:36" ht="15" customHeight="1" thickBot="1" x14ac:dyDescent="0.25">
      <c r="A195" s="266" t="str">
        <f>IF(E195="","",C195)</f>
        <v/>
      </c>
      <c r="B195" s="187"/>
      <c r="C195" s="267">
        <f>C174+1</f>
        <v>9</v>
      </c>
      <c r="D195" s="31"/>
      <c r="E195" s="822"/>
      <c r="F195" s="823"/>
      <c r="G195" s="823"/>
      <c r="H195" s="823"/>
      <c r="I195" s="823"/>
      <c r="J195" s="823"/>
      <c r="K195" s="824"/>
      <c r="L195" s="824"/>
      <c r="M195" s="824"/>
      <c r="N195" s="825"/>
      <c r="O195" s="313"/>
      <c r="P195" s="314" t="str">
        <f>IF(AND(E195&lt;&gt;"",COUNTIF(P196:$P$658,"PRINT")=0),"PRINT","")</f>
        <v/>
      </c>
      <c r="Q195" s="315"/>
      <c r="R195" s="316" t="str">
        <f>IF(ISBLANK(E195),"",MATCH(E195,CNTR_SourceStreamNames,0))</f>
        <v/>
      </c>
      <c r="S195" s="71"/>
      <c r="T195" s="71"/>
      <c r="U195" s="71"/>
      <c r="V195" s="303"/>
      <c r="X195" s="25"/>
      <c r="Y195" s="25"/>
      <c r="Z195" s="25"/>
      <c r="AA195" s="25"/>
      <c r="AB195" s="25"/>
      <c r="AC195" s="25"/>
      <c r="AD195" s="25"/>
      <c r="AE195" s="25"/>
      <c r="AF195" s="25"/>
      <c r="AG195" s="25"/>
      <c r="AH195" s="25"/>
      <c r="AI195" s="270" t="b">
        <f>CNTR_FuelStreamsRelevant=EUconst_NotRelevant</f>
        <v>0</v>
      </c>
      <c r="AJ195" s="287"/>
    </row>
    <row r="196" spans="1:36" ht="12.75" customHeight="1" thickBot="1" x14ac:dyDescent="0.25">
      <c r="A196" s="253"/>
      <c r="B196" s="187"/>
      <c r="C196" s="31"/>
      <c r="D196" s="31"/>
      <c r="E196" s="826" t="str">
        <f>IF(ISBLANK(E195),"",IF(INDEX(c_AERDataTransfer!$AT$27:$AT$76,MATCH(R195,c_AERDataTransfer!$C$27:$C$76,0))&gt;0,INDEX(c_AERDataTransfer!$AT$27:$AT$76,MATCH(R195,c_AERDataTransfer!$C$27:$C$76,0)),""))</f>
        <v/>
      </c>
      <c r="F196" s="827"/>
      <c r="G196" s="827"/>
      <c r="H196" s="827"/>
      <c r="I196" s="827"/>
      <c r="J196" s="827"/>
      <c r="K196" s="828"/>
      <c r="L196" s="828"/>
      <c r="M196" s="828"/>
      <c r="N196" s="829"/>
      <c r="O196" s="317"/>
      <c r="P196" s="69"/>
      <c r="Q196" s="315"/>
      <c r="R196" s="69"/>
      <c r="S196" s="71"/>
      <c r="T196" s="71"/>
      <c r="U196" s="71"/>
      <c r="V196" s="303"/>
      <c r="X196" s="25"/>
      <c r="Y196" s="318"/>
      <c r="Z196" s="69"/>
      <c r="AA196" s="69"/>
      <c r="AB196" s="69"/>
      <c r="AC196" s="69"/>
      <c r="AD196" s="69"/>
      <c r="AE196" s="318"/>
      <c r="AF196" s="25"/>
      <c r="AG196" s="315"/>
      <c r="AH196" s="69"/>
      <c r="AI196" s="293"/>
      <c r="AJ196" s="287"/>
    </row>
    <row r="197" spans="1:36" ht="5.0999999999999996" customHeight="1" x14ac:dyDescent="0.2">
      <c r="A197" s="253"/>
      <c r="B197" s="187"/>
      <c r="C197" s="31"/>
      <c r="D197" s="31"/>
      <c r="E197" s="31"/>
      <c r="F197" s="31"/>
      <c r="G197" s="31"/>
      <c r="H197" s="39"/>
      <c r="I197" s="39"/>
      <c r="J197" s="39"/>
      <c r="K197" s="39"/>
      <c r="L197" s="39"/>
      <c r="M197" s="39"/>
      <c r="N197" s="39"/>
      <c r="O197" s="172"/>
      <c r="P197" s="69"/>
      <c r="Q197" s="69"/>
      <c r="R197" s="69"/>
      <c r="S197" s="71"/>
      <c r="T197" s="71"/>
      <c r="U197" s="71"/>
      <c r="V197" s="303"/>
      <c r="W197" s="69"/>
      <c r="X197" s="69"/>
      <c r="Y197" s="69"/>
      <c r="Z197" s="69"/>
      <c r="AA197" s="69"/>
      <c r="AB197" s="69"/>
      <c r="AC197" s="69"/>
      <c r="AD197" s="69"/>
      <c r="AE197" s="69"/>
      <c r="AF197" s="25"/>
      <c r="AG197" s="69"/>
      <c r="AH197" s="69"/>
      <c r="AI197" s="69"/>
      <c r="AJ197" s="287"/>
    </row>
    <row r="198" spans="1:36" ht="12.75" customHeight="1" x14ac:dyDescent="0.2">
      <c r="A198" s="253"/>
      <c r="B198" s="187"/>
      <c r="C198" s="31"/>
      <c r="D198" s="31"/>
      <c r="E198" s="830" t="str">
        <f>IF(E195="","",HYPERLINK("#JUMP_E_Top",EUconst_FurtherGuidancePoint1))</f>
        <v/>
      </c>
      <c r="F198" s="830"/>
      <c r="G198" s="830"/>
      <c r="H198" s="830"/>
      <c r="I198" s="830"/>
      <c r="J198" s="830"/>
      <c r="K198" s="830"/>
      <c r="L198" s="830"/>
      <c r="M198" s="830"/>
      <c r="N198" s="831"/>
      <c r="O198" s="172"/>
      <c r="P198" s="69"/>
      <c r="Q198" s="315"/>
      <c r="R198" s="319"/>
      <c r="S198" s="71"/>
      <c r="T198" s="71"/>
      <c r="U198" s="71"/>
      <c r="V198" s="69"/>
      <c r="W198" s="69"/>
      <c r="X198" s="69"/>
      <c r="Y198" s="25"/>
      <c r="Z198" s="69"/>
      <c r="AA198" s="69"/>
      <c r="AB198" s="69"/>
      <c r="AC198" s="69"/>
      <c r="AD198" s="69"/>
      <c r="AE198" s="69"/>
      <c r="AF198" s="25"/>
      <c r="AG198" s="69"/>
      <c r="AH198" s="69"/>
      <c r="AI198" s="69"/>
      <c r="AJ198" s="287"/>
    </row>
    <row r="199" spans="1:36" s="37" customFormat="1" ht="38.85" customHeight="1" x14ac:dyDescent="0.2">
      <c r="A199" s="253"/>
      <c r="B199" s="187"/>
      <c r="C199" s="31"/>
      <c r="E199" s="320" t="str">
        <f>Translations!$B$65</f>
        <v>Parameter</v>
      </c>
      <c r="F199" s="321" t="str">
        <f>Translations!$B$338</f>
        <v>Tier required:</v>
      </c>
      <c r="G199" s="798" t="str">
        <f>Translations!$B$344</f>
        <v xml:space="preserve">Reason for deviation in the past: </v>
      </c>
      <c r="H199" s="798"/>
      <c r="I199" s="320" t="str">
        <f>Translations!$B$345</f>
        <v>Impact on tiers?</v>
      </c>
      <c r="J199" s="320" t="str">
        <f>Translations!$B$336</f>
        <v>Measures taken:</v>
      </c>
      <c r="K199" s="321" t="str">
        <f>Translations!$B$308</f>
        <v>When?</v>
      </c>
      <c r="L199" s="321" t="str">
        <f>Translations!$B$340</f>
        <v>Tier applied:</v>
      </c>
      <c r="O199" s="306"/>
      <c r="P199" s="69"/>
      <c r="Q199" s="322"/>
      <c r="R199" s="69"/>
      <c r="S199" s="69"/>
      <c r="T199" s="322"/>
      <c r="U199" s="322"/>
      <c r="V199" s="322"/>
      <c r="W199" s="322"/>
      <c r="X199" s="322"/>
      <c r="Y199" s="322"/>
      <c r="Z199" s="322"/>
      <c r="AA199" s="323" t="s">
        <v>498</v>
      </c>
      <c r="AB199" s="322"/>
      <c r="AC199" s="322" t="str">
        <f>Translations!$B$344</f>
        <v xml:space="preserve">Reason for deviation in the past: </v>
      </c>
      <c r="AD199" s="322" t="str">
        <f>Translations!$B$345</f>
        <v>Impact on tiers?</v>
      </c>
      <c r="AE199" s="322" t="str">
        <f>Translations!$B$336</f>
        <v>Measures taken:</v>
      </c>
      <c r="AF199" s="322" t="str">
        <f>Translations!$B$308</f>
        <v>When?</v>
      </c>
      <c r="AG199" s="322" t="str">
        <f>Translations!$B$340</f>
        <v>Tier applied:</v>
      </c>
      <c r="AH199" s="322"/>
      <c r="AI199" s="69"/>
      <c r="AJ199" s="287"/>
    </row>
    <row r="200" spans="1:36" s="37" customFormat="1" ht="15" customHeight="1" x14ac:dyDescent="0.2">
      <c r="A200" s="253"/>
      <c r="B200" s="187"/>
      <c r="D200" s="176" t="s">
        <v>128</v>
      </c>
      <c r="E200" s="10"/>
      <c r="F200" s="324" t="str">
        <f>IF(OR(X200="",X200=EUconst_NA),"",IF(CNTR_SmallEmitter,1,X200))</f>
        <v/>
      </c>
      <c r="G200" s="799"/>
      <c r="H200" s="730"/>
      <c r="I200" s="11"/>
      <c r="J200" s="11"/>
      <c r="K200" s="12"/>
      <c r="L200" s="13"/>
      <c r="M200" s="800" t="str">
        <f>IF(OR(ISBLANK(L200),L200=EUconst_NoTier),"",IF($Z200=0,EUconst_NotApplicable,IF(ISERROR($Z200),"",$Z200)))</f>
        <v/>
      </c>
      <c r="N200" s="801"/>
      <c r="O200" s="306"/>
      <c r="P200" s="314" t="str">
        <f>R195</f>
        <v/>
      </c>
      <c r="Q200" s="69"/>
      <c r="R200" s="173" t="str">
        <f>R204</f>
        <v/>
      </c>
      <c r="S200" s="322"/>
      <c r="T200" s="173" t="str">
        <f>IF(E200="","",INDEX(EUwideConstants!$C$251:$C$257,MATCH(E200,Euconst_CalcFactors,0))&amp;R200)</f>
        <v/>
      </c>
      <c r="U200" s="69"/>
      <c r="V200" s="173" t="str">
        <f>IF(T200="","",INDEX(EUwideConstants!$E$251:$E$257,MATCH(E200,Euconst_CalcFactors,0)))</f>
        <v/>
      </c>
      <c r="W200" s="69"/>
      <c r="X200" s="270" t="str">
        <f>IF(OR(R200="",T200=""),"",INDEX(EUwideConstants!$G:$G,MATCH(T200,EUwideConstants!$S:$S,0)))</f>
        <v/>
      </c>
      <c r="Y200" s="173" t="str">
        <f>IF(F200="","",IF(F200=EUconst_NA,"",INDEX(EUwideConstants!$H:$O,MATCH(T200,EUwideConstants!$S:$S,0),MATCH(F200,CNTR_TierList,0))))</f>
        <v/>
      </c>
      <c r="Z200" s="173" t="str">
        <f>IF(ISBLANK(L200),"",IF(L200=EUconst_NA,"",INDEX(EUwideConstants!$H:$O,MATCH(T200,EUwideConstants!$S:$S,0),MATCH(L200,CNTR_TierList,0))))</f>
        <v/>
      </c>
      <c r="AA200" s="69"/>
      <c r="AB200" s="270" t="b">
        <f>AND(COUNTA(CNTR_ListRelevantSections)&gt;0,E195="")</f>
        <v>0</v>
      </c>
      <c r="AC200" s="270" t="b">
        <f>AND(COUNTA(CNTR_ListRelevantSections)&gt;0,OR(E200="",AB200,CNTR_REHasImproveFuelStream=FALSE))</f>
        <v>0</v>
      </c>
      <c r="AD200" s="270" t="b">
        <f t="shared" ref="AD200:AD202" si="54">AC200</f>
        <v>0</v>
      </c>
      <c r="AE200" s="270" t="b">
        <f t="shared" ref="AE200:AE202" si="55">AD200</f>
        <v>0</v>
      </c>
      <c r="AF200" s="270" t="b">
        <f>OR(AD200,AND(J200&lt;&gt;"",J200=FALSE))</f>
        <v>0</v>
      </c>
      <c r="AG200" s="270" t="b">
        <f>OR(AF200,AND(I200&lt;&gt;"",I200=FALSE))</f>
        <v>0</v>
      </c>
      <c r="AH200" s="69"/>
      <c r="AI200" s="69"/>
    </row>
    <row r="201" spans="1:36" s="37" customFormat="1" ht="15" customHeight="1" x14ac:dyDescent="0.2">
      <c r="A201" s="253"/>
      <c r="B201" s="187"/>
      <c r="D201" s="176" t="s">
        <v>129</v>
      </c>
      <c r="E201" s="14"/>
      <c r="F201" s="325" t="str">
        <f>IF(OR(X201="",X201=EUconst_NA),"",IF(CNTR_SmallEmitter,1,X201))</f>
        <v/>
      </c>
      <c r="G201" s="802"/>
      <c r="H201" s="803"/>
      <c r="I201" s="15"/>
      <c r="J201" s="15"/>
      <c r="K201" s="16"/>
      <c r="L201" s="17"/>
      <c r="M201" s="804" t="str">
        <f>IF(OR(ISBLANK(L201),L201=EUconst_NoTier),"",IF($Z201=0,EUconst_NotApplicable,IF(ISERROR($Z201),"",$Z201)))</f>
        <v/>
      </c>
      <c r="N201" s="805"/>
      <c r="O201" s="306"/>
      <c r="P201" s="314" t="str">
        <f>P200</f>
        <v/>
      </c>
      <c r="Q201" s="69"/>
      <c r="R201" s="173" t="str">
        <f>R200</f>
        <v/>
      </c>
      <c r="S201" s="322"/>
      <c r="T201" s="173" t="str">
        <f>IF(E201="","",INDEX(EUwideConstants!$C$251:$C$257,MATCH(E201,Euconst_CalcFactors,0))&amp;R201)</f>
        <v/>
      </c>
      <c r="U201" s="69"/>
      <c r="V201" s="173" t="str">
        <f>IF(T201="","",INDEX(EUwideConstants!$E$251:$E$257,MATCH(E201,Euconst_CalcFactors,0)))</f>
        <v/>
      </c>
      <c r="W201" s="69"/>
      <c r="X201" s="270" t="str">
        <f>IF(OR(R201="",T201=""),"",INDEX(EUwideConstants!$G:$G,MATCH(T201,EUwideConstants!$S:$S,0)))</f>
        <v/>
      </c>
      <c r="Y201" s="173" t="str">
        <f>IF(F201="","",IF(F201=EUconst_NA,"",INDEX(EUwideConstants!$H:$O,MATCH(T201,EUwideConstants!$S:$S,0),MATCH(F201,CNTR_TierList,0))))</f>
        <v/>
      </c>
      <c r="Z201" s="173" t="str">
        <f>IF(ISBLANK(L201),"",IF(L201=EUconst_NA,"",INDEX(EUwideConstants!$H:$O,MATCH(T201,EUwideConstants!$S:$S,0),MATCH(L201,CNTR_TierList,0))))</f>
        <v/>
      </c>
      <c r="AA201" s="69"/>
      <c r="AB201" s="270" t="b">
        <f>AND(COUNTA(CNTR_ListRelevantSections)&gt;0,E195="")</f>
        <v>0</v>
      </c>
      <c r="AC201" s="270" t="b">
        <f>AND(COUNTA(CNTR_ListRelevantSections)&gt;0,OR(E201="",AB201,CNTR_REHasImproveFuelStream=FALSE))</f>
        <v>0</v>
      </c>
      <c r="AD201" s="270" t="b">
        <f t="shared" si="54"/>
        <v>0</v>
      </c>
      <c r="AE201" s="270" t="b">
        <f t="shared" si="55"/>
        <v>0</v>
      </c>
      <c r="AF201" s="270" t="b">
        <f>OR(AD201,AND(J201&lt;&gt;"",J201=FALSE))</f>
        <v>0</v>
      </c>
      <c r="AG201" s="270" t="b">
        <f>OR(AF201,AND(I201&lt;&gt;"",I201=FALSE))</f>
        <v>0</v>
      </c>
      <c r="AH201" s="69"/>
      <c r="AI201" s="69"/>
    </row>
    <row r="202" spans="1:36" s="37" customFormat="1" ht="15" customHeight="1" x14ac:dyDescent="0.2">
      <c r="A202" s="253"/>
      <c r="B202" s="187"/>
      <c r="D202" s="176" t="s">
        <v>236</v>
      </c>
      <c r="E202" s="18"/>
      <c r="F202" s="326" t="str">
        <f>IF(OR(X202="",X202=EUconst_NA),"",IF(CNTR_SmallEmitter,1,X202))</f>
        <v/>
      </c>
      <c r="G202" s="806"/>
      <c r="H202" s="807"/>
      <c r="I202" s="19"/>
      <c r="J202" s="19"/>
      <c r="K202" s="20"/>
      <c r="L202" s="21"/>
      <c r="M202" s="808" t="str">
        <f>IF(OR(ISBLANK(L202),L202=EUconst_NoTier),"",IF($Z202=0,EUconst_NotApplicable,IF(ISERROR($Z202),"",$Z202)))</f>
        <v/>
      </c>
      <c r="N202" s="809"/>
      <c r="O202" s="306"/>
      <c r="P202" s="314" t="str">
        <f>P201</f>
        <v/>
      </c>
      <c r="Q202" s="69"/>
      <c r="R202" s="173" t="str">
        <f>R201</f>
        <v/>
      </c>
      <c r="S202" s="322"/>
      <c r="T202" s="173" t="str">
        <f>IF(E202="","",INDEX(EUwideConstants!$C$251:$C$257,MATCH(E202,Euconst_CalcFactors,0))&amp;R202)</f>
        <v/>
      </c>
      <c r="U202" s="69"/>
      <c r="V202" s="173" t="str">
        <f>IF(T202="","",INDEX(EUwideConstants!$E$251:$E$257,MATCH(E202,Euconst_CalcFactors,0)))</f>
        <v/>
      </c>
      <c r="W202" s="69"/>
      <c r="X202" s="270" t="str">
        <f>IF(OR(R202="",T202=""),"",INDEX(EUwideConstants!$G:$G,MATCH(T202,EUwideConstants!$S:$S,0)))</f>
        <v/>
      </c>
      <c r="Y202" s="173" t="str">
        <f>IF(F202="","",IF(F202=EUconst_NA,"",INDEX(EUwideConstants!$H:$O,MATCH(T202,EUwideConstants!$S:$S,0),MATCH(F202,CNTR_TierList,0))))</f>
        <v/>
      </c>
      <c r="Z202" s="173" t="str">
        <f>IF(ISBLANK(L202),"",IF(L202=EUconst_NA,"",INDEX(EUwideConstants!$H:$O,MATCH(T202,EUwideConstants!$S:$S,0),MATCH(L202,CNTR_TierList,0))))</f>
        <v/>
      </c>
      <c r="AA202" s="69"/>
      <c r="AB202" s="270" t="b">
        <f>AND(COUNTA(CNTR_ListRelevantSections)&gt;0,E195="")</f>
        <v>0</v>
      </c>
      <c r="AC202" s="270" t="b">
        <f>AND(COUNTA(CNTR_ListRelevantSections)&gt;0,OR(E202="",AB202,CNTR_REHasImproveFuelStream=FALSE))</f>
        <v>0</v>
      </c>
      <c r="AD202" s="270" t="b">
        <f t="shared" si="54"/>
        <v>0</v>
      </c>
      <c r="AE202" s="270" t="b">
        <f t="shared" si="55"/>
        <v>0</v>
      </c>
      <c r="AF202" s="270" t="b">
        <f>OR(AD202,AND(J202&lt;&gt;"",J202=FALSE))</f>
        <v>0</v>
      </c>
      <c r="AG202" s="270" t="b">
        <f>OR(AF202,AND(I202&lt;&gt;"",I202=FALSE))</f>
        <v>0</v>
      </c>
      <c r="AH202" s="69"/>
      <c r="AI202" s="69"/>
    </row>
    <row r="203" spans="1:36" s="37" customFormat="1" ht="5.0999999999999996" customHeight="1" x14ac:dyDescent="0.2">
      <c r="A203" s="253"/>
      <c r="B203" s="187"/>
      <c r="C203" s="31"/>
      <c r="D203" s="176"/>
      <c r="F203" s="39"/>
      <c r="G203" s="176"/>
      <c r="H203" s="176"/>
      <c r="I203" s="176"/>
      <c r="J203" s="176"/>
      <c r="M203" s="39"/>
      <c r="N203" s="39"/>
      <c r="O203" s="172"/>
      <c r="P203" s="71"/>
      <c r="Q203" s="69"/>
      <c r="R203" s="69"/>
      <c r="S203" s="69"/>
      <c r="T203" s="69"/>
      <c r="U203" s="69"/>
      <c r="V203" s="69"/>
      <c r="W203" s="69"/>
      <c r="X203" s="69"/>
      <c r="Y203" s="69"/>
      <c r="Z203" s="69"/>
      <c r="AA203" s="69"/>
      <c r="AB203" s="69"/>
      <c r="AC203" s="69"/>
      <c r="AD203" s="69"/>
      <c r="AE203" s="69"/>
      <c r="AF203" s="69"/>
      <c r="AG203" s="69"/>
      <c r="AH203" s="69"/>
      <c r="AI203" s="69"/>
    </row>
    <row r="204" spans="1:36" s="37" customFormat="1" ht="15" customHeight="1" x14ac:dyDescent="0.2">
      <c r="A204" s="253"/>
      <c r="B204" s="187"/>
      <c r="D204" s="176" t="s">
        <v>237</v>
      </c>
      <c r="E204" s="810" t="str">
        <f>Translations!$B$114</f>
        <v>Scope factor</v>
      </c>
      <c r="F204" s="812" t="str">
        <f>IF(OR(X204="",X204=EUconst_NA),"",X204)</f>
        <v/>
      </c>
      <c r="G204" s="814"/>
      <c r="H204" s="814"/>
      <c r="I204" s="816"/>
      <c r="J204" s="816"/>
      <c r="K204" s="818"/>
      <c r="L204" s="22"/>
      <c r="M204" s="820" t="str">
        <f>IF(OR(ISBLANK(L204),L204=EUconst_NoTier),"",IF($Z204=0,EUconst_NotApplicable,IF(ISERROR($Z204),"",$Z204)))</f>
        <v/>
      </c>
      <c r="N204" s="821"/>
      <c r="O204" s="306"/>
      <c r="P204" s="314" t="str">
        <f>P200</f>
        <v/>
      </c>
      <c r="Q204" s="69"/>
      <c r="R204" s="173" t="str">
        <f>E196</f>
        <v/>
      </c>
      <c r="S204" s="322"/>
      <c r="T204" s="173" t="str">
        <f>IF(E204="","",INDEX(EUwideConstants!$C$251:$C$257,MATCH(E204,Euconst_CalcFactors,0))&amp;R204)</f>
        <v>ScopeFactor_</v>
      </c>
      <c r="U204" s="69"/>
      <c r="V204" s="173" t="str">
        <f ca="1">IF(T204="","",INDEX(EUwideConstants!$E$251:$E$257,MATCH(E204,Euconst_CalcFactors,0)))</f>
        <v>EUwideConstants!$F$251:$I$251</v>
      </c>
      <c r="W204" s="69"/>
      <c r="X204" s="270" t="str">
        <f>IF(OR(R204="",T204=""),"",INDEX(EUwideConstants!$G:$G,MATCH(T204,EUwideConstants!$S:$S,0)))</f>
        <v/>
      </c>
      <c r="Y204" s="173" t="str">
        <f>IF(F204="","",IF(F204=EUconst_NA,"",INDEX(EUwideConstants!$H:$O,MATCH(T204,EUwideConstants!$S:$S,0),MATCH(F204,CNTR_TierList,0))))</f>
        <v/>
      </c>
      <c r="Z204" s="173" t="str">
        <f>IF(ISBLANK(L204),"",IF(L204=EUconst_NA,"",INDEX(EUwideConstants!$H:$O,MATCH(T204,EUwideConstants!$S:$S,0),MATCH(L204,CNTR_TierList,0))))</f>
        <v/>
      </c>
      <c r="AA204" s="173" t="str">
        <f>IF(L204="","",INDEX(ScopeAddress,MATCH(L204,ScopeTiers,0)))</f>
        <v/>
      </c>
      <c r="AB204" s="270" t="b">
        <f>AND(COUNTA(CNTR_ListRelevantSections)&gt;0,E195="")</f>
        <v>0</v>
      </c>
      <c r="AC204" s="270" t="b">
        <f>AND(COUNTA(CNTR_ListRelevantSections)&gt;0,OR(CNTR_REHasImproveScopeFactor=FALSE,AB204))</f>
        <v>0</v>
      </c>
      <c r="AD204" s="270" t="b">
        <f t="shared" ref="AD204" si="56">AC204</f>
        <v>0</v>
      </c>
      <c r="AE204" s="270" t="b">
        <f t="shared" ref="AE204" si="57">AD204</f>
        <v>0</v>
      </c>
      <c r="AF204" s="270" t="b">
        <f t="shared" ref="AF204" si="58">AE204</f>
        <v>0</v>
      </c>
      <c r="AG204" s="270" t="b">
        <f t="shared" ref="AG204" si="59">AF204</f>
        <v>0</v>
      </c>
      <c r="AH204" s="69"/>
      <c r="AI204" s="69"/>
    </row>
    <row r="205" spans="1:36" s="37" customFormat="1" ht="15" customHeight="1" x14ac:dyDescent="0.2">
      <c r="A205" s="253"/>
      <c r="B205" s="187"/>
      <c r="D205" s="176"/>
      <c r="E205" s="811"/>
      <c r="F205" s="813"/>
      <c r="G205" s="815"/>
      <c r="H205" s="815"/>
      <c r="I205" s="817"/>
      <c r="J205" s="817"/>
      <c r="K205" s="819"/>
      <c r="L205" s="23"/>
      <c r="M205" s="820" t="str">
        <f>IF(L205="","",INDEX(ScopeMethodsDetails,MATCH(L205,INDEX(ScopeMethodsDetails,,1),0),2))</f>
        <v/>
      </c>
      <c r="N205" s="821"/>
      <c r="O205" s="306"/>
      <c r="P205" s="314" t="str">
        <f>P204</f>
        <v/>
      </c>
      <c r="Q205" s="69"/>
      <c r="R205" s="69"/>
      <c r="S205" s="69"/>
      <c r="T205" s="69"/>
      <c r="U205" s="69"/>
      <c r="V205" s="69"/>
      <c r="W205" s="69"/>
      <c r="X205" s="69"/>
      <c r="Y205" s="69"/>
      <c r="Z205" s="69"/>
      <c r="AA205" s="69"/>
      <c r="AB205" s="69"/>
      <c r="AC205" s="69"/>
      <c r="AD205" s="69"/>
      <c r="AE205" s="69"/>
      <c r="AF205" s="69"/>
      <c r="AG205" s="270" t="b">
        <f>AG204</f>
        <v>0</v>
      </c>
      <c r="AH205" s="69"/>
      <c r="AI205" s="69"/>
    </row>
    <row r="206" spans="1:36" s="37" customFormat="1" ht="5.0999999999999996" customHeight="1" x14ac:dyDescent="0.2">
      <c r="A206" s="253"/>
      <c r="B206" s="187"/>
      <c r="D206" s="176"/>
      <c r="E206" s="327"/>
      <c r="F206" s="328"/>
      <c r="G206" s="329"/>
      <c r="H206" s="329"/>
      <c r="I206" s="330"/>
      <c r="J206" s="330"/>
      <c r="K206" s="331"/>
      <c r="L206" s="332"/>
      <c r="M206" s="333"/>
      <c r="N206" s="333"/>
      <c r="O206" s="306"/>
      <c r="P206" s="69"/>
      <c r="Q206" s="69"/>
      <c r="R206" s="69"/>
      <c r="S206" s="69"/>
      <c r="T206" s="69"/>
      <c r="U206" s="69"/>
      <c r="V206" s="69"/>
      <c r="W206" s="69"/>
      <c r="X206" s="69"/>
      <c r="Y206" s="69"/>
      <c r="Z206" s="69"/>
      <c r="AA206" s="69"/>
      <c r="AB206" s="69"/>
      <c r="AC206" s="69"/>
      <c r="AD206" s="69"/>
      <c r="AE206" s="69"/>
      <c r="AF206" s="69"/>
      <c r="AG206" s="69"/>
      <c r="AH206" s="69"/>
      <c r="AI206" s="69"/>
    </row>
    <row r="207" spans="1:36" s="37" customFormat="1" ht="12.75" customHeight="1" x14ac:dyDescent="0.2">
      <c r="A207" s="253"/>
      <c r="B207" s="187"/>
      <c r="D207" s="334" t="s">
        <v>238</v>
      </c>
      <c r="E207" s="204" t="str">
        <f>Translations!$B$342</f>
        <v>Description</v>
      </c>
      <c r="G207" s="335"/>
      <c r="H207" s="176"/>
      <c r="I207" s="176"/>
      <c r="J207" s="176"/>
      <c r="K207" s="176"/>
      <c r="L207" s="176"/>
      <c r="M207" s="176"/>
      <c r="N207" s="176"/>
      <c r="O207" s="306"/>
      <c r="P207" s="69"/>
      <c r="Q207" s="69"/>
      <c r="R207" s="69"/>
      <c r="S207" s="69"/>
      <c r="T207" s="69"/>
      <c r="U207" s="69"/>
      <c r="V207" s="69"/>
      <c r="W207" s="69"/>
      <c r="X207" s="69"/>
      <c r="Y207" s="69"/>
      <c r="Z207" s="69"/>
      <c r="AA207" s="69"/>
      <c r="AB207" s="69"/>
      <c r="AC207" s="69"/>
      <c r="AD207" s="69"/>
      <c r="AE207" s="69"/>
      <c r="AF207" s="69"/>
      <c r="AG207" s="69"/>
      <c r="AH207" s="69"/>
      <c r="AI207" s="69"/>
    </row>
    <row r="208" spans="1:36" s="37" customFormat="1" ht="12.75" customHeight="1" x14ac:dyDescent="0.2">
      <c r="A208" s="253"/>
      <c r="B208" s="259"/>
      <c r="C208" s="31"/>
      <c r="D208" s="176"/>
      <c r="E208" s="680" t="str">
        <f>Translations!$B$346</f>
        <v>In case you require more space for the description you may also use external files and reference those here.</v>
      </c>
      <c r="F208" s="680"/>
      <c r="G208" s="680"/>
      <c r="H208" s="680"/>
      <c r="I208" s="680"/>
      <c r="J208" s="680"/>
      <c r="K208" s="680"/>
      <c r="L208" s="680"/>
      <c r="M208" s="680"/>
      <c r="N208" s="680"/>
      <c r="O208" s="306"/>
      <c r="P208" s="73"/>
      <c r="Q208" s="69"/>
      <c r="R208" s="69"/>
      <c r="S208" s="69"/>
      <c r="T208" s="69"/>
      <c r="U208" s="69"/>
      <c r="V208" s="69"/>
      <c r="W208" s="69"/>
      <c r="X208" s="69"/>
      <c r="Y208" s="69"/>
      <c r="Z208" s="69"/>
      <c r="AA208" s="69"/>
      <c r="AB208" s="69"/>
      <c r="AC208" s="69"/>
      <c r="AD208" s="69"/>
      <c r="AE208" s="69"/>
      <c r="AF208" s="69"/>
      <c r="AG208" s="69"/>
      <c r="AH208" s="69"/>
      <c r="AI208" s="69"/>
    </row>
    <row r="209" spans="1:36" s="37" customFormat="1" ht="12.75" customHeight="1" x14ac:dyDescent="0.2">
      <c r="A209" s="336"/>
      <c r="B209" s="254"/>
      <c r="C209" s="39"/>
      <c r="E209" s="789"/>
      <c r="F209" s="790"/>
      <c r="G209" s="790"/>
      <c r="H209" s="790"/>
      <c r="I209" s="790"/>
      <c r="J209" s="790"/>
      <c r="K209" s="790"/>
      <c r="L209" s="790"/>
      <c r="M209" s="790"/>
      <c r="N209" s="791"/>
      <c r="O209" s="306"/>
      <c r="P209" s="314" t="str">
        <f>P200</f>
        <v/>
      </c>
      <c r="Q209" s="69"/>
      <c r="R209" s="69"/>
      <c r="S209" s="69"/>
      <c r="T209" s="69"/>
      <c r="U209" s="69"/>
      <c r="V209" s="69"/>
      <c r="W209" s="69"/>
      <c r="X209" s="69"/>
      <c r="Y209" s="69"/>
      <c r="Z209" s="69"/>
      <c r="AA209" s="69"/>
      <c r="AB209" s="69"/>
      <c r="AC209" s="69"/>
      <c r="AD209" s="69"/>
      <c r="AE209" s="69"/>
      <c r="AF209" s="69"/>
      <c r="AG209" s="69"/>
      <c r="AH209" s="69"/>
      <c r="AI209" s="173" t="b">
        <f>AND(COUNTA(CNTR_ListRelevantSections)&gt;0,OR(AB202,COUNTA(E200:E202)=0))</f>
        <v>0</v>
      </c>
    </row>
    <row r="210" spans="1:36" s="37" customFormat="1" ht="12.75" customHeight="1" x14ac:dyDescent="0.2">
      <c r="A210" s="336"/>
      <c r="B210" s="254"/>
      <c r="C210" s="39"/>
      <c r="E210" s="792"/>
      <c r="F210" s="793"/>
      <c r="G210" s="793"/>
      <c r="H210" s="793"/>
      <c r="I210" s="793"/>
      <c r="J210" s="793"/>
      <c r="K210" s="793"/>
      <c r="L210" s="793"/>
      <c r="M210" s="793"/>
      <c r="N210" s="794"/>
      <c r="O210" s="306"/>
      <c r="P210" s="314" t="str">
        <f>P209</f>
        <v/>
      </c>
      <c r="Q210" s="69"/>
      <c r="R210" s="69"/>
      <c r="S210" s="69"/>
      <c r="T210" s="69"/>
      <c r="U210" s="69"/>
      <c r="V210" s="69"/>
      <c r="W210" s="69"/>
      <c r="X210" s="69"/>
      <c r="Y210" s="69"/>
      <c r="Z210" s="69"/>
      <c r="AA210" s="69"/>
      <c r="AB210" s="69"/>
      <c r="AC210" s="69"/>
      <c r="AD210" s="69"/>
      <c r="AE210" s="69"/>
      <c r="AF210" s="69"/>
      <c r="AG210" s="69"/>
      <c r="AH210" s="69"/>
      <c r="AI210" s="173" t="b">
        <f>AI209</f>
        <v>0</v>
      </c>
    </row>
    <row r="211" spans="1:36" s="37" customFormat="1" ht="12.75" customHeight="1" x14ac:dyDescent="0.2">
      <c r="A211" s="336"/>
      <c r="B211" s="254"/>
      <c r="C211" s="39"/>
      <c r="E211" s="792"/>
      <c r="F211" s="793"/>
      <c r="G211" s="793"/>
      <c r="H211" s="793"/>
      <c r="I211" s="793"/>
      <c r="J211" s="793"/>
      <c r="K211" s="793"/>
      <c r="L211" s="793"/>
      <c r="M211" s="793"/>
      <c r="N211" s="794"/>
      <c r="O211" s="306"/>
      <c r="P211" s="314" t="str">
        <f t="shared" ref="P211:P213" si="60">P210</f>
        <v/>
      </c>
      <c r="Q211" s="69"/>
      <c r="R211" s="69"/>
      <c r="S211" s="69"/>
      <c r="T211" s="69"/>
      <c r="U211" s="69"/>
      <c r="V211" s="69"/>
      <c r="W211" s="69"/>
      <c r="X211" s="69"/>
      <c r="Y211" s="69"/>
      <c r="Z211" s="69"/>
      <c r="AA211" s="69"/>
      <c r="AB211" s="69"/>
      <c r="AC211" s="69"/>
      <c r="AD211" s="69"/>
      <c r="AE211" s="69"/>
      <c r="AF211" s="69"/>
      <c r="AG211" s="69"/>
      <c r="AH211" s="69"/>
      <c r="AI211" s="173" t="b">
        <f>AI210</f>
        <v>0</v>
      </c>
    </row>
    <row r="212" spans="1:36" s="37" customFormat="1" ht="12.75" customHeight="1" x14ac:dyDescent="0.2">
      <c r="A212" s="336"/>
      <c r="B212" s="254"/>
      <c r="C212" s="39"/>
      <c r="E212" s="792"/>
      <c r="F212" s="793"/>
      <c r="G212" s="793"/>
      <c r="H212" s="793"/>
      <c r="I212" s="793"/>
      <c r="J212" s="793"/>
      <c r="K212" s="793"/>
      <c r="L212" s="793"/>
      <c r="M212" s="793"/>
      <c r="N212" s="794"/>
      <c r="O212" s="306"/>
      <c r="P212" s="314" t="str">
        <f t="shared" si="60"/>
        <v/>
      </c>
      <c r="Q212" s="69"/>
      <c r="R212" s="69"/>
      <c r="S212" s="69"/>
      <c r="T212" s="69"/>
      <c r="U212" s="69"/>
      <c r="V212" s="69"/>
      <c r="W212" s="69"/>
      <c r="X212" s="69"/>
      <c r="Y212" s="69"/>
      <c r="Z212" s="69"/>
      <c r="AA212" s="69"/>
      <c r="AB212" s="69"/>
      <c r="AC212" s="69"/>
      <c r="AD212" s="69"/>
      <c r="AE212" s="69"/>
      <c r="AF212" s="69"/>
      <c r="AG212" s="69"/>
      <c r="AH212" s="69"/>
      <c r="AI212" s="173" t="b">
        <f>AI211</f>
        <v>0</v>
      </c>
    </row>
    <row r="213" spans="1:36" s="37" customFormat="1" ht="12.75" customHeight="1" x14ac:dyDescent="0.2">
      <c r="A213" s="336"/>
      <c r="B213" s="254"/>
      <c r="C213" s="39"/>
      <c r="E213" s="795"/>
      <c r="F213" s="796"/>
      <c r="G213" s="796"/>
      <c r="H213" s="796"/>
      <c r="I213" s="796"/>
      <c r="J213" s="796"/>
      <c r="K213" s="796"/>
      <c r="L213" s="796"/>
      <c r="M213" s="796"/>
      <c r="N213" s="797"/>
      <c r="O213" s="306"/>
      <c r="P213" s="314" t="str">
        <f t="shared" si="60"/>
        <v/>
      </c>
      <c r="Q213" s="69"/>
      <c r="R213" s="69"/>
      <c r="S213" s="69"/>
      <c r="T213" s="69"/>
      <c r="U213" s="69"/>
      <c r="V213" s="69"/>
      <c r="W213" s="69"/>
      <c r="X213" s="69"/>
      <c r="Y213" s="69"/>
      <c r="Z213" s="69"/>
      <c r="AA213" s="69"/>
      <c r="AB213" s="69"/>
      <c r="AC213" s="69"/>
      <c r="AD213" s="69"/>
      <c r="AE213" s="69"/>
      <c r="AF213" s="69"/>
      <c r="AG213" s="69"/>
      <c r="AH213" s="69"/>
      <c r="AI213" s="173" t="b">
        <f>AI212</f>
        <v>0</v>
      </c>
    </row>
    <row r="214" spans="1:36" ht="12.75" customHeight="1" thickBot="1" x14ac:dyDescent="0.25">
      <c r="A214" s="253"/>
      <c r="B214" s="254"/>
      <c r="C214" s="308"/>
      <c r="D214" s="264"/>
      <c r="E214" s="309"/>
      <c r="F214" s="308"/>
      <c r="G214" s="310"/>
      <c r="H214" s="310"/>
      <c r="I214" s="310"/>
      <c r="J214" s="310"/>
      <c r="K214" s="310"/>
      <c r="L214" s="310"/>
      <c r="M214" s="310"/>
      <c r="N214" s="310"/>
      <c r="O214" s="172"/>
      <c r="P214" s="69"/>
      <c r="Q214" s="69"/>
      <c r="R214" s="69"/>
      <c r="S214" s="25"/>
      <c r="T214" s="25"/>
      <c r="U214" s="311"/>
      <c r="V214" s="25"/>
      <c r="W214" s="25"/>
      <c r="X214" s="311"/>
      <c r="Y214" s="25"/>
      <c r="Z214" s="25"/>
      <c r="AA214" s="25"/>
      <c r="AB214" s="25"/>
      <c r="AC214" s="25"/>
      <c r="AD214" s="25"/>
      <c r="AE214" s="25"/>
      <c r="AF214" s="25"/>
      <c r="AG214" s="25"/>
      <c r="AH214" s="25"/>
      <c r="AI214" s="25"/>
    </row>
    <row r="215" spans="1:36" ht="12.75" customHeight="1" thickBot="1" x14ac:dyDescent="0.25">
      <c r="A215" s="312"/>
      <c r="B215" s="187"/>
      <c r="C215" s="39"/>
      <c r="D215" s="220"/>
      <c r="E215" s="300"/>
      <c r="F215" s="39"/>
      <c r="G215" s="56"/>
      <c r="H215" s="56"/>
      <c r="I215" s="56"/>
      <c r="J215" s="56"/>
      <c r="K215" s="39"/>
      <c r="L215" s="56"/>
      <c r="M215" s="56"/>
      <c r="N215" s="56"/>
      <c r="O215" s="172"/>
      <c r="P215" s="69"/>
      <c r="Q215" s="69"/>
      <c r="R215" s="69"/>
      <c r="S215" s="71"/>
      <c r="V215" s="303"/>
      <c r="Z215" s="25"/>
      <c r="AA215" s="25"/>
      <c r="AB215" s="25"/>
      <c r="AC215" s="25"/>
      <c r="AD215" s="25"/>
      <c r="AE215" s="25"/>
      <c r="AF215" s="25"/>
      <c r="AG215" s="25"/>
      <c r="AH215" s="25"/>
      <c r="AI215" s="293"/>
      <c r="AJ215" s="287"/>
    </row>
    <row r="216" spans="1:36" ht="15" customHeight="1" thickBot="1" x14ac:dyDescent="0.25">
      <c r="A216" s="266" t="str">
        <f>IF(E216="","",C216)</f>
        <v/>
      </c>
      <c r="B216" s="187"/>
      <c r="C216" s="267">
        <f>C195+1</f>
        <v>10</v>
      </c>
      <c r="D216" s="31"/>
      <c r="E216" s="822"/>
      <c r="F216" s="823"/>
      <c r="G216" s="823"/>
      <c r="H216" s="823"/>
      <c r="I216" s="823"/>
      <c r="J216" s="823"/>
      <c r="K216" s="824"/>
      <c r="L216" s="824"/>
      <c r="M216" s="824"/>
      <c r="N216" s="825"/>
      <c r="O216" s="313"/>
      <c r="P216" s="314" t="str">
        <f>IF(AND(E216&lt;&gt;"",COUNTIF(P217:$P$658,"PRINT")=0),"PRINT","")</f>
        <v/>
      </c>
      <c r="Q216" s="315"/>
      <c r="R216" s="316" t="str">
        <f>IF(ISBLANK(E216),"",MATCH(E216,CNTR_SourceStreamNames,0))</f>
        <v/>
      </c>
      <c r="S216" s="71"/>
      <c r="T216" s="71"/>
      <c r="U216" s="71"/>
      <c r="V216" s="303"/>
      <c r="X216" s="25"/>
      <c r="Y216" s="25"/>
      <c r="Z216" s="25"/>
      <c r="AA216" s="25"/>
      <c r="AB216" s="25"/>
      <c r="AC216" s="25"/>
      <c r="AD216" s="25"/>
      <c r="AE216" s="25"/>
      <c r="AF216" s="25"/>
      <c r="AG216" s="25"/>
      <c r="AH216" s="25"/>
      <c r="AI216" s="270" t="b">
        <f>CNTR_FuelStreamsRelevant=EUconst_NotRelevant</f>
        <v>0</v>
      </c>
      <c r="AJ216" s="287"/>
    </row>
    <row r="217" spans="1:36" ht="12.75" customHeight="1" thickBot="1" x14ac:dyDescent="0.25">
      <c r="A217" s="253"/>
      <c r="B217" s="187"/>
      <c r="C217" s="31"/>
      <c r="D217" s="31"/>
      <c r="E217" s="826" t="str">
        <f>IF(ISBLANK(E216),"",IF(INDEX(c_AERDataTransfer!$AT$27:$AT$76,MATCH(R216,c_AERDataTransfer!$C$27:$C$76,0))&gt;0,INDEX(c_AERDataTransfer!$AT$27:$AT$76,MATCH(R216,c_AERDataTransfer!$C$27:$C$76,0)),""))</f>
        <v/>
      </c>
      <c r="F217" s="827"/>
      <c r="G217" s="827"/>
      <c r="H217" s="827"/>
      <c r="I217" s="827"/>
      <c r="J217" s="827"/>
      <c r="K217" s="828"/>
      <c r="L217" s="828"/>
      <c r="M217" s="828"/>
      <c r="N217" s="829"/>
      <c r="O217" s="317"/>
      <c r="P217" s="69"/>
      <c r="Q217" s="315"/>
      <c r="R217" s="69"/>
      <c r="S217" s="71"/>
      <c r="T217" s="71"/>
      <c r="U217" s="71"/>
      <c r="V217" s="303"/>
      <c r="X217" s="25"/>
      <c r="Y217" s="318"/>
      <c r="Z217" s="69"/>
      <c r="AA217" s="69"/>
      <c r="AB217" s="69"/>
      <c r="AC217" s="69"/>
      <c r="AD217" s="69"/>
      <c r="AE217" s="318"/>
      <c r="AF217" s="25"/>
      <c r="AG217" s="315"/>
      <c r="AH217" s="69"/>
      <c r="AI217" s="293"/>
      <c r="AJ217" s="287"/>
    </row>
    <row r="218" spans="1:36" ht="5.0999999999999996" customHeight="1" x14ac:dyDescent="0.2">
      <c r="A218" s="253"/>
      <c r="B218" s="187"/>
      <c r="C218" s="31"/>
      <c r="D218" s="31"/>
      <c r="E218" s="31"/>
      <c r="F218" s="31"/>
      <c r="G218" s="31"/>
      <c r="H218" s="39"/>
      <c r="I218" s="39"/>
      <c r="J218" s="39"/>
      <c r="K218" s="39"/>
      <c r="L218" s="39"/>
      <c r="M218" s="39"/>
      <c r="N218" s="39"/>
      <c r="O218" s="172"/>
      <c r="P218" s="69"/>
      <c r="Q218" s="69"/>
      <c r="R218" s="69"/>
      <c r="S218" s="71"/>
      <c r="T218" s="71"/>
      <c r="U218" s="71"/>
      <c r="V218" s="303"/>
      <c r="W218" s="69"/>
      <c r="X218" s="69"/>
      <c r="Y218" s="69"/>
      <c r="Z218" s="69"/>
      <c r="AA218" s="69"/>
      <c r="AB218" s="69"/>
      <c r="AC218" s="69"/>
      <c r="AD218" s="69"/>
      <c r="AE218" s="69"/>
      <c r="AF218" s="25"/>
      <c r="AG218" s="69"/>
      <c r="AH218" s="69"/>
      <c r="AI218" s="69"/>
      <c r="AJ218" s="287"/>
    </row>
    <row r="219" spans="1:36" ht="12.75" customHeight="1" x14ac:dyDescent="0.2">
      <c r="A219" s="253"/>
      <c r="B219" s="187"/>
      <c r="C219" s="31"/>
      <c r="D219" s="31"/>
      <c r="E219" s="830" t="str">
        <f>IF(E216="","",HYPERLINK("#JUMP_E_Top",EUconst_FurtherGuidancePoint1))</f>
        <v/>
      </c>
      <c r="F219" s="830"/>
      <c r="G219" s="830"/>
      <c r="H219" s="830"/>
      <c r="I219" s="830"/>
      <c r="J219" s="830"/>
      <c r="K219" s="830"/>
      <c r="L219" s="830"/>
      <c r="M219" s="830"/>
      <c r="N219" s="831"/>
      <c r="O219" s="172"/>
      <c r="P219" s="69"/>
      <c r="Q219" s="315"/>
      <c r="R219" s="319"/>
      <c r="S219" s="71"/>
      <c r="T219" s="71"/>
      <c r="U219" s="71"/>
      <c r="V219" s="69"/>
      <c r="W219" s="69"/>
      <c r="X219" s="69"/>
      <c r="Y219" s="25"/>
      <c r="Z219" s="69"/>
      <c r="AA219" s="69"/>
      <c r="AB219" s="69"/>
      <c r="AC219" s="69"/>
      <c r="AD219" s="69"/>
      <c r="AE219" s="69"/>
      <c r="AF219" s="25"/>
      <c r="AG219" s="69"/>
      <c r="AH219" s="69"/>
      <c r="AI219" s="69"/>
      <c r="AJ219" s="287"/>
    </row>
    <row r="220" spans="1:36" s="37" customFormat="1" ht="38.85" customHeight="1" x14ac:dyDescent="0.2">
      <c r="A220" s="253"/>
      <c r="B220" s="187"/>
      <c r="C220" s="31"/>
      <c r="E220" s="320" t="str">
        <f>Translations!$B$65</f>
        <v>Parameter</v>
      </c>
      <c r="F220" s="321" t="s">
        <v>573</v>
      </c>
      <c r="G220" s="798" t="str">
        <f>Translations!$B$344</f>
        <v xml:space="preserve">Reason for deviation in the past: </v>
      </c>
      <c r="H220" s="798"/>
      <c r="I220" s="320" t="str">
        <f>Translations!$B$345</f>
        <v>Impact on tiers?</v>
      </c>
      <c r="J220" s="320" t="str">
        <f>Translations!$B$336</f>
        <v>Measures taken:</v>
      </c>
      <c r="K220" s="321" t="str">
        <f>Translations!$B$308</f>
        <v>When?</v>
      </c>
      <c r="L220" s="321" t="str">
        <f>Translations!$B$340</f>
        <v>Tier applied:</v>
      </c>
      <c r="O220" s="306"/>
      <c r="P220" s="69"/>
      <c r="Q220" s="322"/>
      <c r="R220" s="69"/>
      <c r="S220" s="69"/>
      <c r="T220" s="322"/>
      <c r="U220" s="322"/>
      <c r="V220" s="322"/>
      <c r="W220" s="322"/>
      <c r="X220" s="322"/>
      <c r="Y220" s="322"/>
      <c r="Z220" s="322"/>
      <c r="AA220" s="323" t="s">
        <v>498</v>
      </c>
      <c r="AB220" s="322"/>
      <c r="AC220" s="322" t="str">
        <f>Translations!$B$344</f>
        <v xml:space="preserve">Reason for deviation in the past: </v>
      </c>
      <c r="AD220" s="322" t="str">
        <f>Translations!$B$345</f>
        <v>Impact on tiers?</v>
      </c>
      <c r="AE220" s="322" t="str">
        <f>Translations!$B$336</f>
        <v>Measures taken:</v>
      </c>
      <c r="AF220" s="322" t="str">
        <f>Translations!$B$308</f>
        <v>When?</v>
      </c>
      <c r="AG220" s="322" t="str">
        <f>Translations!$B$340</f>
        <v>Tier applied:</v>
      </c>
      <c r="AH220" s="322"/>
      <c r="AI220" s="69"/>
      <c r="AJ220" s="287"/>
    </row>
    <row r="221" spans="1:36" s="37" customFormat="1" ht="15" customHeight="1" x14ac:dyDescent="0.2">
      <c r="A221" s="253"/>
      <c r="B221" s="187"/>
      <c r="D221" s="176" t="s">
        <v>128</v>
      </c>
      <c r="E221" s="10"/>
      <c r="F221" s="324" t="str">
        <f>IF(OR(X221="",X221=EUconst_NA),"",IF(CNTR_SmallEmitter,1,X221))</f>
        <v/>
      </c>
      <c r="G221" s="799"/>
      <c r="H221" s="730"/>
      <c r="I221" s="11"/>
      <c r="J221" s="11"/>
      <c r="K221" s="12"/>
      <c r="L221" s="13"/>
      <c r="M221" s="800" t="str">
        <f>IF(OR(ISBLANK(L221),L221=EUconst_NoTier),"",IF($Z221=0,EUconst_NotApplicable,IF(ISERROR($Z221),"",$Z221)))</f>
        <v/>
      </c>
      <c r="N221" s="801"/>
      <c r="O221" s="306"/>
      <c r="P221" s="314" t="str">
        <f>R216</f>
        <v/>
      </c>
      <c r="Q221" s="69"/>
      <c r="R221" s="173" t="str">
        <f>R225</f>
        <v/>
      </c>
      <c r="S221" s="322"/>
      <c r="T221" s="173" t="str">
        <f>IF(E221="","",INDEX(EUwideConstants!$C$251:$C$257,MATCH(E221,Euconst_CalcFactors,0))&amp;R221)</f>
        <v/>
      </c>
      <c r="U221" s="69"/>
      <c r="V221" s="173" t="str">
        <f>IF(T221="","",INDEX(EUwideConstants!$E$251:$E$257,MATCH(E221,Euconst_CalcFactors,0)))</f>
        <v/>
      </c>
      <c r="W221" s="69"/>
      <c r="X221" s="270" t="str">
        <f>IF(OR(R221="",T221=""),"",INDEX(EUwideConstants!$G:$G,MATCH(T221,EUwideConstants!$S:$S,0)))</f>
        <v/>
      </c>
      <c r="Y221" s="173" t="str">
        <f>IF(F221="","",IF(F221=EUconst_NA,"",INDEX(EUwideConstants!$H:$O,MATCH(T221,EUwideConstants!$S:$S,0),MATCH(F221,CNTR_TierList,0))))</f>
        <v/>
      </c>
      <c r="Z221" s="173" t="str">
        <f>IF(ISBLANK(L221),"",IF(L221=EUconst_NA,"",INDEX(EUwideConstants!$H:$O,MATCH(T221,EUwideConstants!$S:$S,0),MATCH(L221,CNTR_TierList,0))))</f>
        <v/>
      </c>
      <c r="AA221" s="69"/>
      <c r="AB221" s="270" t="b">
        <f>AND(COUNTA(CNTR_ListRelevantSections)&gt;0,E216="")</f>
        <v>0</v>
      </c>
      <c r="AC221" s="270" t="b">
        <f>AND(COUNTA(CNTR_ListRelevantSections)&gt;0,OR(E221="",AB221,CNTR_REHasImproveFuelStream=FALSE))</f>
        <v>0</v>
      </c>
      <c r="AD221" s="270" t="b">
        <f t="shared" ref="AD221:AD223" si="61">AC221</f>
        <v>0</v>
      </c>
      <c r="AE221" s="270" t="b">
        <f t="shared" ref="AE221:AE223" si="62">AD221</f>
        <v>0</v>
      </c>
      <c r="AF221" s="270" t="b">
        <f>OR(AD221,AND(J221&lt;&gt;"",J221=FALSE))</f>
        <v>0</v>
      </c>
      <c r="AG221" s="270" t="b">
        <f>OR(AF221,AND(I221&lt;&gt;"",I221=FALSE))</f>
        <v>0</v>
      </c>
      <c r="AH221" s="69"/>
      <c r="AI221" s="69"/>
    </row>
    <row r="222" spans="1:36" s="37" customFormat="1" ht="15" customHeight="1" x14ac:dyDescent="0.2">
      <c r="A222" s="253"/>
      <c r="B222" s="187"/>
      <c r="D222" s="176" t="s">
        <v>129</v>
      </c>
      <c r="E222" s="14"/>
      <c r="F222" s="325" t="str">
        <f>IF(OR(X222="",X222=EUconst_NA),"",IF(CNTR_SmallEmitter,1,X222))</f>
        <v/>
      </c>
      <c r="G222" s="802"/>
      <c r="H222" s="803"/>
      <c r="I222" s="15"/>
      <c r="J222" s="15"/>
      <c r="K222" s="16"/>
      <c r="L222" s="17"/>
      <c r="M222" s="804" t="str">
        <f>IF(OR(ISBLANK(L222),L222=EUconst_NoTier),"",IF($Z222=0,EUconst_NotApplicable,IF(ISERROR($Z222),"",$Z222)))</f>
        <v/>
      </c>
      <c r="N222" s="805"/>
      <c r="O222" s="306"/>
      <c r="P222" s="314" t="str">
        <f>P221</f>
        <v/>
      </c>
      <c r="Q222" s="69"/>
      <c r="R222" s="173" t="str">
        <f>R221</f>
        <v/>
      </c>
      <c r="S222" s="322"/>
      <c r="T222" s="173" t="str">
        <f>IF(E222="","",INDEX(EUwideConstants!$C$251:$C$257,MATCH(E222,Euconst_CalcFactors,0))&amp;R222)</f>
        <v/>
      </c>
      <c r="U222" s="69"/>
      <c r="V222" s="173" t="str">
        <f>IF(T222="","",INDEX(EUwideConstants!$E$251:$E$257,MATCH(E222,Euconst_CalcFactors,0)))</f>
        <v/>
      </c>
      <c r="W222" s="69"/>
      <c r="X222" s="270" t="str">
        <f>IF(OR(R222="",T222=""),"",INDEX(EUwideConstants!$G:$G,MATCH(T222,EUwideConstants!$S:$S,0)))</f>
        <v/>
      </c>
      <c r="Y222" s="173" t="str">
        <f>IF(F222="","",IF(F222=EUconst_NA,"",INDEX(EUwideConstants!$H:$O,MATCH(T222,EUwideConstants!$S:$S,0),MATCH(F222,CNTR_TierList,0))))</f>
        <v/>
      </c>
      <c r="Z222" s="173" t="str">
        <f>IF(ISBLANK(L222),"",IF(L222=EUconst_NA,"",INDEX(EUwideConstants!$H:$O,MATCH(T222,EUwideConstants!$S:$S,0),MATCH(L222,CNTR_TierList,0))))</f>
        <v/>
      </c>
      <c r="AA222" s="69"/>
      <c r="AB222" s="270" t="b">
        <f>AND(COUNTA(CNTR_ListRelevantSections)&gt;0,E216="")</f>
        <v>0</v>
      </c>
      <c r="AC222" s="270" t="b">
        <f>AND(COUNTA(CNTR_ListRelevantSections)&gt;0,OR(E222="",AB222,CNTR_REHasImproveFuelStream=FALSE))</f>
        <v>0</v>
      </c>
      <c r="AD222" s="270" t="b">
        <f t="shared" si="61"/>
        <v>0</v>
      </c>
      <c r="AE222" s="270" t="b">
        <f t="shared" si="62"/>
        <v>0</v>
      </c>
      <c r="AF222" s="270" t="b">
        <f>OR(AD222,AND(J222&lt;&gt;"",J222=FALSE))</f>
        <v>0</v>
      </c>
      <c r="AG222" s="270" t="b">
        <f>OR(AF222,AND(I222&lt;&gt;"",I222=FALSE))</f>
        <v>0</v>
      </c>
      <c r="AH222" s="69"/>
      <c r="AI222" s="69"/>
    </row>
    <row r="223" spans="1:36" s="37" customFormat="1" ht="15" customHeight="1" x14ac:dyDescent="0.2">
      <c r="A223" s="253"/>
      <c r="B223" s="187"/>
      <c r="D223" s="176" t="s">
        <v>236</v>
      </c>
      <c r="E223" s="18"/>
      <c r="F223" s="326" t="str">
        <f>IF(OR(X223="",X223=EUconst_NA),"",IF(CNTR_SmallEmitter,1,X223))</f>
        <v/>
      </c>
      <c r="G223" s="806"/>
      <c r="H223" s="807"/>
      <c r="I223" s="19"/>
      <c r="J223" s="19"/>
      <c r="K223" s="20"/>
      <c r="L223" s="21"/>
      <c r="M223" s="808" t="str">
        <f>IF(OR(ISBLANK(L223),L223=EUconst_NoTier),"",IF($Z223=0,EUconst_NotApplicable,IF(ISERROR($Z223),"",$Z223)))</f>
        <v/>
      </c>
      <c r="N223" s="809"/>
      <c r="O223" s="306"/>
      <c r="P223" s="314" t="str">
        <f>P222</f>
        <v/>
      </c>
      <c r="Q223" s="69"/>
      <c r="R223" s="173" t="str">
        <f>R222</f>
        <v/>
      </c>
      <c r="S223" s="322"/>
      <c r="T223" s="173" t="str">
        <f>IF(E223="","",INDEX(EUwideConstants!$C$251:$C$257,MATCH(E223,Euconst_CalcFactors,0))&amp;R223)</f>
        <v/>
      </c>
      <c r="U223" s="69"/>
      <c r="V223" s="173" t="str">
        <f>IF(T223="","",INDEX(EUwideConstants!$E$251:$E$257,MATCH(E223,Euconst_CalcFactors,0)))</f>
        <v/>
      </c>
      <c r="W223" s="69"/>
      <c r="X223" s="270" t="str">
        <f>IF(OR(R223="",T223=""),"",INDEX(EUwideConstants!$G:$G,MATCH(T223,EUwideConstants!$S:$S,0)))</f>
        <v/>
      </c>
      <c r="Y223" s="173" t="str">
        <f>IF(F223="","",IF(F223=EUconst_NA,"",INDEX(EUwideConstants!$H:$O,MATCH(T223,EUwideConstants!$S:$S,0),MATCH(F223,CNTR_TierList,0))))</f>
        <v/>
      </c>
      <c r="Z223" s="173" t="str">
        <f>IF(ISBLANK(L223),"",IF(L223=EUconst_NA,"",INDEX(EUwideConstants!$H:$O,MATCH(T223,EUwideConstants!$S:$S,0),MATCH(L223,CNTR_TierList,0))))</f>
        <v/>
      </c>
      <c r="AA223" s="69"/>
      <c r="AB223" s="270" t="b">
        <f>AND(COUNTA(CNTR_ListRelevantSections)&gt;0,E216="")</f>
        <v>0</v>
      </c>
      <c r="AC223" s="270" t="b">
        <f>AND(COUNTA(CNTR_ListRelevantSections)&gt;0,OR(E223="",AB223,CNTR_REHasImproveFuelStream=FALSE))</f>
        <v>0</v>
      </c>
      <c r="AD223" s="270" t="b">
        <f t="shared" si="61"/>
        <v>0</v>
      </c>
      <c r="AE223" s="270" t="b">
        <f t="shared" si="62"/>
        <v>0</v>
      </c>
      <c r="AF223" s="270" t="b">
        <f>OR(AD223,AND(J223&lt;&gt;"",J223=FALSE))</f>
        <v>0</v>
      </c>
      <c r="AG223" s="270" t="b">
        <f>OR(AF223,AND(I223&lt;&gt;"",I223=FALSE))</f>
        <v>0</v>
      </c>
      <c r="AH223" s="69"/>
      <c r="AI223" s="69"/>
    </row>
    <row r="224" spans="1:36" s="37" customFormat="1" ht="5.0999999999999996" customHeight="1" x14ac:dyDescent="0.2">
      <c r="A224" s="253"/>
      <c r="B224" s="187"/>
      <c r="C224" s="31"/>
      <c r="D224" s="176"/>
      <c r="F224" s="39"/>
      <c r="G224" s="176"/>
      <c r="H224" s="176"/>
      <c r="I224" s="176"/>
      <c r="J224" s="176"/>
      <c r="M224" s="39"/>
      <c r="N224" s="39"/>
      <c r="O224" s="172"/>
      <c r="P224" s="71"/>
      <c r="Q224" s="69"/>
      <c r="R224" s="69"/>
      <c r="S224" s="69"/>
      <c r="T224" s="69"/>
      <c r="U224" s="69"/>
      <c r="V224" s="69"/>
      <c r="W224" s="69"/>
      <c r="X224" s="69"/>
      <c r="Y224" s="69"/>
      <c r="Z224" s="69"/>
      <c r="AA224" s="69"/>
      <c r="AB224" s="69"/>
      <c r="AC224" s="69"/>
      <c r="AD224" s="69"/>
      <c r="AE224" s="69"/>
      <c r="AF224" s="69"/>
      <c r="AG224" s="69"/>
      <c r="AH224" s="69"/>
      <c r="AI224" s="69"/>
    </row>
    <row r="225" spans="1:36" s="37" customFormat="1" ht="15" customHeight="1" x14ac:dyDescent="0.2">
      <c r="A225" s="253"/>
      <c r="B225" s="187"/>
      <c r="D225" s="176" t="s">
        <v>237</v>
      </c>
      <c r="E225" s="810" t="str">
        <f>Translations!$B$114</f>
        <v>Scope factor</v>
      </c>
      <c r="F225" s="812" t="str">
        <f>IF(OR(X225="",X225=EUconst_NA),"",X225)</f>
        <v/>
      </c>
      <c r="G225" s="814"/>
      <c r="H225" s="814"/>
      <c r="I225" s="816"/>
      <c r="J225" s="816"/>
      <c r="K225" s="818"/>
      <c r="L225" s="22"/>
      <c r="M225" s="820" t="str">
        <f>IF(OR(ISBLANK(L225),L225=EUconst_NoTier),"",IF($Z225=0,EUconst_NotApplicable,IF(ISERROR($Z225),"",$Z225)))</f>
        <v/>
      </c>
      <c r="N225" s="821"/>
      <c r="O225" s="306"/>
      <c r="P225" s="314" t="str">
        <f>P221</f>
        <v/>
      </c>
      <c r="Q225" s="69"/>
      <c r="R225" s="173" t="str">
        <f>E217</f>
        <v/>
      </c>
      <c r="S225" s="322"/>
      <c r="T225" s="173" t="str">
        <f>IF(E225="","",INDEX(EUwideConstants!$C$251:$C$257,MATCH(E225,Euconst_CalcFactors,0))&amp;R225)</f>
        <v>ScopeFactor_</v>
      </c>
      <c r="U225" s="69"/>
      <c r="V225" s="173" t="str">
        <f ca="1">IF(T225="","",INDEX(EUwideConstants!$E$251:$E$257,MATCH(E225,Euconst_CalcFactors,0)))</f>
        <v>EUwideConstants!$F$251:$I$251</v>
      </c>
      <c r="W225" s="69"/>
      <c r="X225" s="270" t="str">
        <f>IF(OR(R225="",T225=""),"",INDEX(EUwideConstants!$G:$G,MATCH(T225,EUwideConstants!$S:$S,0)))</f>
        <v/>
      </c>
      <c r="Y225" s="173" t="str">
        <f>IF(F225="","",IF(F225=EUconst_NA,"",INDEX(EUwideConstants!$H:$O,MATCH(T225,EUwideConstants!$S:$S,0),MATCH(F225,CNTR_TierList,0))))</f>
        <v/>
      </c>
      <c r="Z225" s="173" t="str">
        <f>IF(ISBLANK(L225),"",IF(L225=EUconst_NA,"",INDEX(EUwideConstants!$H:$O,MATCH(T225,EUwideConstants!$S:$S,0),MATCH(L225,CNTR_TierList,0))))</f>
        <v/>
      </c>
      <c r="AA225" s="173" t="str">
        <f>IF(L225="","",INDEX(ScopeAddress,MATCH(L225,ScopeTiers,0)))</f>
        <v/>
      </c>
      <c r="AB225" s="270" t="b">
        <f>AND(COUNTA(CNTR_ListRelevantSections)&gt;0,E216="")</f>
        <v>0</v>
      </c>
      <c r="AC225" s="270" t="b">
        <f>AND(COUNTA(CNTR_ListRelevantSections)&gt;0,OR(CNTR_REHasImproveScopeFactor=FALSE,AB225))</f>
        <v>0</v>
      </c>
      <c r="AD225" s="270" t="b">
        <f t="shared" ref="AD225" si="63">AC225</f>
        <v>0</v>
      </c>
      <c r="AE225" s="270" t="b">
        <f t="shared" ref="AE225" si="64">AD225</f>
        <v>0</v>
      </c>
      <c r="AF225" s="270" t="b">
        <f t="shared" ref="AF225" si="65">AE225</f>
        <v>0</v>
      </c>
      <c r="AG225" s="270" t="b">
        <f t="shared" ref="AG225" si="66">AF225</f>
        <v>0</v>
      </c>
      <c r="AH225" s="69"/>
      <c r="AI225" s="69"/>
    </row>
    <row r="226" spans="1:36" s="37" customFormat="1" ht="15" customHeight="1" x14ac:dyDescent="0.2">
      <c r="A226" s="253"/>
      <c r="B226" s="187"/>
      <c r="D226" s="176"/>
      <c r="E226" s="811"/>
      <c r="F226" s="813"/>
      <c r="G226" s="815"/>
      <c r="H226" s="815"/>
      <c r="I226" s="817"/>
      <c r="J226" s="817"/>
      <c r="K226" s="819"/>
      <c r="L226" s="23"/>
      <c r="M226" s="820" t="str">
        <f>IF(L226="","",INDEX(ScopeMethodsDetails,MATCH(L226,INDEX(ScopeMethodsDetails,,1),0),2))</f>
        <v/>
      </c>
      <c r="N226" s="821"/>
      <c r="O226" s="306"/>
      <c r="P226" s="314" t="str">
        <f>P225</f>
        <v/>
      </c>
      <c r="Q226" s="69"/>
      <c r="R226" s="69"/>
      <c r="S226" s="69"/>
      <c r="T226" s="69"/>
      <c r="U226" s="69"/>
      <c r="V226" s="69"/>
      <c r="W226" s="69"/>
      <c r="X226" s="69"/>
      <c r="Y226" s="69"/>
      <c r="Z226" s="69"/>
      <c r="AA226" s="69"/>
      <c r="AB226" s="69"/>
      <c r="AC226" s="69"/>
      <c r="AD226" s="69"/>
      <c r="AE226" s="69"/>
      <c r="AF226" s="69"/>
      <c r="AG226" s="270" t="b">
        <f>AG225</f>
        <v>0</v>
      </c>
      <c r="AH226" s="69"/>
      <c r="AI226" s="69"/>
    </row>
    <row r="227" spans="1:36" s="37" customFormat="1" ht="5.0999999999999996" customHeight="1" x14ac:dyDescent="0.2">
      <c r="A227" s="253"/>
      <c r="B227" s="187"/>
      <c r="D227" s="176"/>
      <c r="E227" s="327"/>
      <c r="F227" s="328"/>
      <c r="G227" s="329"/>
      <c r="H227" s="329"/>
      <c r="I227" s="330"/>
      <c r="J227" s="330"/>
      <c r="K227" s="331"/>
      <c r="L227" s="332"/>
      <c r="M227" s="333"/>
      <c r="N227" s="333"/>
      <c r="O227" s="306"/>
      <c r="P227" s="69"/>
      <c r="Q227" s="69"/>
      <c r="R227" s="69"/>
      <c r="S227" s="69"/>
      <c r="T227" s="69"/>
      <c r="U227" s="69"/>
      <c r="V227" s="69"/>
      <c r="W227" s="69"/>
      <c r="X227" s="69"/>
      <c r="Y227" s="69"/>
      <c r="Z227" s="69"/>
      <c r="AA227" s="69"/>
      <c r="AB227" s="69"/>
      <c r="AC227" s="69"/>
      <c r="AD227" s="69"/>
      <c r="AE227" s="69"/>
      <c r="AF227" s="69"/>
      <c r="AG227" s="69"/>
      <c r="AH227" s="69"/>
      <c r="AI227" s="69"/>
    </row>
    <row r="228" spans="1:36" s="37" customFormat="1" ht="12.75" customHeight="1" x14ac:dyDescent="0.2">
      <c r="A228" s="253"/>
      <c r="B228" s="187"/>
      <c r="D228" s="334" t="s">
        <v>238</v>
      </c>
      <c r="E228" s="204" t="str">
        <f>Translations!$B$342</f>
        <v>Description</v>
      </c>
      <c r="G228" s="335"/>
      <c r="H228" s="176"/>
      <c r="I228" s="176"/>
      <c r="J228" s="176"/>
      <c r="K228" s="176"/>
      <c r="L228" s="176"/>
      <c r="M228" s="176"/>
      <c r="N228" s="176"/>
      <c r="O228" s="306"/>
      <c r="P228" s="69"/>
      <c r="Q228" s="69"/>
      <c r="R228" s="69"/>
      <c r="S228" s="69"/>
      <c r="T228" s="69"/>
      <c r="U228" s="69"/>
      <c r="V228" s="69"/>
      <c r="W228" s="69"/>
      <c r="X228" s="69"/>
      <c r="Y228" s="69"/>
      <c r="Z228" s="69"/>
      <c r="AA228" s="69"/>
      <c r="AB228" s="69"/>
      <c r="AC228" s="69"/>
      <c r="AD228" s="69"/>
      <c r="AE228" s="69"/>
      <c r="AF228" s="69"/>
      <c r="AG228" s="69"/>
      <c r="AH228" s="69"/>
      <c r="AI228" s="69"/>
    </row>
    <row r="229" spans="1:36" s="37" customFormat="1" ht="12.75" customHeight="1" x14ac:dyDescent="0.2">
      <c r="A229" s="253"/>
      <c r="B229" s="259"/>
      <c r="C229" s="31"/>
      <c r="D229" s="176"/>
      <c r="E229" s="680" t="str">
        <f>Translations!$B$346</f>
        <v>In case you require more space for the description you may also use external files and reference those here.</v>
      </c>
      <c r="F229" s="680"/>
      <c r="G229" s="680"/>
      <c r="H229" s="680"/>
      <c r="I229" s="680"/>
      <c r="J229" s="680"/>
      <c r="K229" s="680"/>
      <c r="L229" s="680"/>
      <c r="M229" s="680"/>
      <c r="N229" s="680"/>
      <c r="O229" s="306"/>
      <c r="P229" s="73"/>
      <c r="Q229" s="69"/>
      <c r="R229" s="69"/>
      <c r="S229" s="69"/>
      <c r="T229" s="69"/>
      <c r="U229" s="69"/>
      <c r="V229" s="69"/>
      <c r="W229" s="69"/>
      <c r="X229" s="69"/>
      <c r="Y229" s="69"/>
      <c r="Z229" s="69"/>
      <c r="AA229" s="69"/>
      <c r="AB229" s="69"/>
      <c r="AC229" s="69"/>
      <c r="AD229" s="69"/>
      <c r="AE229" s="69"/>
      <c r="AF229" s="69"/>
      <c r="AG229" s="69"/>
      <c r="AH229" s="69"/>
      <c r="AI229" s="69"/>
    </row>
    <row r="230" spans="1:36" s="37" customFormat="1" ht="12.75" customHeight="1" x14ac:dyDescent="0.2">
      <c r="A230" s="336"/>
      <c r="B230" s="254"/>
      <c r="C230" s="39"/>
      <c r="E230" s="789"/>
      <c r="F230" s="790"/>
      <c r="G230" s="790"/>
      <c r="H230" s="790"/>
      <c r="I230" s="790"/>
      <c r="J230" s="790"/>
      <c r="K230" s="790"/>
      <c r="L230" s="790"/>
      <c r="M230" s="790"/>
      <c r="N230" s="791"/>
      <c r="O230" s="306"/>
      <c r="P230" s="314" t="str">
        <f>P221</f>
        <v/>
      </c>
      <c r="Q230" s="69"/>
      <c r="R230" s="69"/>
      <c r="S230" s="69"/>
      <c r="T230" s="69"/>
      <c r="U230" s="69"/>
      <c r="V230" s="69"/>
      <c r="W230" s="69"/>
      <c r="X230" s="69"/>
      <c r="Y230" s="69"/>
      <c r="Z230" s="69"/>
      <c r="AA230" s="69"/>
      <c r="AB230" s="69"/>
      <c r="AC230" s="69"/>
      <c r="AD230" s="69"/>
      <c r="AE230" s="69"/>
      <c r="AF230" s="69"/>
      <c r="AG230" s="69"/>
      <c r="AH230" s="69"/>
      <c r="AI230" s="173" t="b">
        <f>AND(COUNTA(CNTR_ListRelevantSections)&gt;0,OR(AB223,COUNTA(E221:E223)=0))</f>
        <v>0</v>
      </c>
    </row>
    <row r="231" spans="1:36" s="37" customFormat="1" ht="12.75" customHeight="1" x14ac:dyDescent="0.2">
      <c r="A231" s="336"/>
      <c r="B231" s="254"/>
      <c r="C231" s="39"/>
      <c r="E231" s="792"/>
      <c r="F231" s="793"/>
      <c r="G231" s="793"/>
      <c r="H231" s="793"/>
      <c r="I231" s="793"/>
      <c r="J231" s="793"/>
      <c r="K231" s="793"/>
      <c r="L231" s="793"/>
      <c r="M231" s="793"/>
      <c r="N231" s="794"/>
      <c r="O231" s="306"/>
      <c r="P231" s="314" t="str">
        <f>P230</f>
        <v/>
      </c>
      <c r="Q231" s="69"/>
      <c r="R231" s="69"/>
      <c r="S231" s="69"/>
      <c r="T231" s="69"/>
      <c r="U231" s="69"/>
      <c r="V231" s="69"/>
      <c r="W231" s="69"/>
      <c r="X231" s="69"/>
      <c r="Y231" s="69"/>
      <c r="Z231" s="69"/>
      <c r="AA231" s="69"/>
      <c r="AB231" s="69"/>
      <c r="AC231" s="69"/>
      <c r="AD231" s="69"/>
      <c r="AE231" s="69"/>
      <c r="AF231" s="69"/>
      <c r="AG231" s="69"/>
      <c r="AH231" s="69"/>
      <c r="AI231" s="173" t="b">
        <f>AI230</f>
        <v>0</v>
      </c>
    </row>
    <row r="232" spans="1:36" s="37" customFormat="1" ht="12.75" customHeight="1" x14ac:dyDescent="0.2">
      <c r="A232" s="336"/>
      <c r="B232" s="254"/>
      <c r="C232" s="39"/>
      <c r="E232" s="792"/>
      <c r="F232" s="793"/>
      <c r="G232" s="793"/>
      <c r="H232" s="793"/>
      <c r="I232" s="793"/>
      <c r="J232" s="793"/>
      <c r="K232" s="793"/>
      <c r="L232" s="793"/>
      <c r="M232" s="793"/>
      <c r="N232" s="794"/>
      <c r="O232" s="306"/>
      <c r="P232" s="314" t="str">
        <f t="shared" ref="P232:P234" si="67">P231</f>
        <v/>
      </c>
      <c r="Q232" s="69"/>
      <c r="R232" s="69"/>
      <c r="S232" s="69"/>
      <c r="T232" s="69"/>
      <c r="U232" s="69"/>
      <c r="V232" s="69"/>
      <c r="W232" s="69"/>
      <c r="X232" s="69"/>
      <c r="Y232" s="69"/>
      <c r="Z232" s="69"/>
      <c r="AA232" s="69"/>
      <c r="AB232" s="69"/>
      <c r="AC232" s="69"/>
      <c r="AD232" s="69"/>
      <c r="AE232" s="69"/>
      <c r="AF232" s="69"/>
      <c r="AG232" s="69"/>
      <c r="AH232" s="69"/>
      <c r="AI232" s="173" t="b">
        <f>AI231</f>
        <v>0</v>
      </c>
    </row>
    <row r="233" spans="1:36" s="37" customFormat="1" ht="12.75" customHeight="1" x14ac:dyDescent="0.2">
      <c r="A233" s="336"/>
      <c r="B233" s="254"/>
      <c r="C233" s="39"/>
      <c r="E233" s="792"/>
      <c r="F233" s="793"/>
      <c r="G233" s="793"/>
      <c r="H233" s="793"/>
      <c r="I233" s="793"/>
      <c r="J233" s="793"/>
      <c r="K233" s="793"/>
      <c r="L233" s="793"/>
      <c r="M233" s="793"/>
      <c r="N233" s="794"/>
      <c r="O233" s="306"/>
      <c r="P233" s="314" t="str">
        <f t="shared" si="67"/>
        <v/>
      </c>
      <c r="Q233" s="69"/>
      <c r="R233" s="69"/>
      <c r="S233" s="69"/>
      <c r="T233" s="69"/>
      <c r="U233" s="69"/>
      <c r="V233" s="69"/>
      <c r="W233" s="69"/>
      <c r="X233" s="69"/>
      <c r="Y233" s="69"/>
      <c r="Z233" s="69"/>
      <c r="AA233" s="69"/>
      <c r="AB233" s="69"/>
      <c r="AC233" s="69"/>
      <c r="AD233" s="69"/>
      <c r="AE233" s="69"/>
      <c r="AF233" s="69"/>
      <c r="AG233" s="69"/>
      <c r="AH233" s="69"/>
      <c r="AI233" s="173" t="b">
        <f>AI232</f>
        <v>0</v>
      </c>
    </row>
    <row r="234" spans="1:36" s="37" customFormat="1" ht="12.75" customHeight="1" x14ac:dyDescent="0.2">
      <c r="A234" s="336"/>
      <c r="B234" s="254"/>
      <c r="C234" s="39"/>
      <c r="E234" s="795"/>
      <c r="F234" s="796"/>
      <c r="G234" s="796"/>
      <c r="H234" s="796"/>
      <c r="I234" s="796"/>
      <c r="J234" s="796"/>
      <c r="K234" s="796"/>
      <c r="L234" s="796"/>
      <c r="M234" s="796"/>
      <c r="N234" s="797"/>
      <c r="O234" s="306"/>
      <c r="P234" s="314" t="str">
        <f t="shared" si="67"/>
        <v/>
      </c>
      <c r="Q234" s="69"/>
      <c r="R234" s="69"/>
      <c r="S234" s="69"/>
      <c r="T234" s="69"/>
      <c r="U234" s="69"/>
      <c r="V234" s="69"/>
      <c r="W234" s="69"/>
      <c r="X234" s="69"/>
      <c r="Y234" s="69"/>
      <c r="Z234" s="69"/>
      <c r="AA234" s="69"/>
      <c r="AB234" s="69"/>
      <c r="AC234" s="69"/>
      <c r="AD234" s="69"/>
      <c r="AE234" s="69"/>
      <c r="AF234" s="69"/>
      <c r="AG234" s="69"/>
      <c r="AH234" s="69"/>
      <c r="AI234" s="173" t="b">
        <f>AI233</f>
        <v>0</v>
      </c>
    </row>
    <row r="235" spans="1:36" ht="12.75" customHeight="1" thickBot="1" x14ac:dyDescent="0.25">
      <c r="A235" s="253"/>
      <c r="B235" s="254"/>
      <c r="C235" s="308"/>
      <c r="D235" s="264"/>
      <c r="E235" s="309"/>
      <c r="F235" s="308"/>
      <c r="G235" s="310"/>
      <c r="H235" s="310"/>
      <c r="I235" s="310"/>
      <c r="J235" s="310"/>
      <c r="K235" s="310"/>
      <c r="L235" s="310"/>
      <c r="M235" s="310"/>
      <c r="N235" s="310"/>
      <c r="O235" s="172"/>
      <c r="P235" s="69"/>
      <c r="Q235" s="69"/>
      <c r="R235" s="69"/>
      <c r="S235" s="25"/>
      <c r="T235" s="25"/>
      <c r="U235" s="311"/>
      <c r="V235" s="25"/>
      <c r="W235" s="25"/>
      <c r="X235" s="311"/>
      <c r="Y235" s="25"/>
      <c r="Z235" s="25"/>
      <c r="AA235" s="25"/>
      <c r="AB235" s="25"/>
      <c r="AC235" s="25"/>
      <c r="AD235" s="25"/>
      <c r="AE235" s="25"/>
      <c r="AF235" s="25"/>
      <c r="AG235" s="25"/>
      <c r="AH235" s="25"/>
      <c r="AI235" s="25"/>
    </row>
    <row r="236" spans="1:36" ht="12.75" customHeight="1" thickBot="1" x14ac:dyDescent="0.25">
      <c r="A236" s="312"/>
      <c r="B236" s="187"/>
      <c r="C236" s="39"/>
      <c r="D236" s="220"/>
      <c r="E236" s="300"/>
      <c r="F236" s="39"/>
      <c r="G236" s="56"/>
      <c r="H236" s="56"/>
      <c r="I236" s="56"/>
      <c r="J236" s="56"/>
      <c r="K236" s="39"/>
      <c r="L236" s="56"/>
      <c r="M236" s="56"/>
      <c r="N236" s="56"/>
      <c r="O236" s="172"/>
      <c r="P236" s="69"/>
      <c r="Q236" s="69"/>
      <c r="R236" s="69"/>
      <c r="S236" s="71"/>
      <c r="V236" s="303"/>
      <c r="Z236" s="25"/>
      <c r="AA236" s="25"/>
      <c r="AB236" s="25"/>
      <c r="AC236" s="25"/>
      <c r="AD236" s="25"/>
      <c r="AE236" s="25"/>
      <c r="AF236" s="25"/>
      <c r="AG236" s="25"/>
      <c r="AH236" s="25"/>
      <c r="AI236" s="293"/>
      <c r="AJ236" s="287"/>
    </row>
    <row r="237" spans="1:36" ht="15" customHeight="1" thickBot="1" x14ac:dyDescent="0.25">
      <c r="A237" s="266" t="str">
        <f>IF(E237="","",C237)</f>
        <v/>
      </c>
      <c r="B237" s="187"/>
      <c r="C237" s="267">
        <f>C216+1</f>
        <v>11</v>
      </c>
      <c r="D237" s="31"/>
      <c r="E237" s="822"/>
      <c r="F237" s="823"/>
      <c r="G237" s="823"/>
      <c r="H237" s="823"/>
      <c r="I237" s="823"/>
      <c r="J237" s="823"/>
      <c r="K237" s="824"/>
      <c r="L237" s="824"/>
      <c r="M237" s="824"/>
      <c r="N237" s="825"/>
      <c r="O237" s="313"/>
      <c r="P237" s="314" t="str">
        <f>IF(AND(E237&lt;&gt;"",COUNTIF(P238:$P$658,"PRINT")=0),"PRINT","")</f>
        <v/>
      </c>
      <c r="Q237" s="315"/>
      <c r="R237" s="316" t="str">
        <f>IF(ISBLANK(E237),"",MATCH(E237,CNTR_SourceStreamNames,0))</f>
        <v/>
      </c>
      <c r="S237" s="71"/>
      <c r="T237" s="71"/>
      <c r="U237" s="71"/>
      <c r="V237" s="303"/>
      <c r="X237" s="25"/>
      <c r="Y237" s="25"/>
      <c r="Z237" s="25"/>
      <c r="AA237" s="25"/>
      <c r="AB237" s="25"/>
      <c r="AC237" s="25"/>
      <c r="AD237" s="25"/>
      <c r="AE237" s="25"/>
      <c r="AF237" s="25"/>
      <c r="AG237" s="25"/>
      <c r="AH237" s="25"/>
      <c r="AI237" s="270" t="b">
        <f>CNTR_FuelStreamsRelevant=EUconst_NotRelevant</f>
        <v>0</v>
      </c>
      <c r="AJ237" s="287"/>
    </row>
    <row r="238" spans="1:36" ht="12.75" customHeight="1" thickBot="1" x14ac:dyDescent="0.25">
      <c r="A238" s="253"/>
      <c r="B238" s="187"/>
      <c r="C238" s="31"/>
      <c r="D238" s="31"/>
      <c r="E238" s="826" t="str">
        <f>IF(ISBLANK(E237),"",IF(INDEX(c_AERDataTransfer!$AT$27:$AT$76,MATCH(R237,c_AERDataTransfer!$C$27:$C$76,0))&gt;0,INDEX(c_AERDataTransfer!$AT$27:$AT$76,MATCH(R237,c_AERDataTransfer!$C$27:$C$76,0)),""))</f>
        <v/>
      </c>
      <c r="F238" s="827"/>
      <c r="G238" s="827"/>
      <c r="H238" s="827"/>
      <c r="I238" s="827"/>
      <c r="J238" s="827"/>
      <c r="K238" s="828"/>
      <c r="L238" s="828"/>
      <c r="M238" s="828"/>
      <c r="N238" s="829"/>
      <c r="O238" s="317"/>
      <c r="P238" s="69"/>
      <c r="Q238" s="315"/>
      <c r="R238" s="69"/>
      <c r="S238" s="71"/>
      <c r="T238" s="71"/>
      <c r="U238" s="71"/>
      <c r="V238" s="303"/>
      <c r="X238" s="25"/>
      <c r="Y238" s="318"/>
      <c r="Z238" s="69"/>
      <c r="AA238" s="69"/>
      <c r="AB238" s="69"/>
      <c r="AC238" s="69"/>
      <c r="AD238" s="69"/>
      <c r="AE238" s="318"/>
      <c r="AF238" s="25"/>
      <c r="AG238" s="315"/>
      <c r="AH238" s="69"/>
      <c r="AI238" s="293"/>
      <c r="AJ238" s="287"/>
    </row>
    <row r="239" spans="1:36" ht="5.0999999999999996" customHeight="1" x14ac:dyDescent="0.2">
      <c r="A239" s="253"/>
      <c r="B239" s="187"/>
      <c r="C239" s="31"/>
      <c r="D239" s="31"/>
      <c r="E239" s="31"/>
      <c r="F239" s="31"/>
      <c r="G239" s="31"/>
      <c r="H239" s="39"/>
      <c r="I239" s="39"/>
      <c r="J239" s="39"/>
      <c r="K239" s="39"/>
      <c r="L239" s="39"/>
      <c r="M239" s="39"/>
      <c r="N239" s="39"/>
      <c r="O239" s="172"/>
      <c r="P239" s="69"/>
      <c r="Q239" s="69"/>
      <c r="R239" s="69"/>
      <c r="S239" s="71"/>
      <c r="T239" s="71"/>
      <c r="U239" s="71"/>
      <c r="V239" s="303"/>
      <c r="W239" s="69"/>
      <c r="X239" s="69"/>
      <c r="Y239" s="69"/>
      <c r="Z239" s="69"/>
      <c r="AA239" s="69"/>
      <c r="AB239" s="69"/>
      <c r="AC239" s="69"/>
      <c r="AD239" s="69"/>
      <c r="AE239" s="69"/>
      <c r="AF239" s="25"/>
      <c r="AG239" s="69"/>
      <c r="AH239" s="69"/>
      <c r="AI239" s="69"/>
      <c r="AJ239" s="287"/>
    </row>
    <row r="240" spans="1:36" ht="12.75" customHeight="1" x14ac:dyDescent="0.2">
      <c r="A240" s="253"/>
      <c r="B240" s="187"/>
      <c r="C240" s="31"/>
      <c r="D240" s="31"/>
      <c r="E240" s="830" t="str">
        <f>IF(E237="","",HYPERLINK("#JUMP_E_Top",EUconst_FurtherGuidancePoint1))</f>
        <v/>
      </c>
      <c r="F240" s="830"/>
      <c r="G240" s="830"/>
      <c r="H240" s="830"/>
      <c r="I240" s="830"/>
      <c r="J240" s="830"/>
      <c r="K240" s="830"/>
      <c r="L240" s="830"/>
      <c r="M240" s="830"/>
      <c r="N240" s="831"/>
      <c r="O240" s="172"/>
      <c r="P240" s="69"/>
      <c r="Q240" s="315"/>
      <c r="R240" s="319"/>
      <c r="S240" s="71"/>
      <c r="T240" s="71"/>
      <c r="U240" s="71"/>
      <c r="V240" s="69"/>
      <c r="W240" s="69"/>
      <c r="X240" s="69"/>
      <c r="Y240" s="25"/>
      <c r="Z240" s="69"/>
      <c r="AA240" s="69"/>
      <c r="AB240" s="69"/>
      <c r="AC240" s="69"/>
      <c r="AD240" s="69"/>
      <c r="AE240" s="69"/>
      <c r="AF240" s="25"/>
      <c r="AG240" s="69"/>
      <c r="AH240" s="69"/>
      <c r="AI240" s="69"/>
      <c r="AJ240" s="287"/>
    </row>
    <row r="241" spans="1:36" s="37" customFormat="1" ht="38.85" customHeight="1" x14ac:dyDescent="0.2">
      <c r="A241" s="253"/>
      <c r="B241" s="187"/>
      <c r="C241" s="31"/>
      <c r="E241" s="320" t="str">
        <f>Translations!$B$65</f>
        <v>Parameter</v>
      </c>
      <c r="F241" s="321" t="s">
        <v>573</v>
      </c>
      <c r="G241" s="798" t="str">
        <f>Translations!$B$344</f>
        <v xml:space="preserve">Reason for deviation in the past: </v>
      </c>
      <c r="H241" s="798"/>
      <c r="I241" s="320" t="str">
        <f>Translations!$B$345</f>
        <v>Impact on tiers?</v>
      </c>
      <c r="J241" s="320" t="str">
        <f>Translations!$B$336</f>
        <v>Measures taken:</v>
      </c>
      <c r="K241" s="321" t="str">
        <f>Translations!$B$308</f>
        <v>When?</v>
      </c>
      <c r="L241" s="321" t="str">
        <f>Translations!$B$340</f>
        <v>Tier applied:</v>
      </c>
      <c r="O241" s="306"/>
      <c r="P241" s="69"/>
      <c r="Q241" s="322"/>
      <c r="R241" s="69"/>
      <c r="S241" s="69"/>
      <c r="T241" s="322"/>
      <c r="U241" s="322"/>
      <c r="V241" s="322"/>
      <c r="W241" s="322"/>
      <c r="X241" s="322"/>
      <c r="Y241" s="322"/>
      <c r="Z241" s="322"/>
      <c r="AA241" s="323" t="s">
        <v>498</v>
      </c>
      <c r="AB241" s="322"/>
      <c r="AC241" s="322" t="str">
        <f>Translations!$B$344</f>
        <v xml:space="preserve">Reason for deviation in the past: </v>
      </c>
      <c r="AD241" s="322" t="str">
        <f>Translations!$B$345</f>
        <v>Impact on tiers?</v>
      </c>
      <c r="AE241" s="322" t="str">
        <f>Translations!$B$336</f>
        <v>Measures taken:</v>
      </c>
      <c r="AF241" s="322" t="str">
        <f>Translations!$B$308</f>
        <v>When?</v>
      </c>
      <c r="AG241" s="322" t="str">
        <f>Translations!$B$340</f>
        <v>Tier applied:</v>
      </c>
      <c r="AH241" s="322"/>
      <c r="AI241" s="69"/>
      <c r="AJ241" s="287"/>
    </row>
    <row r="242" spans="1:36" s="37" customFormat="1" ht="15" customHeight="1" x14ac:dyDescent="0.2">
      <c r="A242" s="253"/>
      <c r="B242" s="187"/>
      <c r="D242" s="176" t="s">
        <v>128</v>
      </c>
      <c r="E242" s="10"/>
      <c r="F242" s="324" t="str">
        <f>IF(OR(X242="",X242=EUconst_NA),"",IF(CNTR_SmallEmitter,1,X242))</f>
        <v/>
      </c>
      <c r="G242" s="799"/>
      <c r="H242" s="730"/>
      <c r="I242" s="11"/>
      <c r="J242" s="11"/>
      <c r="K242" s="12"/>
      <c r="L242" s="13"/>
      <c r="M242" s="800" t="str">
        <f>IF(OR(ISBLANK(L242),L242=EUconst_NoTier),"",IF($Z242=0,EUconst_NotApplicable,IF(ISERROR($Z242),"",$Z242)))</f>
        <v/>
      </c>
      <c r="N242" s="801"/>
      <c r="O242" s="306"/>
      <c r="P242" s="314" t="str">
        <f>R237</f>
        <v/>
      </c>
      <c r="Q242" s="69"/>
      <c r="R242" s="173" t="str">
        <f>R246</f>
        <v/>
      </c>
      <c r="S242" s="322"/>
      <c r="T242" s="173" t="str">
        <f>IF(E242="","",INDEX(EUwideConstants!$C$251:$C$257,MATCH(E242,Euconst_CalcFactors,0))&amp;R242)</f>
        <v/>
      </c>
      <c r="U242" s="69"/>
      <c r="V242" s="173" t="str">
        <f>IF(T242="","",INDEX(EUwideConstants!$E$251:$E$257,MATCH(E242,Euconst_CalcFactors,0)))</f>
        <v/>
      </c>
      <c r="W242" s="69"/>
      <c r="X242" s="270" t="str">
        <f>IF(OR(R242="",T242=""),"",INDEX(EUwideConstants!$G:$G,MATCH(T242,EUwideConstants!$S:$S,0)))</f>
        <v/>
      </c>
      <c r="Y242" s="173" t="str">
        <f>IF(F242="","",IF(F242=EUconst_NA,"",INDEX(EUwideConstants!$H:$O,MATCH(T242,EUwideConstants!$S:$S,0),MATCH(F242,CNTR_TierList,0))))</f>
        <v/>
      </c>
      <c r="Z242" s="173" t="str">
        <f>IF(ISBLANK(L242),"",IF(L242=EUconst_NA,"",INDEX(EUwideConstants!$H:$O,MATCH(T242,EUwideConstants!$S:$S,0),MATCH(L242,CNTR_TierList,0))))</f>
        <v/>
      </c>
      <c r="AA242" s="69"/>
      <c r="AB242" s="270" t="b">
        <f>AND(COUNTA(CNTR_ListRelevantSections)&gt;0,E237="")</f>
        <v>0</v>
      </c>
      <c r="AC242" s="270" t="b">
        <f>AND(COUNTA(CNTR_ListRelevantSections)&gt;0,OR(E242="",AB242,CNTR_REHasImproveFuelStream=FALSE))</f>
        <v>0</v>
      </c>
      <c r="AD242" s="270" t="b">
        <f t="shared" ref="AD242:AD244" si="68">AC242</f>
        <v>0</v>
      </c>
      <c r="AE242" s="270" t="b">
        <f t="shared" ref="AE242:AE244" si="69">AD242</f>
        <v>0</v>
      </c>
      <c r="AF242" s="270" t="b">
        <f>OR(AD242,AND(J242&lt;&gt;"",J242=FALSE))</f>
        <v>0</v>
      </c>
      <c r="AG242" s="270" t="b">
        <f>OR(AF242,AND(I242&lt;&gt;"",I242=FALSE))</f>
        <v>0</v>
      </c>
      <c r="AH242" s="69"/>
      <c r="AI242" s="69"/>
    </row>
    <row r="243" spans="1:36" s="37" customFormat="1" ht="15" customHeight="1" x14ac:dyDescent="0.2">
      <c r="A243" s="253"/>
      <c r="B243" s="187"/>
      <c r="D243" s="176" t="s">
        <v>129</v>
      </c>
      <c r="E243" s="14"/>
      <c r="F243" s="325" t="str">
        <f>IF(OR(X243="",X243=EUconst_NA),"",IF(CNTR_SmallEmitter,1,X243))</f>
        <v/>
      </c>
      <c r="G243" s="802"/>
      <c r="H243" s="803"/>
      <c r="I243" s="15"/>
      <c r="J243" s="15"/>
      <c r="K243" s="16"/>
      <c r="L243" s="17"/>
      <c r="M243" s="804" t="str">
        <f>IF(OR(ISBLANK(L243),L243=EUconst_NoTier),"",IF($Z243=0,EUconst_NotApplicable,IF(ISERROR($Z243),"",$Z243)))</f>
        <v/>
      </c>
      <c r="N243" s="805"/>
      <c r="O243" s="306"/>
      <c r="P243" s="314" t="str">
        <f>P242</f>
        <v/>
      </c>
      <c r="Q243" s="69"/>
      <c r="R243" s="173" t="str">
        <f>R242</f>
        <v/>
      </c>
      <c r="S243" s="322"/>
      <c r="T243" s="173" t="str">
        <f>IF(E243="","",INDEX(EUwideConstants!$C$251:$C$257,MATCH(E243,Euconst_CalcFactors,0))&amp;R243)</f>
        <v/>
      </c>
      <c r="U243" s="69"/>
      <c r="V243" s="173" t="str">
        <f>IF(T243="","",INDEX(EUwideConstants!$E$251:$E$257,MATCH(E243,Euconst_CalcFactors,0)))</f>
        <v/>
      </c>
      <c r="W243" s="69"/>
      <c r="X243" s="270" t="str">
        <f>IF(OR(R243="",T243=""),"",INDEX(EUwideConstants!$G:$G,MATCH(T243,EUwideConstants!$S:$S,0)))</f>
        <v/>
      </c>
      <c r="Y243" s="173" t="str">
        <f>IF(F243="","",IF(F243=EUconst_NA,"",INDEX(EUwideConstants!$H:$O,MATCH(T243,EUwideConstants!$S:$S,0),MATCH(F243,CNTR_TierList,0))))</f>
        <v/>
      </c>
      <c r="Z243" s="173" t="str">
        <f>IF(ISBLANK(L243),"",IF(L243=EUconst_NA,"",INDEX(EUwideConstants!$H:$O,MATCH(T243,EUwideConstants!$S:$S,0),MATCH(L243,CNTR_TierList,0))))</f>
        <v/>
      </c>
      <c r="AA243" s="69"/>
      <c r="AB243" s="270" t="b">
        <f>AND(COUNTA(CNTR_ListRelevantSections)&gt;0,E237="")</f>
        <v>0</v>
      </c>
      <c r="AC243" s="270" t="b">
        <f>AND(COUNTA(CNTR_ListRelevantSections)&gt;0,OR(E243="",AB243,CNTR_REHasImproveFuelStream=FALSE))</f>
        <v>0</v>
      </c>
      <c r="AD243" s="270" t="b">
        <f t="shared" si="68"/>
        <v>0</v>
      </c>
      <c r="AE243" s="270" t="b">
        <f t="shared" si="69"/>
        <v>0</v>
      </c>
      <c r="AF243" s="270" t="b">
        <f>OR(AD243,AND(J243&lt;&gt;"",J243=FALSE))</f>
        <v>0</v>
      </c>
      <c r="AG243" s="270" t="b">
        <f>OR(AF243,AND(I243&lt;&gt;"",I243=FALSE))</f>
        <v>0</v>
      </c>
      <c r="AH243" s="69"/>
      <c r="AI243" s="69"/>
    </row>
    <row r="244" spans="1:36" s="37" customFormat="1" ht="15" customHeight="1" x14ac:dyDescent="0.2">
      <c r="A244" s="253"/>
      <c r="B244" s="187"/>
      <c r="D244" s="176" t="s">
        <v>236</v>
      </c>
      <c r="E244" s="18"/>
      <c r="F244" s="326" t="str">
        <f>IF(OR(X244="",X244=EUconst_NA),"",IF(CNTR_SmallEmitter,1,X244))</f>
        <v/>
      </c>
      <c r="G244" s="806"/>
      <c r="H244" s="807"/>
      <c r="I244" s="19"/>
      <c r="J244" s="19"/>
      <c r="K244" s="20"/>
      <c r="L244" s="21"/>
      <c r="M244" s="808" t="str">
        <f>IF(OR(ISBLANK(L244),L244=EUconst_NoTier),"",IF($Z244=0,EUconst_NotApplicable,IF(ISERROR($Z244),"",$Z244)))</f>
        <v/>
      </c>
      <c r="N244" s="809"/>
      <c r="O244" s="306"/>
      <c r="P244" s="314" t="str">
        <f>P243</f>
        <v/>
      </c>
      <c r="Q244" s="69"/>
      <c r="R244" s="173" t="str">
        <f>R243</f>
        <v/>
      </c>
      <c r="S244" s="322"/>
      <c r="T244" s="173" t="str">
        <f>IF(E244="","",INDEX(EUwideConstants!$C$251:$C$257,MATCH(E244,Euconst_CalcFactors,0))&amp;R244)</f>
        <v/>
      </c>
      <c r="U244" s="69"/>
      <c r="V244" s="173" t="str">
        <f>IF(T244="","",INDEX(EUwideConstants!$E$251:$E$257,MATCH(E244,Euconst_CalcFactors,0)))</f>
        <v/>
      </c>
      <c r="W244" s="69"/>
      <c r="X244" s="270" t="str">
        <f>IF(OR(R244="",T244=""),"",INDEX(EUwideConstants!$G:$G,MATCH(T244,EUwideConstants!$S:$S,0)))</f>
        <v/>
      </c>
      <c r="Y244" s="173" t="str">
        <f>IF(F244="","",IF(F244=EUconst_NA,"",INDEX(EUwideConstants!$H:$O,MATCH(T244,EUwideConstants!$S:$S,0),MATCH(F244,CNTR_TierList,0))))</f>
        <v/>
      </c>
      <c r="Z244" s="173" t="str">
        <f>IF(ISBLANK(L244),"",IF(L244=EUconst_NA,"",INDEX(EUwideConstants!$H:$O,MATCH(T244,EUwideConstants!$S:$S,0),MATCH(L244,CNTR_TierList,0))))</f>
        <v/>
      </c>
      <c r="AA244" s="69"/>
      <c r="AB244" s="270" t="b">
        <f>AND(COUNTA(CNTR_ListRelevantSections)&gt;0,E237="")</f>
        <v>0</v>
      </c>
      <c r="AC244" s="270" t="b">
        <f>AND(COUNTA(CNTR_ListRelevantSections)&gt;0,OR(E244="",AB244,CNTR_REHasImproveFuelStream=FALSE))</f>
        <v>0</v>
      </c>
      <c r="AD244" s="270" t="b">
        <f t="shared" si="68"/>
        <v>0</v>
      </c>
      <c r="AE244" s="270" t="b">
        <f t="shared" si="69"/>
        <v>0</v>
      </c>
      <c r="AF244" s="270" t="b">
        <f>OR(AD244,AND(J244&lt;&gt;"",J244=FALSE))</f>
        <v>0</v>
      </c>
      <c r="AG244" s="270" t="b">
        <f>OR(AF244,AND(I244&lt;&gt;"",I244=FALSE))</f>
        <v>0</v>
      </c>
      <c r="AH244" s="69"/>
      <c r="AI244" s="69"/>
    </row>
    <row r="245" spans="1:36" s="37" customFormat="1" ht="5.0999999999999996" customHeight="1" x14ac:dyDescent="0.2">
      <c r="A245" s="253"/>
      <c r="B245" s="187"/>
      <c r="C245" s="31"/>
      <c r="D245" s="176"/>
      <c r="F245" s="39"/>
      <c r="G245" s="176"/>
      <c r="H245" s="176"/>
      <c r="I245" s="176"/>
      <c r="J245" s="176"/>
      <c r="M245" s="39"/>
      <c r="N245" s="39"/>
      <c r="O245" s="172"/>
      <c r="P245" s="71"/>
      <c r="Q245" s="69"/>
      <c r="R245" s="69"/>
      <c r="S245" s="69"/>
      <c r="T245" s="69"/>
      <c r="U245" s="69"/>
      <c r="V245" s="69"/>
      <c r="W245" s="69"/>
      <c r="X245" s="69"/>
      <c r="Y245" s="69"/>
      <c r="Z245" s="69"/>
      <c r="AA245" s="69"/>
      <c r="AB245" s="69"/>
      <c r="AC245" s="69"/>
      <c r="AD245" s="69"/>
      <c r="AE245" s="69"/>
      <c r="AF245" s="69"/>
      <c r="AG245" s="69"/>
      <c r="AH245" s="69"/>
      <c r="AI245" s="69"/>
    </row>
    <row r="246" spans="1:36" s="37" customFormat="1" ht="15" customHeight="1" x14ac:dyDescent="0.2">
      <c r="A246" s="253"/>
      <c r="B246" s="187"/>
      <c r="D246" s="176" t="s">
        <v>237</v>
      </c>
      <c r="E246" s="810" t="str">
        <f>Translations!$B$114</f>
        <v>Scope factor</v>
      </c>
      <c r="F246" s="812" t="str">
        <f>IF(OR(X246="",X246=EUconst_NA),"",X246)</f>
        <v/>
      </c>
      <c r="G246" s="814"/>
      <c r="H246" s="814"/>
      <c r="I246" s="816"/>
      <c r="J246" s="816"/>
      <c r="K246" s="818"/>
      <c r="L246" s="22"/>
      <c r="M246" s="820" t="str">
        <f>IF(OR(ISBLANK(L246),L246=EUconst_NoTier),"",IF($Z246=0,EUconst_NotApplicable,IF(ISERROR($Z246),"",$Z246)))</f>
        <v/>
      </c>
      <c r="N246" s="821"/>
      <c r="O246" s="306"/>
      <c r="P246" s="314" t="str">
        <f>P242</f>
        <v/>
      </c>
      <c r="Q246" s="69"/>
      <c r="R246" s="173" t="str">
        <f>E238</f>
        <v/>
      </c>
      <c r="S246" s="322"/>
      <c r="T246" s="173" t="str">
        <f>IF(E246="","",INDEX(EUwideConstants!$C$251:$C$257,MATCH(E246,Euconst_CalcFactors,0))&amp;R246)</f>
        <v>ScopeFactor_</v>
      </c>
      <c r="U246" s="69"/>
      <c r="V246" s="173" t="str">
        <f ca="1">IF(T246="","",INDEX(EUwideConstants!$E$251:$E$257,MATCH(E246,Euconst_CalcFactors,0)))</f>
        <v>EUwideConstants!$F$251:$I$251</v>
      </c>
      <c r="W246" s="69"/>
      <c r="X246" s="270" t="str">
        <f>IF(OR(R246="",T246=""),"",INDEX(EUwideConstants!$G:$G,MATCH(T246,EUwideConstants!$S:$S,0)))</f>
        <v/>
      </c>
      <c r="Y246" s="173" t="str">
        <f>IF(F246="","",IF(F246=EUconst_NA,"",INDEX(EUwideConstants!$H:$O,MATCH(T246,EUwideConstants!$S:$S,0),MATCH(F246,CNTR_TierList,0))))</f>
        <v/>
      </c>
      <c r="Z246" s="173" t="str">
        <f>IF(ISBLANK(L246),"",IF(L246=EUconst_NA,"",INDEX(EUwideConstants!$H:$O,MATCH(T246,EUwideConstants!$S:$S,0),MATCH(L246,CNTR_TierList,0))))</f>
        <v/>
      </c>
      <c r="AA246" s="173" t="str">
        <f>IF(L246="","",INDEX(ScopeAddress,MATCH(L246,ScopeTiers,0)))</f>
        <v/>
      </c>
      <c r="AB246" s="270" t="b">
        <f>AND(COUNTA(CNTR_ListRelevantSections)&gt;0,E237="")</f>
        <v>0</v>
      </c>
      <c r="AC246" s="270" t="b">
        <f>AND(COUNTA(CNTR_ListRelevantSections)&gt;0,OR(CNTR_REHasImproveScopeFactor=FALSE,AB246))</f>
        <v>0</v>
      </c>
      <c r="AD246" s="270" t="b">
        <f t="shared" ref="AD246" si="70">AC246</f>
        <v>0</v>
      </c>
      <c r="AE246" s="270" t="b">
        <f t="shared" ref="AE246" si="71">AD246</f>
        <v>0</v>
      </c>
      <c r="AF246" s="270" t="b">
        <f t="shared" ref="AF246" si="72">AE246</f>
        <v>0</v>
      </c>
      <c r="AG246" s="270" t="b">
        <f t="shared" ref="AG246" si="73">AF246</f>
        <v>0</v>
      </c>
      <c r="AH246" s="69"/>
      <c r="AI246" s="69"/>
    </row>
    <row r="247" spans="1:36" s="37" customFormat="1" ht="15" customHeight="1" x14ac:dyDescent="0.2">
      <c r="A247" s="253"/>
      <c r="B247" s="187"/>
      <c r="D247" s="176"/>
      <c r="E247" s="811"/>
      <c r="F247" s="813"/>
      <c r="G247" s="815"/>
      <c r="H247" s="815"/>
      <c r="I247" s="817"/>
      <c r="J247" s="817"/>
      <c r="K247" s="819"/>
      <c r="L247" s="23"/>
      <c r="M247" s="820" t="str">
        <f>IF(L247="","",INDEX(ScopeMethodsDetails,MATCH(L247,INDEX(ScopeMethodsDetails,,1),0),2))</f>
        <v/>
      </c>
      <c r="N247" s="821"/>
      <c r="O247" s="306"/>
      <c r="P247" s="314" t="str">
        <f>P246</f>
        <v/>
      </c>
      <c r="Q247" s="69"/>
      <c r="R247" s="69"/>
      <c r="S247" s="69"/>
      <c r="T247" s="69"/>
      <c r="U247" s="69"/>
      <c r="V247" s="69"/>
      <c r="W247" s="69"/>
      <c r="X247" s="69"/>
      <c r="Y247" s="69"/>
      <c r="Z247" s="69"/>
      <c r="AA247" s="69"/>
      <c r="AB247" s="69"/>
      <c r="AC247" s="69"/>
      <c r="AD247" s="69"/>
      <c r="AE247" s="69"/>
      <c r="AF247" s="69"/>
      <c r="AG247" s="270" t="b">
        <f>AG246</f>
        <v>0</v>
      </c>
      <c r="AH247" s="69"/>
      <c r="AI247" s="69"/>
    </row>
    <row r="248" spans="1:36" s="37" customFormat="1" ht="5.0999999999999996" customHeight="1" x14ac:dyDescent="0.2">
      <c r="A248" s="253"/>
      <c r="B248" s="187"/>
      <c r="D248" s="176"/>
      <c r="E248" s="327"/>
      <c r="F248" s="328"/>
      <c r="G248" s="329"/>
      <c r="H248" s="329"/>
      <c r="I248" s="330"/>
      <c r="J248" s="330"/>
      <c r="K248" s="331"/>
      <c r="L248" s="332"/>
      <c r="M248" s="333"/>
      <c r="N248" s="333"/>
      <c r="O248" s="306"/>
      <c r="P248" s="69"/>
      <c r="Q248" s="69"/>
      <c r="R248" s="69"/>
      <c r="S248" s="69"/>
      <c r="T248" s="69"/>
      <c r="U248" s="69"/>
      <c r="V248" s="69"/>
      <c r="W248" s="69"/>
      <c r="X248" s="69"/>
      <c r="Y248" s="69"/>
      <c r="Z248" s="69"/>
      <c r="AA248" s="69"/>
      <c r="AB248" s="69"/>
      <c r="AC248" s="69"/>
      <c r="AD248" s="69"/>
      <c r="AE248" s="69"/>
      <c r="AF248" s="69"/>
      <c r="AG248" s="69"/>
      <c r="AH248" s="69"/>
      <c r="AI248" s="69"/>
    </row>
    <row r="249" spans="1:36" s="37" customFormat="1" ht="12.75" customHeight="1" x14ac:dyDescent="0.2">
      <c r="A249" s="253"/>
      <c r="B249" s="187"/>
      <c r="D249" s="334" t="s">
        <v>238</v>
      </c>
      <c r="E249" s="204" t="str">
        <f>Translations!$B$342</f>
        <v>Description</v>
      </c>
      <c r="G249" s="335"/>
      <c r="H249" s="176"/>
      <c r="I249" s="176"/>
      <c r="J249" s="176"/>
      <c r="K249" s="176"/>
      <c r="L249" s="176"/>
      <c r="M249" s="176"/>
      <c r="N249" s="176"/>
      <c r="O249" s="306"/>
      <c r="P249" s="69"/>
      <c r="Q249" s="69"/>
      <c r="R249" s="69"/>
      <c r="S249" s="69"/>
      <c r="T249" s="69"/>
      <c r="U249" s="69"/>
      <c r="V249" s="69"/>
      <c r="W249" s="69"/>
      <c r="X249" s="69"/>
      <c r="Y249" s="69"/>
      <c r="Z249" s="69"/>
      <c r="AA249" s="69"/>
      <c r="AB249" s="69"/>
      <c r="AC249" s="69"/>
      <c r="AD249" s="69"/>
      <c r="AE249" s="69"/>
      <c r="AF249" s="69"/>
      <c r="AG249" s="69"/>
      <c r="AH249" s="69"/>
      <c r="AI249" s="69"/>
    </row>
    <row r="250" spans="1:36" s="37" customFormat="1" ht="12.75" customHeight="1" x14ac:dyDescent="0.2">
      <c r="A250" s="253"/>
      <c r="B250" s="259"/>
      <c r="C250" s="31"/>
      <c r="D250" s="176"/>
      <c r="E250" s="680" t="str">
        <f>Translations!$B$346</f>
        <v>In case you require more space for the description you may also use external files and reference those here.</v>
      </c>
      <c r="F250" s="680"/>
      <c r="G250" s="680"/>
      <c r="H250" s="680"/>
      <c r="I250" s="680"/>
      <c r="J250" s="680"/>
      <c r="K250" s="680"/>
      <c r="L250" s="680"/>
      <c r="M250" s="680"/>
      <c r="N250" s="680"/>
      <c r="O250" s="306"/>
      <c r="P250" s="73"/>
      <c r="Q250" s="69"/>
      <c r="R250" s="69"/>
      <c r="S250" s="69"/>
      <c r="T250" s="69"/>
      <c r="U250" s="69"/>
      <c r="V250" s="69"/>
      <c r="W250" s="69"/>
      <c r="X250" s="69"/>
      <c r="Y250" s="69"/>
      <c r="Z250" s="69"/>
      <c r="AA250" s="69"/>
      <c r="AB250" s="69"/>
      <c r="AC250" s="69"/>
      <c r="AD250" s="69"/>
      <c r="AE250" s="69"/>
      <c r="AF250" s="69"/>
      <c r="AG250" s="69"/>
      <c r="AH250" s="69"/>
      <c r="AI250" s="69"/>
    </row>
    <row r="251" spans="1:36" s="37" customFormat="1" ht="12.75" customHeight="1" x14ac:dyDescent="0.2">
      <c r="A251" s="336"/>
      <c r="B251" s="254"/>
      <c r="C251" s="39"/>
      <c r="E251" s="789"/>
      <c r="F251" s="790"/>
      <c r="G251" s="790"/>
      <c r="H251" s="790"/>
      <c r="I251" s="790"/>
      <c r="J251" s="790"/>
      <c r="K251" s="790"/>
      <c r="L251" s="790"/>
      <c r="M251" s="790"/>
      <c r="N251" s="791"/>
      <c r="O251" s="306"/>
      <c r="P251" s="314" t="str">
        <f>P242</f>
        <v/>
      </c>
      <c r="Q251" s="69"/>
      <c r="R251" s="69"/>
      <c r="S251" s="69"/>
      <c r="T251" s="69"/>
      <c r="U251" s="69"/>
      <c r="V251" s="69"/>
      <c r="W251" s="69"/>
      <c r="X251" s="69"/>
      <c r="Y251" s="69"/>
      <c r="Z251" s="69"/>
      <c r="AA251" s="69"/>
      <c r="AB251" s="69"/>
      <c r="AC251" s="69"/>
      <c r="AD251" s="69"/>
      <c r="AE251" s="69"/>
      <c r="AF251" s="69"/>
      <c r="AG251" s="69"/>
      <c r="AH251" s="69"/>
      <c r="AI251" s="173" t="b">
        <f>AND(COUNTA(CNTR_ListRelevantSections)&gt;0,OR(AB244,COUNTA(E242:E244)=0))</f>
        <v>0</v>
      </c>
    </row>
    <row r="252" spans="1:36" s="37" customFormat="1" ht="12.75" customHeight="1" x14ac:dyDescent="0.2">
      <c r="A252" s="336"/>
      <c r="B252" s="254"/>
      <c r="C252" s="39"/>
      <c r="E252" s="792"/>
      <c r="F252" s="793"/>
      <c r="G252" s="793"/>
      <c r="H252" s="793"/>
      <c r="I252" s="793"/>
      <c r="J252" s="793"/>
      <c r="K252" s="793"/>
      <c r="L252" s="793"/>
      <c r="M252" s="793"/>
      <c r="N252" s="794"/>
      <c r="O252" s="306"/>
      <c r="P252" s="314" t="str">
        <f>P251</f>
        <v/>
      </c>
      <c r="Q252" s="69"/>
      <c r="R252" s="69"/>
      <c r="S252" s="69"/>
      <c r="T252" s="69"/>
      <c r="U252" s="69"/>
      <c r="V252" s="69"/>
      <c r="W252" s="69"/>
      <c r="X252" s="69"/>
      <c r="Y252" s="69"/>
      <c r="Z252" s="69"/>
      <c r="AA252" s="69"/>
      <c r="AB252" s="69"/>
      <c r="AC252" s="69"/>
      <c r="AD252" s="69"/>
      <c r="AE252" s="69"/>
      <c r="AF252" s="69"/>
      <c r="AG252" s="69"/>
      <c r="AH252" s="69"/>
      <c r="AI252" s="173" t="b">
        <f>AI251</f>
        <v>0</v>
      </c>
    </row>
    <row r="253" spans="1:36" s="37" customFormat="1" ht="12.75" customHeight="1" x14ac:dyDescent="0.2">
      <c r="A253" s="336"/>
      <c r="B253" s="254"/>
      <c r="C253" s="39"/>
      <c r="E253" s="792"/>
      <c r="F253" s="793"/>
      <c r="G253" s="793"/>
      <c r="H253" s="793"/>
      <c r="I253" s="793"/>
      <c r="J253" s="793"/>
      <c r="K253" s="793"/>
      <c r="L253" s="793"/>
      <c r="M253" s="793"/>
      <c r="N253" s="794"/>
      <c r="O253" s="306"/>
      <c r="P253" s="314" t="str">
        <f t="shared" ref="P253:P255" si="74">P252</f>
        <v/>
      </c>
      <c r="Q253" s="69"/>
      <c r="R253" s="69"/>
      <c r="S253" s="69"/>
      <c r="T253" s="69"/>
      <c r="U253" s="69"/>
      <c r="V253" s="69"/>
      <c r="W253" s="69"/>
      <c r="X253" s="69"/>
      <c r="Y253" s="69"/>
      <c r="Z253" s="69"/>
      <c r="AA253" s="69"/>
      <c r="AB253" s="69"/>
      <c r="AC253" s="69"/>
      <c r="AD253" s="69"/>
      <c r="AE253" s="69"/>
      <c r="AF253" s="69"/>
      <c r="AG253" s="69"/>
      <c r="AH253" s="69"/>
      <c r="AI253" s="173" t="b">
        <f>AI252</f>
        <v>0</v>
      </c>
    </row>
    <row r="254" spans="1:36" s="37" customFormat="1" ht="12.75" customHeight="1" x14ac:dyDescent="0.2">
      <c r="A254" s="336"/>
      <c r="B254" s="254"/>
      <c r="C254" s="39"/>
      <c r="E254" s="792"/>
      <c r="F254" s="793"/>
      <c r="G254" s="793"/>
      <c r="H254" s="793"/>
      <c r="I254" s="793"/>
      <c r="J254" s="793"/>
      <c r="K254" s="793"/>
      <c r="L254" s="793"/>
      <c r="M254" s="793"/>
      <c r="N254" s="794"/>
      <c r="O254" s="306"/>
      <c r="P254" s="314" t="str">
        <f t="shared" si="74"/>
        <v/>
      </c>
      <c r="Q254" s="69"/>
      <c r="R254" s="69"/>
      <c r="S254" s="69"/>
      <c r="T254" s="69"/>
      <c r="U254" s="69"/>
      <c r="V254" s="69"/>
      <c r="W254" s="69"/>
      <c r="X254" s="69"/>
      <c r="Y254" s="69"/>
      <c r="Z254" s="69"/>
      <c r="AA254" s="69"/>
      <c r="AB254" s="69"/>
      <c r="AC254" s="69"/>
      <c r="AD254" s="69"/>
      <c r="AE254" s="69"/>
      <c r="AF254" s="69"/>
      <c r="AG254" s="69"/>
      <c r="AH254" s="69"/>
      <c r="AI254" s="173" t="b">
        <f>AI253</f>
        <v>0</v>
      </c>
    </row>
    <row r="255" spans="1:36" s="37" customFormat="1" ht="12.75" customHeight="1" x14ac:dyDescent="0.2">
      <c r="A255" s="336"/>
      <c r="B255" s="254"/>
      <c r="C255" s="39"/>
      <c r="E255" s="795"/>
      <c r="F255" s="796"/>
      <c r="G255" s="796"/>
      <c r="H255" s="796"/>
      <c r="I255" s="796"/>
      <c r="J255" s="796"/>
      <c r="K255" s="796"/>
      <c r="L255" s="796"/>
      <c r="M255" s="796"/>
      <c r="N255" s="797"/>
      <c r="O255" s="306"/>
      <c r="P255" s="314" t="str">
        <f t="shared" si="74"/>
        <v/>
      </c>
      <c r="Q255" s="69"/>
      <c r="R255" s="69"/>
      <c r="S255" s="69"/>
      <c r="T255" s="69"/>
      <c r="U255" s="69"/>
      <c r="V255" s="69"/>
      <c r="W255" s="69"/>
      <c r="X255" s="69"/>
      <c r="Y255" s="69"/>
      <c r="Z255" s="69"/>
      <c r="AA255" s="69"/>
      <c r="AB255" s="69"/>
      <c r="AC255" s="69"/>
      <c r="AD255" s="69"/>
      <c r="AE255" s="69"/>
      <c r="AF255" s="69"/>
      <c r="AG255" s="69"/>
      <c r="AH255" s="69"/>
      <c r="AI255" s="173" t="b">
        <f>AI254</f>
        <v>0</v>
      </c>
    </row>
    <row r="256" spans="1:36" ht="12.75" customHeight="1" thickBot="1" x14ac:dyDescent="0.25">
      <c r="A256" s="253"/>
      <c r="B256" s="254"/>
      <c r="C256" s="308"/>
      <c r="D256" s="264"/>
      <c r="E256" s="309"/>
      <c r="F256" s="308"/>
      <c r="G256" s="310"/>
      <c r="H256" s="310"/>
      <c r="I256" s="310"/>
      <c r="J256" s="310"/>
      <c r="K256" s="310"/>
      <c r="L256" s="310"/>
      <c r="M256" s="310"/>
      <c r="N256" s="310"/>
      <c r="O256" s="172"/>
      <c r="P256" s="69"/>
      <c r="Q256" s="69"/>
      <c r="R256" s="69"/>
      <c r="S256" s="25"/>
      <c r="T256" s="25"/>
      <c r="U256" s="311"/>
      <c r="V256" s="25"/>
      <c r="W256" s="25"/>
      <c r="X256" s="311"/>
      <c r="Y256" s="25"/>
      <c r="Z256" s="25"/>
      <c r="AA256" s="25"/>
      <c r="AB256" s="25"/>
      <c r="AC256" s="25"/>
      <c r="AD256" s="25"/>
      <c r="AE256" s="25"/>
      <c r="AF256" s="25"/>
      <c r="AG256" s="25"/>
      <c r="AH256" s="25"/>
      <c r="AI256" s="25"/>
    </row>
    <row r="257" spans="1:36" ht="12.75" customHeight="1" thickBot="1" x14ac:dyDescent="0.25">
      <c r="A257" s="312"/>
      <c r="B257" s="187"/>
      <c r="C257" s="39"/>
      <c r="D257" s="220"/>
      <c r="E257" s="300"/>
      <c r="F257" s="39"/>
      <c r="G257" s="56"/>
      <c r="H257" s="56"/>
      <c r="I257" s="56"/>
      <c r="J257" s="56"/>
      <c r="K257" s="39"/>
      <c r="L257" s="56"/>
      <c r="M257" s="56"/>
      <c r="N257" s="56"/>
      <c r="O257" s="172"/>
      <c r="P257" s="69"/>
      <c r="Q257" s="69"/>
      <c r="R257" s="69"/>
      <c r="S257" s="71"/>
      <c r="V257" s="303"/>
      <c r="Z257" s="25"/>
      <c r="AA257" s="25"/>
      <c r="AB257" s="25"/>
      <c r="AC257" s="25"/>
      <c r="AD257" s="25"/>
      <c r="AE257" s="25"/>
      <c r="AF257" s="25"/>
      <c r="AG257" s="25"/>
      <c r="AH257" s="25"/>
      <c r="AI257" s="293"/>
      <c r="AJ257" s="287"/>
    </row>
    <row r="258" spans="1:36" ht="15" customHeight="1" thickBot="1" x14ac:dyDescent="0.25">
      <c r="A258" s="266" t="str">
        <f>IF(E258="","",C258)</f>
        <v/>
      </c>
      <c r="B258" s="187"/>
      <c r="C258" s="267">
        <f>C237+1</f>
        <v>12</v>
      </c>
      <c r="D258" s="31"/>
      <c r="E258" s="822"/>
      <c r="F258" s="823"/>
      <c r="G258" s="823"/>
      <c r="H258" s="823"/>
      <c r="I258" s="823"/>
      <c r="J258" s="823"/>
      <c r="K258" s="824"/>
      <c r="L258" s="824"/>
      <c r="M258" s="824"/>
      <c r="N258" s="825"/>
      <c r="O258" s="313"/>
      <c r="P258" s="314" t="str">
        <f>IF(AND(E258&lt;&gt;"",COUNTIF(P259:$P$658,"PRINT")=0),"PRINT","")</f>
        <v/>
      </c>
      <c r="Q258" s="315"/>
      <c r="R258" s="316" t="str">
        <f>IF(ISBLANK(E258),"",MATCH(E258,CNTR_SourceStreamNames,0))</f>
        <v/>
      </c>
      <c r="S258" s="71"/>
      <c r="T258" s="71"/>
      <c r="U258" s="71"/>
      <c r="V258" s="303"/>
      <c r="X258" s="25"/>
      <c r="Y258" s="25"/>
      <c r="Z258" s="25"/>
      <c r="AA258" s="25"/>
      <c r="AB258" s="25"/>
      <c r="AC258" s="25"/>
      <c r="AD258" s="25"/>
      <c r="AE258" s="25"/>
      <c r="AF258" s="25"/>
      <c r="AG258" s="25"/>
      <c r="AH258" s="25"/>
      <c r="AI258" s="270" t="b">
        <f>CNTR_FuelStreamsRelevant=EUconst_NotRelevant</f>
        <v>0</v>
      </c>
      <c r="AJ258" s="287"/>
    </row>
    <row r="259" spans="1:36" ht="12.75" customHeight="1" thickBot="1" x14ac:dyDescent="0.25">
      <c r="A259" s="253"/>
      <c r="B259" s="187"/>
      <c r="C259" s="31"/>
      <c r="D259" s="31"/>
      <c r="E259" s="826" t="str">
        <f>IF(ISBLANK(E258),"",IF(INDEX(c_AERDataTransfer!$AT$27:$AT$76,MATCH(R258,c_AERDataTransfer!$C$27:$C$76,0))&gt;0,INDEX(c_AERDataTransfer!$AT$27:$AT$76,MATCH(R258,c_AERDataTransfer!$C$27:$C$76,0)),""))</f>
        <v/>
      </c>
      <c r="F259" s="827"/>
      <c r="G259" s="827"/>
      <c r="H259" s="827"/>
      <c r="I259" s="827"/>
      <c r="J259" s="827"/>
      <c r="K259" s="828"/>
      <c r="L259" s="828"/>
      <c r="M259" s="828"/>
      <c r="N259" s="829"/>
      <c r="O259" s="317"/>
      <c r="P259" s="69"/>
      <c r="Q259" s="315"/>
      <c r="R259" s="69"/>
      <c r="S259" s="71"/>
      <c r="T259" s="71"/>
      <c r="U259" s="71"/>
      <c r="V259" s="303"/>
      <c r="X259" s="25"/>
      <c r="Y259" s="318"/>
      <c r="Z259" s="69"/>
      <c r="AA259" s="69"/>
      <c r="AB259" s="69"/>
      <c r="AC259" s="69"/>
      <c r="AD259" s="69"/>
      <c r="AE259" s="318"/>
      <c r="AF259" s="25"/>
      <c r="AG259" s="315"/>
      <c r="AH259" s="69"/>
      <c r="AI259" s="293"/>
      <c r="AJ259" s="287"/>
    </row>
    <row r="260" spans="1:36" ht="5.0999999999999996" customHeight="1" x14ac:dyDescent="0.2">
      <c r="A260" s="253"/>
      <c r="B260" s="187"/>
      <c r="C260" s="31"/>
      <c r="D260" s="31"/>
      <c r="E260" s="31"/>
      <c r="F260" s="31"/>
      <c r="G260" s="31"/>
      <c r="H260" s="39"/>
      <c r="I260" s="39"/>
      <c r="J260" s="39"/>
      <c r="K260" s="39"/>
      <c r="L260" s="39"/>
      <c r="M260" s="39"/>
      <c r="N260" s="39"/>
      <c r="O260" s="172"/>
      <c r="P260" s="69"/>
      <c r="Q260" s="69"/>
      <c r="R260" s="69"/>
      <c r="S260" s="71"/>
      <c r="T260" s="71"/>
      <c r="U260" s="71"/>
      <c r="V260" s="303"/>
      <c r="W260" s="69"/>
      <c r="X260" s="69"/>
      <c r="Y260" s="69"/>
      <c r="Z260" s="69"/>
      <c r="AA260" s="69"/>
      <c r="AB260" s="69"/>
      <c r="AC260" s="69"/>
      <c r="AD260" s="69"/>
      <c r="AE260" s="69"/>
      <c r="AF260" s="25"/>
      <c r="AG260" s="69"/>
      <c r="AH260" s="69"/>
      <c r="AI260" s="69"/>
      <c r="AJ260" s="287"/>
    </row>
    <row r="261" spans="1:36" ht="12.75" customHeight="1" x14ac:dyDescent="0.2">
      <c r="A261" s="253"/>
      <c r="B261" s="187"/>
      <c r="C261" s="31"/>
      <c r="D261" s="31"/>
      <c r="E261" s="830" t="str">
        <f>IF(E258="","",HYPERLINK("#JUMP_E_Top",EUconst_FurtherGuidancePoint1))</f>
        <v/>
      </c>
      <c r="F261" s="830"/>
      <c r="G261" s="830"/>
      <c r="H261" s="830"/>
      <c r="I261" s="830"/>
      <c r="J261" s="830"/>
      <c r="K261" s="830"/>
      <c r="L261" s="830"/>
      <c r="M261" s="830"/>
      <c r="N261" s="831"/>
      <c r="O261" s="172"/>
      <c r="P261" s="69"/>
      <c r="Q261" s="315"/>
      <c r="R261" s="319"/>
      <c r="S261" s="71"/>
      <c r="T261" s="71"/>
      <c r="U261" s="71"/>
      <c r="V261" s="69"/>
      <c r="W261" s="69"/>
      <c r="X261" s="69"/>
      <c r="Y261" s="25"/>
      <c r="Z261" s="69"/>
      <c r="AA261" s="69"/>
      <c r="AB261" s="69"/>
      <c r="AC261" s="69"/>
      <c r="AD261" s="69"/>
      <c r="AE261" s="69"/>
      <c r="AF261" s="25"/>
      <c r="AG261" s="69"/>
      <c r="AH261" s="69"/>
      <c r="AI261" s="69"/>
      <c r="AJ261" s="287"/>
    </row>
    <row r="262" spans="1:36" s="37" customFormat="1" ht="38.85" customHeight="1" x14ac:dyDescent="0.2">
      <c r="A262" s="253"/>
      <c r="B262" s="187"/>
      <c r="C262" s="31"/>
      <c r="E262" s="320" t="str">
        <f>Translations!$B$65</f>
        <v>Parameter</v>
      </c>
      <c r="F262" s="321" t="str">
        <f>Translations!$B$338</f>
        <v>Tier required:</v>
      </c>
      <c r="G262" s="798" t="str">
        <f>Translations!$B$344</f>
        <v xml:space="preserve">Reason for deviation in the past: </v>
      </c>
      <c r="H262" s="798"/>
      <c r="I262" s="320" t="str">
        <f>Translations!$B$345</f>
        <v>Impact on tiers?</v>
      </c>
      <c r="J262" s="320" t="str">
        <f>Translations!$B$336</f>
        <v>Measures taken:</v>
      </c>
      <c r="K262" s="321" t="str">
        <f>Translations!$B$308</f>
        <v>When?</v>
      </c>
      <c r="L262" s="321" t="str">
        <f>Translations!$B$340</f>
        <v>Tier applied:</v>
      </c>
      <c r="O262" s="306"/>
      <c r="P262" s="69"/>
      <c r="Q262" s="322"/>
      <c r="R262" s="69"/>
      <c r="S262" s="69"/>
      <c r="T262" s="322"/>
      <c r="U262" s="322"/>
      <c r="V262" s="322"/>
      <c r="W262" s="322"/>
      <c r="X262" s="322"/>
      <c r="Y262" s="322"/>
      <c r="Z262" s="322"/>
      <c r="AA262" s="323" t="s">
        <v>498</v>
      </c>
      <c r="AB262" s="322"/>
      <c r="AC262" s="322" t="str">
        <f>Translations!$B$344</f>
        <v xml:space="preserve">Reason for deviation in the past: </v>
      </c>
      <c r="AD262" s="322" t="str">
        <f>Translations!$B$345</f>
        <v>Impact on tiers?</v>
      </c>
      <c r="AE262" s="322" t="str">
        <f>Translations!$B$336</f>
        <v>Measures taken:</v>
      </c>
      <c r="AF262" s="322" t="str">
        <f>Translations!$B$308</f>
        <v>When?</v>
      </c>
      <c r="AG262" s="322" t="str">
        <f>Translations!$B$340</f>
        <v>Tier applied:</v>
      </c>
      <c r="AH262" s="322"/>
      <c r="AI262" s="69"/>
      <c r="AJ262" s="287"/>
    </row>
    <row r="263" spans="1:36" s="37" customFormat="1" ht="15" customHeight="1" x14ac:dyDescent="0.2">
      <c r="A263" s="253"/>
      <c r="B263" s="187"/>
      <c r="D263" s="176" t="s">
        <v>128</v>
      </c>
      <c r="E263" s="10"/>
      <c r="F263" s="324" t="str">
        <f>IF(OR(X263="",X263=EUconst_NA),"",IF(CNTR_SmallEmitter,1,X263))</f>
        <v/>
      </c>
      <c r="G263" s="799"/>
      <c r="H263" s="730"/>
      <c r="I263" s="11"/>
      <c r="J263" s="11"/>
      <c r="K263" s="12"/>
      <c r="L263" s="13"/>
      <c r="M263" s="800" t="str">
        <f>IF(OR(ISBLANK(L263),L263=EUconst_NoTier),"",IF($Z263=0,EUconst_NotApplicable,IF(ISERROR($Z263),"",$Z263)))</f>
        <v/>
      </c>
      <c r="N263" s="801"/>
      <c r="O263" s="306"/>
      <c r="P263" s="314" t="str">
        <f>R258</f>
        <v/>
      </c>
      <c r="Q263" s="69"/>
      <c r="R263" s="173" t="str">
        <f>R267</f>
        <v/>
      </c>
      <c r="S263" s="322"/>
      <c r="T263" s="173" t="str">
        <f>IF(E263="","",INDEX(EUwideConstants!$C$251:$C$257,MATCH(E263,Euconst_CalcFactors,0))&amp;R263)</f>
        <v/>
      </c>
      <c r="U263" s="69"/>
      <c r="V263" s="173" t="str">
        <f>IF(T263="","",INDEX(EUwideConstants!$E$251:$E$257,MATCH(E263,Euconst_CalcFactors,0)))</f>
        <v/>
      </c>
      <c r="W263" s="69"/>
      <c r="X263" s="270" t="str">
        <f>IF(OR(R263="",T263=""),"",INDEX(EUwideConstants!$G:$G,MATCH(T263,EUwideConstants!$S:$S,0)))</f>
        <v/>
      </c>
      <c r="Y263" s="173" t="str">
        <f>IF(F263="","",IF(F263=EUconst_NA,"",INDEX(EUwideConstants!$H:$O,MATCH(T263,EUwideConstants!$S:$S,0),MATCH(F263,CNTR_TierList,0))))</f>
        <v/>
      </c>
      <c r="Z263" s="173" t="str">
        <f>IF(ISBLANK(L263),"",IF(L263=EUconst_NA,"",INDEX(EUwideConstants!$H:$O,MATCH(T263,EUwideConstants!$S:$S,0),MATCH(L263,CNTR_TierList,0))))</f>
        <v/>
      </c>
      <c r="AA263" s="69"/>
      <c r="AB263" s="270" t="b">
        <f>AND(COUNTA(CNTR_ListRelevantSections)&gt;0,E258="")</f>
        <v>0</v>
      </c>
      <c r="AC263" s="270" t="b">
        <f>AND(COUNTA(CNTR_ListRelevantSections)&gt;0,OR(E263="",AB263,CNTR_REHasImproveFuelStream=FALSE))</f>
        <v>0</v>
      </c>
      <c r="AD263" s="270" t="b">
        <f t="shared" ref="AD263:AD265" si="75">AC263</f>
        <v>0</v>
      </c>
      <c r="AE263" s="270" t="b">
        <f t="shared" ref="AE263:AE265" si="76">AD263</f>
        <v>0</v>
      </c>
      <c r="AF263" s="270" t="b">
        <f>OR(AD263,AND(J263&lt;&gt;"",J263=FALSE))</f>
        <v>0</v>
      </c>
      <c r="AG263" s="270" t="b">
        <f>OR(AF263,AND(I263&lt;&gt;"",I263=FALSE))</f>
        <v>0</v>
      </c>
      <c r="AH263" s="69"/>
      <c r="AI263" s="69"/>
    </row>
    <row r="264" spans="1:36" s="37" customFormat="1" ht="15" customHeight="1" x14ac:dyDescent="0.2">
      <c r="A264" s="253"/>
      <c r="B264" s="187"/>
      <c r="D264" s="176" t="s">
        <v>129</v>
      </c>
      <c r="E264" s="14"/>
      <c r="F264" s="325" t="str">
        <f>IF(OR(X264="",X264=EUconst_NA),"",IF(CNTR_SmallEmitter,1,X264))</f>
        <v/>
      </c>
      <c r="G264" s="802"/>
      <c r="H264" s="803"/>
      <c r="I264" s="15"/>
      <c r="J264" s="15"/>
      <c r="K264" s="16"/>
      <c r="L264" s="17"/>
      <c r="M264" s="804" t="str">
        <f>IF(OR(ISBLANK(L264),L264=EUconst_NoTier),"",IF($Z264=0,EUconst_NotApplicable,IF(ISERROR($Z264),"",$Z264)))</f>
        <v/>
      </c>
      <c r="N264" s="805"/>
      <c r="O264" s="306"/>
      <c r="P264" s="314" t="str">
        <f>P263</f>
        <v/>
      </c>
      <c r="Q264" s="69"/>
      <c r="R264" s="173" t="str">
        <f>R263</f>
        <v/>
      </c>
      <c r="S264" s="322"/>
      <c r="T264" s="173" t="str">
        <f>IF(E264="","",INDEX(EUwideConstants!$C$251:$C$257,MATCH(E264,Euconst_CalcFactors,0))&amp;R264)</f>
        <v/>
      </c>
      <c r="U264" s="69"/>
      <c r="V264" s="173" t="str">
        <f>IF(T264="","",INDEX(EUwideConstants!$E$251:$E$257,MATCH(E264,Euconst_CalcFactors,0)))</f>
        <v/>
      </c>
      <c r="W264" s="69"/>
      <c r="X264" s="270" t="str">
        <f>IF(OR(R264="",T264=""),"",INDEX(EUwideConstants!$G:$G,MATCH(T264,EUwideConstants!$S:$S,0)))</f>
        <v/>
      </c>
      <c r="Y264" s="173" t="str">
        <f>IF(F264="","",IF(F264=EUconst_NA,"",INDEX(EUwideConstants!$H:$O,MATCH(T264,EUwideConstants!$S:$S,0),MATCH(F264,CNTR_TierList,0))))</f>
        <v/>
      </c>
      <c r="Z264" s="173" t="str">
        <f>IF(ISBLANK(L264),"",IF(L264=EUconst_NA,"",INDEX(EUwideConstants!$H:$O,MATCH(T264,EUwideConstants!$S:$S,0),MATCH(L264,CNTR_TierList,0))))</f>
        <v/>
      </c>
      <c r="AA264" s="69"/>
      <c r="AB264" s="270" t="b">
        <f>AND(COUNTA(CNTR_ListRelevantSections)&gt;0,E258="")</f>
        <v>0</v>
      </c>
      <c r="AC264" s="270" t="b">
        <f>AND(COUNTA(CNTR_ListRelevantSections)&gt;0,OR(E264="",AB264,CNTR_REHasImproveFuelStream=FALSE))</f>
        <v>0</v>
      </c>
      <c r="AD264" s="270" t="b">
        <f t="shared" si="75"/>
        <v>0</v>
      </c>
      <c r="AE264" s="270" t="b">
        <f t="shared" si="76"/>
        <v>0</v>
      </c>
      <c r="AF264" s="270" t="b">
        <f>OR(AD264,AND(J264&lt;&gt;"",J264=FALSE))</f>
        <v>0</v>
      </c>
      <c r="AG264" s="270" t="b">
        <f>OR(AF264,AND(I264&lt;&gt;"",I264=FALSE))</f>
        <v>0</v>
      </c>
      <c r="AH264" s="69"/>
      <c r="AI264" s="69"/>
    </row>
    <row r="265" spans="1:36" s="37" customFormat="1" ht="15" customHeight="1" x14ac:dyDescent="0.2">
      <c r="A265" s="253"/>
      <c r="B265" s="187"/>
      <c r="D265" s="176" t="s">
        <v>236</v>
      </c>
      <c r="E265" s="18"/>
      <c r="F265" s="326" t="str">
        <f>IF(OR(X265="",X265=EUconst_NA),"",IF(CNTR_SmallEmitter,1,X265))</f>
        <v/>
      </c>
      <c r="G265" s="806"/>
      <c r="H265" s="807"/>
      <c r="I265" s="19"/>
      <c r="J265" s="19"/>
      <c r="K265" s="20"/>
      <c r="L265" s="21"/>
      <c r="M265" s="808" t="str">
        <f>IF(OR(ISBLANK(L265),L265=EUconst_NoTier),"",IF($Z265=0,EUconst_NotApplicable,IF(ISERROR($Z265),"",$Z265)))</f>
        <v/>
      </c>
      <c r="N265" s="809"/>
      <c r="O265" s="306"/>
      <c r="P265" s="314" t="str">
        <f>P264</f>
        <v/>
      </c>
      <c r="Q265" s="69"/>
      <c r="R265" s="173" t="str">
        <f>R264</f>
        <v/>
      </c>
      <c r="S265" s="322"/>
      <c r="T265" s="173" t="str">
        <f>IF(E265="","",INDEX(EUwideConstants!$C$251:$C$257,MATCH(E265,Euconst_CalcFactors,0))&amp;R265)</f>
        <v/>
      </c>
      <c r="U265" s="69"/>
      <c r="V265" s="173" t="str">
        <f>IF(T265="","",INDEX(EUwideConstants!$E$251:$E$257,MATCH(E265,Euconst_CalcFactors,0)))</f>
        <v/>
      </c>
      <c r="W265" s="69"/>
      <c r="X265" s="270" t="str">
        <f>IF(OR(R265="",T265=""),"",INDEX(EUwideConstants!$G:$G,MATCH(T265,EUwideConstants!$S:$S,0)))</f>
        <v/>
      </c>
      <c r="Y265" s="173" t="str">
        <f>IF(F265="","",IF(F265=EUconst_NA,"",INDEX(EUwideConstants!$H:$O,MATCH(T265,EUwideConstants!$S:$S,0),MATCH(F265,CNTR_TierList,0))))</f>
        <v/>
      </c>
      <c r="Z265" s="173" t="str">
        <f>IF(ISBLANK(L265),"",IF(L265=EUconst_NA,"",INDEX(EUwideConstants!$H:$O,MATCH(T265,EUwideConstants!$S:$S,0),MATCH(L265,CNTR_TierList,0))))</f>
        <v/>
      </c>
      <c r="AA265" s="69"/>
      <c r="AB265" s="270" t="b">
        <f>AND(COUNTA(CNTR_ListRelevantSections)&gt;0,E258="")</f>
        <v>0</v>
      </c>
      <c r="AC265" s="270" t="b">
        <f>AND(COUNTA(CNTR_ListRelevantSections)&gt;0,OR(E265="",AB265,CNTR_REHasImproveFuelStream=FALSE))</f>
        <v>0</v>
      </c>
      <c r="AD265" s="270" t="b">
        <f t="shared" si="75"/>
        <v>0</v>
      </c>
      <c r="AE265" s="270" t="b">
        <f t="shared" si="76"/>
        <v>0</v>
      </c>
      <c r="AF265" s="270" t="b">
        <f>OR(AD265,AND(J265&lt;&gt;"",J265=FALSE))</f>
        <v>0</v>
      </c>
      <c r="AG265" s="270" t="b">
        <f>OR(AF265,AND(I265&lt;&gt;"",I265=FALSE))</f>
        <v>0</v>
      </c>
      <c r="AH265" s="69"/>
      <c r="AI265" s="69"/>
    </row>
    <row r="266" spans="1:36" s="37" customFormat="1" ht="5.0999999999999996" customHeight="1" x14ac:dyDescent="0.2">
      <c r="A266" s="253"/>
      <c r="B266" s="187"/>
      <c r="C266" s="31"/>
      <c r="D266" s="176"/>
      <c r="F266" s="39"/>
      <c r="G266" s="176"/>
      <c r="H266" s="176"/>
      <c r="I266" s="176"/>
      <c r="J266" s="176"/>
      <c r="M266" s="39"/>
      <c r="N266" s="39"/>
      <c r="O266" s="172"/>
      <c r="P266" s="71"/>
      <c r="Q266" s="69"/>
      <c r="R266" s="69"/>
      <c r="S266" s="69"/>
      <c r="T266" s="69"/>
      <c r="U266" s="69"/>
      <c r="V266" s="69"/>
      <c r="W266" s="69"/>
      <c r="X266" s="69"/>
      <c r="Y266" s="69"/>
      <c r="Z266" s="69"/>
      <c r="AA266" s="69"/>
      <c r="AB266" s="69"/>
      <c r="AC266" s="69"/>
      <c r="AD266" s="69"/>
      <c r="AE266" s="69"/>
      <c r="AF266" s="69"/>
      <c r="AG266" s="69"/>
      <c r="AH266" s="69"/>
      <c r="AI266" s="69"/>
    </row>
    <row r="267" spans="1:36" s="37" customFormat="1" ht="15" customHeight="1" x14ac:dyDescent="0.2">
      <c r="A267" s="253"/>
      <c r="B267" s="187"/>
      <c r="D267" s="176" t="s">
        <v>237</v>
      </c>
      <c r="E267" s="810" t="str">
        <f>Translations!$B$114</f>
        <v>Scope factor</v>
      </c>
      <c r="F267" s="812" t="str">
        <f>IF(OR(X267="",X267=EUconst_NA),"",X267)</f>
        <v/>
      </c>
      <c r="G267" s="814"/>
      <c r="H267" s="814"/>
      <c r="I267" s="816"/>
      <c r="J267" s="816"/>
      <c r="K267" s="818"/>
      <c r="L267" s="22"/>
      <c r="M267" s="820" t="str">
        <f>IF(OR(ISBLANK(L267),L267=EUconst_NoTier),"",IF($Z267=0,EUconst_NotApplicable,IF(ISERROR($Z267),"",$Z267)))</f>
        <v/>
      </c>
      <c r="N267" s="821"/>
      <c r="O267" s="306"/>
      <c r="P267" s="314" t="str">
        <f>P263</f>
        <v/>
      </c>
      <c r="Q267" s="69"/>
      <c r="R267" s="173" t="str">
        <f>E259</f>
        <v/>
      </c>
      <c r="S267" s="322"/>
      <c r="T267" s="173" t="str">
        <f>IF(E267="","",INDEX(EUwideConstants!$C$251:$C$257,MATCH(E267,Euconst_CalcFactors,0))&amp;R267)</f>
        <v>ScopeFactor_</v>
      </c>
      <c r="U267" s="69"/>
      <c r="V267" s="173" t="str">
        <f ca="1">IF(T267="","",INDEX(EUwideConstants!$E$251:$E$257,MATCH(E267,Euconst_CalcFactors,0)))</f>
        <v>EUwideConstants!$F$251:$I$251</v>
      </c>
      <c r="W267" s="69"/>
      <c r="X267" s="270" t="str">
        <f>IF(OR(R267="",T267=""),"",INDEX(EUwideConstants!$G:$G,MATCH(T267,EUwideConstants!$S:$S,0)))</f>
        <v/>
      </c>
      <c r="Y267" s="173" t="str">
        <f>IF(F267="","",IF(F267=EUconst_NA,"",INDEX(EUwideConstants!$H:$O,MATCH(T267,EUwideConstants!$S:$S,0),MATCH(F267,CNTR_TierList,0))))</f>
        <v/>
      </c>
      <c r="Z267" s="173" t="str">
        <f>IF(ISBLANK(L267),"",IF(L267=EUconst_NA,"",INDEX(EUwideConstants!$H:$O,MATCH(T267,EUwideConstants!$S:$S,0),MATCH(L267,CNTR_TierList,0))))</f>
        <v/>
      </c>
      <c r="AA267" s="173" t="str">
        <f>IF(L267="","",INDEX(ScopeAddress,MATCH(L267,ScopeTiers,0)))</f>
        <v/>
      </c>
      <c r="AB267" s="270" t="b">
        <f>AND(COUNTA(CNTR_ListRelevantSections)&gt;0,E258="")</f>
        <v>0</v>
      </c>
      <c r="AC267" s="270" t="b">
        <f>AND(COUNTA(CNTR_ListRelevantSections)&gt;0,OR(CNTR_REHasImproveScopeFactor=FALSE,AB267))</f>
        <v>0</v>
      </c>
      <c r="AD267" s="270" t="b">
        <f t="shared" ref="AD267" si="77">AC267</f>
        <v>0</v>
      </c>
      <c r="AE267" s="270" t="b">
        <f t="shared" ref="AE267" si="78">AD267</f>
        <v>0</v>
      </c>
      <c r="AF267" s="270" t="b">
        <f t="shared" ref="AF267" si="79">AE267</f>
        <v>0</v>
      </c>
      <c r="AG267" s="270" t="b">
        <f t="shared" ref="AG267" si="80">AF267</f>
        <v>0</v>
      </c>
      <c r="AH267" s="69"/>
      <c r="AI267" s="69"/>
    </row>
    <row r="268" spans="1:36" s="37" customFormat="1" ht="15" customHeight="1" x14ac:dyDescent="0.2">
      <c r="A268" s="253"/>
      <c r="B268" s="187"/>
      <c r="D268" s="176"/>
      <c r="E268" s="811"/>
      <c r="F268" s="813"/>
      <c r="G268" s="815"/>
      <c r="H268" s="815"/>
      <c r="I268" s="817"/>
      <c r="J268" s="817"/>
      <c r="K268" s="819"/>
      <c r="L268" s="23"/>
      <c r="M268" s="820" t="str">
        <f>IF(L268="","",INDEX(ScopeMethodsDetails,MATCH(L268,INDEX(ScopeMethodsDetails,,1),0),2))</f>
        <v/>
      </c>
      <c r="N268" s="821"/>
      <c r="O268" s="306"/>
      <c r="P268" s="314" t="str">
        <f>P267</f>
        <v/>
      </c>
      <c r="Q268" s="69"/>
      <c r="R268" s="69"/>
      <c r="S268" s="69"/>
      <c r="T268" s="69"/>
      <c r="U268" s="69"/>
      <c r="V268" s="69"/>
      <c r="W268" s="69"/>
      <c r="X268" s="69"/>
      <c r="Y268" s="69"/>
      <c r="Z268" s="69"/>
      <c r="AA268" s="69"/>
      <c r="AB268" s="69"/>
      <c r="AC268" s="69"/>
      <c r="AD268" s="69"/>
      <c r="AE268" s="69"/>
      <c r="AF268" s="69"/>
      <c r="AG268" s="270" t="b">
        <f>AG267</f>
        <v>0</v>
      </c>
      <c r="AH268" s="69"/>
      <c r="AI268" s="69"/>
    </row>
    <row r="269" spans="1:36" s="37" customFormat="1" ht="5.0999999999999996" customHeight="1" x14ac:dyDescent="0.2">
      <c r="A269" s="253"/>
      <c r="B269" s="187"/>
      <c r="D269" s="176"/>
      <c r="E269" s="327"/>
      <c r="F269" s="328"/>
      <c r="G269" s="329"/>
      <c r="H269" s="329"/>
      <c r="I269" s="330"/>
      <c r="J269" s="330"/>
      <c r="K269" s="331"/>
      <c r="L269" s="332"/>
      <c r="M269" s="333"/>
      <c r="N269" s="333"/>
      <c r="O269" s="306"/>
      <c r="P269" s="69"/>
      <c r="Q269" s="69"/>
      <c r="R269" s="69"/>
      <c r="S269" s="69"/>
      <c r="T269" s="69"/>
      <c r="U269" s="69"/>
      <c r="V269" s="69"/>
      <c r="W269" s="69"/>
      <c r="X269" s="69"/>
      <c r="Y269" s="69"/>
      <c r="Z269" s="69"/>
      <c r="AA269" s="69"/>
      <c r="AB269" s="69"/>
      <c r="AC269" s="69"/>
      <c r="AD269" s="69"/>
      <c r="AE269" s="69"/>
      <c r="AF269" s="69"/>
      <c r="AG269" s="69"/>
      <c r="AH269" s="69"/>
      <c r="AI269" s="69"/>
    </row>
    <row r="270" spans="1:36" s="37" customFormat="1" ht="12.75" customHeight="1" x14ac:dyDescent="0.2">
      <c r="A270" s="253"/>
      <c r="B270" s="187"/>
      <c r="D270" s="334" t="s">
        <v>238</v>
      </c>
      <c r="E270" s="204" t="str">
        <f>Translations!$B$342</f>
        <v>Description</v>
      </c>
      <c r="G270" s="335"/>
      <c r="H270" s="176"/>
      <c r="I270" s="176"/>
      <c r="J270" s="176"/>
      <c r="K270" s="176"/>
      <c r="L270" s="176"/>
      <c r="M270" s="176"/>
      <c r="N270" s="176"/>
      <c r="O270" s="306"/>
      <c r="P270" s="69"/>
      <c r="Q270" s="69"/>
      <c r="R270" s="69"/>
      <c r="S270" s="69"/>
      <c r="T270" s="69"/>
      <c r="U270" s="69"/>
      <c r="V270" s="69"/>
      <c r="W270" s="69"/>
      <c r="X270" s="69"/>
      <c r="Y270" s="69"/>
      <c r="Z270" s="69"/>
      <c r="AA270" s="69"/>
      <c r="AB270" s="69"/>
      <c r="AC270" s="69"/>
      <c r="AD270" s="69"/>
      <c r="AE270" s="69"/>
      <c r="AF270" s="69"/>
      <c r="AG270" s="69"/>
      <c r="AH270" s="69"/>
      <c r="AI270" s="69"/>
    </row>
    <row r="271" spans="1:36" s="37" customFormat="1" ht="12.75" customHeight="1" x14ac:dyDescent="0.2">
      <c r="A271" s="253"/>
      <c r="B271" s="259"/>
      <c r="C271" s="31"/>
      <c r="D271" s="176"/>
      <c r="E271" s="680" t="str">
        <f>Translations!$B$346</f>
        <v>In case you require more space for the description you may also use external files and reference those here.</v>
      </c>
      <c r="F271" s="680"/>
      <c r="G271" s="680"/>
      <c r="H271" s="680"/>
      <c r="I271" s="680"/>
      <c r="J271" s="680"/>
      <c r="K271" s="680"/>
      <c r="L271" s="680"/>
      <c r="M271" s="680"/>
      <c r="N271" s="680"/>
      <c r="O271" s="306"/>
      <c r="P271" s="73"/>
      <c r="Q271" s="69"/>
      <c r="R271" s="69"/>
      <c r="S271" s="69"/>
      <c r="T271" s="69"/>
      <c r="U271" s="69"/>
      <c r="V271" s="69"/>
      <c r="W271" s="69"/>
      <c r="X271" s="69"/>
      <c r="Y271" s="69"/>
      <c r="Z271" s="69"/>
      <c r="AA271" s="69"/>
      <c r="AB271" s="69"/>
      <c r="AC271" s="69"/>
      <c r="AD271" s="69"/>
      <c r="AE271" s="69"/>
      <c r="AF271" s="69"/>
      <c r="AG271" s="69"/>
      <c r="AH271" s="69"/>
      <c r="AI271" s="69"/>
    </row>
    <row r="272" spans="1:36" s="37" customFormat="1" ht="12.75" customHeight="1" x14ac:dyDescent="0.2">
      <c r="A272" s="336"/>
      <c r="B272" s="254"/>
      <c r="C272" s="39"/>
      <c r="E272" s="789"/>
      <c r="F272" s="790"/>
      <c r="G272" s="790"/>
      <c r="H272" s="790"/>
      <c r="I272" s="790"/>
      <c r="J272" s="790"/>
      <c r="K272" s="790"/>
      <c r="L272" s="790"/>
      <c r="M272" s="790"/>
      <c r="N272" s="791"/>
      <c r="O272" s="306"/>
      <c r="P272" s="314" t="str">
        <f>P263</f>
        <v/>
      </c>
      <c r="Q272" s="69"/>
      <c r="R272" s="69"/>
      <c r="S272" s="69"/>
      <c r="T272" s="69"/>
      <c r="U272" s="69"/>
      <c r="V272" s="69"/>
      <c r="W272" s="69"/>
      <c r="X272" s="69"/>
      <c r="Y272" s="69"/>
      <c r="Z272" s="69"/>
      <c r="AA272" s="69"/>
      <c r="AB272" s="69"/>
      <c r="AC272" s="69"/>
      <c r="AD272" s="69"/>
      <c r="AE272" s="69"/>
      <c r="AF272" s="69"/>
      <c r="AG272" s="69"/>
      <c r="AH272" s="69"/>
      <c r="AI272" s="173" t="b">
        <f>AND(COUNTA(CNTR_ListRelevantSections)&gt;0,OR(AB265,COUNTA(E263:E265)=0))</f>
        <v>0</v>
      </c>
    </row>
    <row r="273" spans="1:36" s="37" customFormat="1" ht="12.75" customHeight="1" x14ac:dyDescent="0.2">
      <c r="A273" s="336"/>
      <c r="B273" s="254"/>
      <c r="C273" s="39"/>
      <c r="E273" s="792"/>
      <c r="F273" s="793"/>
      <c r="G273" s="793"/>
      <c r="H273" s="793"/>
      <c r="I273" s="793"/>
      <c r="J273" s="793"/>
      <c r="K273" s="793"/>
      <c r="L273" s="793"/>
      <c r="M273" s="793"/>
      <c r="N273" s="794"/>
      <c r="O273" s="306"/>
      <c r="P273" s="314" t="str">
        <f>P272</f>
        <v/>
      </c>
      <c r="Q273" s="69"/>
      <c r="R273" s="69"/>
      <c r="S273" s="69"/>
      <c r="T273" s="69"/>
      <c r="U273" s="69"/>
      <c r="V273" s="69"/>
      <c r="W273" s="69"/>
      <c r="X273" s="69"/>
      <c r="Y273" s="69"/>
      <c r="Z273" s="69"/>
      <c r="AA273" s="69"/>
      <c r="AB273" s="69"/>
      <c r="AC273" s="69"/>
      <c r="AD273" s="69"/>
      <c r="AE273" s="69"/>
      <c r="AF273" s="69"/>
      <c r="AG273" s="69"/>
      <c r="AH273" s="69"/>
      <c r="AI273" s="173" t="b">
        <f>AI272</f>
        <v>0</v>
      </c>
    </row>
    <row r="274" spans="1:36" s="37" customFormat="1" ht="12.75" customHeight="1" x14ac:dyDescent="0.2">
      <c r="A274" s="336"/>
      <c r="B274" s="254"/>
      <c r="C274" s="39"/>
      <c r="E274" s="792"/>
      <c r="F274" s="793"/>
      <c r="G274" s="793"/>
      <c r="H274" s="793"/>
      <c r="I274" s="793"/>
      <c r="J274" s="793"/>
      <c r="K274" s="793"/>
      <c r="L274" s="793"/>
      <c r="M274" s="793"/>
      <c r="N274" s="794"/>
      <c r="O274" s="306"/>
      <c r="P274" s="314" t="str">
        <f t="shared" ref="P274:P276" si="81">P273</f>
        <v/>
      </c>
      <c r="Q274" s="69"/>
      <c r="R274" s="69"/>
      <c r="S274" s="69"/>
      <c r="T274" s="69"/>
      <c r="U274" s="69"/>
      <c r="V274" s="69"/>
      <c r="W274" s="69"/>
      <c r="X274" s="69"/>
      <c r="Y274" s="69"/>
      <c r="Z274" s="69"/>
      <c r="AA274" s="69"/>
      <c r="AB274" s="69"/>
      <c r="AC274" s="69"/>
      <c r="AD274" s="69"/>
      <c r="AE274" s="69"/>
      <c r="AF274" s="69"/>
      <c r="AG274" s="69"/>
      <c r="AH274" s="69"/>
      <c r="AI274" s="173" t="b">
        <f>AI273</f>
        <v>0</v>
      </c>
    </row>
    <row r="275" spans="1:36" s="37" customFormat="1" ht="12.75" customHeight="1" x14ac:dyDescent="0.2">
      <c r="A275" s="336"/>
      <c r="B275" s="254"/>
      <c r="C275" s="39"/>
      <c r="E275" s="792"/>
      <c r="F275" s="793"/>
      <c r="G275" s="793"/>
      <c r="H275" s="793"/>
      <c r="I275" s="793"/>
      <c r="J275" s="793"/>
      <c r="K275" s="793"/>
      <c r="L275" s="793"/>
      <c r="M275" s="793"/>
      <c r="N275" s="794"/>
      <c r="O275" s="306"/>
      <c r="P275" s="314" t="str">
        <f t="shared" si="81"/>
        <v/>
      </c>
      <c r="Q275" s="69"/>
      <c r="R275" s="69"/>
      <c r="S275" s="69"/>
      <c r="T275" s="69"/>
      <c r="U275" s="69"/>
      <c r="V275" s="69"/>
      <c r="W275" s="69"/>
      <c r="X275" s="69"/>
      <c r="Y275" s="69"/>
      <c r="Z275" s="69"/>
      <c r="AA275" s="69"/>
      <c r="AB275" s="69"/>
      <c r="AC275" s="69"/>
      <c r="AD275" s="69"/>
      <c r="AE275" s="69"/>
      <c r="AF275" s="69"/>
      <c r="AG275" s="69"/>
      <c r="AH275" s="69"/>
      <c r="AI275" s="173" t="b">
        <f>AI274</f>
        <v>0</v>
      </c>
    </row>
    <row r="276" spans="1:36" s="37" customFormat="1" ht="12.75" customHeight="1" x14ac:dyDescent="0.2">
      <c r="A276" s="336"/>
      <c r="B276" s="254"/>
      <c r="C276" s="39"/>
      <c r="E276" s="795"/>
      <c r="F276" s="796"/>
      <c r="G276" s="796"/>
      <c r="H276" s="796"/>
      <c r="I276" s="796"/>
      <c r="J276" s="796"/>
      <c r="K276" s="796"/>
      <c r="L276" s="796"/>
      <c r="M276" s="796"/>
      <c r="N276" s="797"/>
      <c r="O276" s="306"/>
      <c r="P276" s="314" t="str">
        <f t="shared" si="81"/>
        <v/>
      </c>
      <c r="Q276" s="69"/>
      <c r="R276" s="69"/>
      <c r="S276" s="69"/>
      <c r="T276" s="69"/>
      <c r="U276" s="69"/>
      <c r="V276" s="69"/>
      <c r="W276" s="69"/>
      <c r="X276" s="69"/>
      <c r="Y276" s="69"/>
      <c r="Z276" s="69"/>
      <c r="AA276" s="69"/>
      <c r="AB276" s="69"/>
      <c r="AC276" s="69"/>
      <c r="AD276" s="69"/>
      <c r="AE276" s="69"/>
      <c r="AF276" s="69"/>
      <c r="AG276" s="69"/>
      <c r="AH276" s="69"/>
      <c r="AI276" s="173" t="b">
        <f>AI275</f>
        <v>0</v>
      </c>
    </row>
    <row r="277" spans="1:36" ht="12.75" customHeight="1" thickBot="1" x14ac:dyDescent="0.25">
      <c r="A277" s="253"/>
      <c r="B277" s="254"/>
      <c r="C277" s="308"/>
      <c r="D277" s="264"/>
      <c r="E277" s="309"/>
      <c r="F277" s="308"/>
      <c r="G277" s="310"/>
      <c r="H277" s="310"/>
      <c r="I277" s="310"/>
      <c r="J277" s="310"/>
      <c r="K277" s="310"/>
      <c r="L277" s="310"/>
      <c r="M277" s="310"/>
      <c r="N277" s="310"/>
      <c r="O277" s="172"/>
      <c r="P277" s="69"/>
      <c r="Q277" s="69"/>
      <c r="R277" s="69"/>
      <c r="S277" s="25"/>
      <c r="T277" s="25"/>
      <c r="U277" s="311"/>
      <c r="V277" s="25"/>
      <c r="W277" s="25"/>
      <c r="X277" s="311"/>
      <c r="Y277" s="25"/>
      <c r="Z277" s="25"/>
      <c r="AA277" s="25"/>
      <c r="AB277" s="25"/>
      <c r="AC277" s="25"/>
      <c r="AD277" s="25"/>
      <c r="AE277" s="25"/>
      <c r="AF277" s="25"/>
      <c r="AG277" s="25"/>
      <c r="AH277" s="25"/>
      <c r="AI277" s="25"/>
    </row>
    <row r="278" spans="1:36" ht="12.75" customHeight="1" thickBot="1" x14ac:dyDescent="0.25">
      <c r="A278" s="312"/>
      <c r="B278" s="187"/>
      <c r="C278" s="39"/>
      <c r="D278" s="220"/>
      <c r="E278" s="300"/>
      <c r="F278" s="39"/>
      <c r="G278" s="56"/>
      <c r="H278" s="56"/>
      <c r="I278" s="56"/>
      <c r="J278" s="56"/>
      <c r="K278" s="39"/>
      <c r="L278" s="56"/>
      <c r="M278" s="56"/>
      <c r="N278" s="56"/>
      <c r="O278" s="172"/>
      <c r="P278" s="69"/>
      <c r="Q278" s="69"/>
      <c r="R278" s="69"/>
      <c r="S278" s="71"/>
      <c r="V278" s="303"/>
      <c r="Z278" s="25"/>
      <c r="AA278" s="25"/>
      <c r="AB278" s="25"/>
      <c r="AC278" s="25"/>
      <c r="AD278" s="25"/>
      <c r="AE278" s="25"/>
      <c r="AF278" s="25"/>
      <c r="AG278" s="25"/>
      <c r="AH278" s="25"/>
      <c r="AI278" s="293"/>
      <c r="AJ278" s="287"/>
    </row>
    <row r="279" spans="1:36" ht="15" customHeight="1" thickBot="1" x14ac:dyDescent="0.25">
      <c r="A279" s="266" t="str">
        <f>IF(E279="","",C279)</f>
        <v/>
      </c>
      <c r="B279" s="187"/>
      <c r="C279" s="267">
        <f>C258+1</f>
        <v>13</v>
      </c>
      <c r="D279" s="31"/>
      <c r="E279" s="822"/>
      <c r="F279" s="823"/>
      <c r="G279" s="823"/>
      <c r="H279" s="823"/>
      <c r="I279" s="823"/>
      <c r="J279" s="823"/>
      <c r="K279" s="824"/>
      <c r="L279" s="824"/>
      <c r="M279" s="824"/>
      <c r="N279" s="825"/>
      <c r="O279" s="313"/>
      <c r="P279" s="314" t="str">
        <f>IF(AND(E279&lt;&gt;"",COUNTIF(P280:$P$658,"PRINT")=0),"PRINT","")</f>
        <v/>
      </c>
      <c r="Q279" s="315"/>
      <c r="R279" s="316" t="str">
        <f>IF(ISBLANK(E279),"",MATCH(E279,CNTR_SourceStreamNames,0))</f>
        <v/>
      </c>
      <c r="S279" s="71"/>
      <c r="T279" s="71"/>
      <c r="U279" s="71"/>
      <c r="V279" s="303"/>
      <c r="X279" s="25"/>
      <c r="Y279" s="25"/>
      <c r="Z279" s="25"/>
      <c r="AA279" s="25"/>
      <c r="AB279" s="25"/>
      <c r="AC279" s="25"/>
      <c r="AD279" s="25"/>
      <c r="AE279" s="25"/>
      <c r="AF279" s="25"/>
      <c r="AG279" s="25"/>
      <c r="AH279" s="25"/>
      <c r="AI279" s="270" t="b">
        <f>CNTR_FuelStreamsRelevant=EUconst_NotRelevant</f>
        <v>0</v>
      </c>
      <c r="AJ279" s="287"/>
    </row>
    <row r="280" spans="1:36" ht="12.75" customHeight="1" thickBot="1" x14ac:dyDescent="0.25">
      <c r="A280" s="253"/>
      <c r="B280" s="187"/>
      <c r="C280" s="31"/>
      <c r="D280" s="31"/>
      <c r="E280" s="826" t="str">
        <f>IF(ISBLANK(E279),"",IF(INDEX(c_AERDataTransfer!$AT$27:$AT$76,MATCH(R279,c_AERDataTransfer!$C$27:$C$76,0))&gt;0,INDEX(c_AERDataTransfer!$AT$27:$AT$76,MATCH(R279,c_AERDataTransfer!$C$27:$C$76,0)),""))</f>
        <v/>
      </c>
      <c r="F280" s="827"/>
      <c r="G280" s="827"/>
      <c r="H280" s="827"/>
      <c r="I280" s="827"/>
      <c r="J280" s="827"/>
      <c r="K280" s="828"/>
      <c r="L280" s="828"/>
      <c r="M280" s="828"/>
      <c r="N280" s="829"/>
      <c r="O280" s="317"/>
      <c r="P280" s="69"/>
      <c r="Q280" s="315"/>
      <c r="R280" s="69"/>
      <c r="S280" s="71"/>
      <c r="T280" s="71"/>
      <c r="U280" s="71"/>
      <c r="V280" s="303"/>
      <c r="X280" s="25"/>
      <c r="Y280" s="318"/>
      <c r="Z280" s="69"/>
      <c r="AA280" s="69"/>
      <c r="AB280" s="69"/>
      <c r="AC280" s="69"/>
      <c r="AD280" s="69"/>
      <c r="AE280" s="318"/>
      <c r="AF280" s="25"/>
      <c r="AG280" s="315"/>
      <c r="AH280" s="69"/>
      <c r="AI280" s="293"/>
      <c r="AJ280" s="287"/>
    </row>
    <row r="281" spans="1:36" ht="5.0999999999999996" customHeight="1" x14ac:dyDescent="0.2">
      <c r="A281" s="253"/>
      <c r="B281" s="187"/>
      <c r="C281" s="31"/>
      <c r="D281" s="31"/>
      <c r="E281" s="31"/>
      <c r="F281" s="31"/>
      <c r="G281" s="31"/>
      <c r="H281" s="39"/>
      <c r="I281" s="39"/>
      <c r="J281" s="39"/>
      <c r="K281" s="39"/>
      <c r="L281" s="39"/>
      <c r="M281" s="39"/>
      <c r="N281" s="39"/>
      <c r="O281" s="172"/>
      <c r="P281" s="69"/>
      <c r="Q281" s="69"/>
      <c r="R281" s="69"/>
      <c r="S281" s="71"/>
      <c r="T281" s="71"/>
      <c r="U281" s="71"/>
      <c r="V281" s="303"/>
      <c r="W281" s="69"/>
      <c r="X281" s="69"/>
      <c r="Y281" s="69"/>
      <c r="Z281" s="69"/>
      <c r="AA281" s="69"/>
      <c r="AB281" s="69"/>
      <c r="AC281" s="69"/>
      <c r="AD281" s="69"/>
      <c r="AE281" s="69"/>
      <c r="AF281" s="25"/>
      <c r="AG281" s="69"/>
      <c r="AH281" s="69"/>
      <c r="AI281" s="69"/>
      <c r="AJ281" s="287"/>
    </row>
    <row r="282" spans="1:36" ht="12.75" customHeight="1" x14ac:dyDescent="0.2">
      <c r="A282" s="253"/>
      <c r="B282" s="187"/>
      <c r="C282" s="31"/>
      <c r="D282" s="31"/>
      <c r="E282" s="830" t="str">
        <f>IF(E279="","",HYPERLINK("#JUMP_E_Top",EUconst_FurtherGuidancePoint1))</f>
        <v/>
      </c>
      <c r="F282" s="830"/>
      <c r="G282" s="830"/>
      <c r="H282" s="830"/>
      <c r="I282" s="830"/>
      <c r="J282" s="830"/>
      <c r="K282" s="830"/>
      <c r="L282" s="830"/>
      <c r="M282" s="830"/>
      <c r="N282" s="831"/>
      <c r="O282" s="172"/>
      <c r="P282" s="69"/>
      <c r="Q282" s="315"/>
      <c r="R282" s="319"/>
      <c r="S282" s="71"/>
      <c r="T282" s="71"/>
      <c r="U282" s="71"/>
      <c r="V282" s="69"/>
      <c r="W282" s="69"/>
      <c r="X282" s="69"/>
      <c r="Y282" s="25"/>
      <c r="Z282" s="69"/>
      <c r="AA282" s="69"/>
      <c r="AB282" s="69"/>
      <c r="AC282" s="69"/>
      <c r="AD282" s="69"/>
      <c r="AE282" s="69"/>
      <c r="AF282" s="25"/>
      <c r="AG282" s="69"/>
      <c r="AH282" s="69"/>
      <c r="AI282" s="69"/>
      <c r="AJ282" s="287"/>
    </row>
    <row r="283" spans="1:36" s="37" customFormat="1" ht="38.85" customHeight="1" x14ac:dyDescent="0.2">
      <c r="A283" s="253"/>
      <c r="B283" s="187"/>
      <c r="C283" s="31"/>
      <c r="E283" s="320" t="str">
        <f>Translations!$B$65</f>
        <v>Parameter</v>
      </c>
      <c r="F283" s="321" t="str">
        <f>Translations!$B$338</f>
        <v>Tier required:</v>
      </c>
      <c r="G283" s="798" t="str">
        <f>Translations!$B$344</f>
        <v xml:space="preserve">Reason for deviation in the past: </v>
      </c>
      <c r="H283" s="798"/>
      <c r="I283" s="320" t="str">
        <f>Translations!$B$345</f>
        <v>Impact on tiers?</v>
      </c>
      <c r="J283" s="320" t="str">
        <f>Translations!$B$336</f>
        <v>Measures taken:</v>
      </c>
      <c r="K283" s="321" t="str">
        <f>Translations!$B$308</f>
        <v>When?</v>
      </c>
      <c r="L283" s="321" t="str">
        <f>Translations!$B$340</f>
        <v>Tier applied:</v>
      </c>
      <c r="O283" s="306"/>
      <c r="P283" s="69"/>
      <c r="Q283" s="322"/>
      <c r="R283" s="69"/>
      <c r="S283" s="69"/>
      <c r="T283" s="322"/>
      <c r="U283" s="322"/>
      <c r="V283" s="322"/>
      <c r="W283" s="322"/>
      <c r="X283" s="322"/>
      <c r="Y283" s="322"/>
      <c r="Z283" s="322"/>
      <c r="AA283" s="323" t="s">
        <v>498</v>
      </c>
      <c r="AB283" s="322"/>
      <c r="AC283" s="322" t="str">
        <f>Translations!$B$344</f>
        <v xml:space="preserve">Reason for deviation in the past: </v>
      </c>
      <c r="AD283" s="322" t="str">
        <f>Translations!$B$345</f>
        <v>Impact on tiers?</v>
      </c>
      <c r="AE283" s="322" t="str">
        <f>Translations!$B$336</f>
        <v>Measures taken:</v>
      </c>
      <c r="AF283" s="322" t="str">
        <f>Translations!$B$308</f>
        <v>When?</v>
      </c>
      <c r="AG283" s="322" t="str">
        <f>Translations!$B$340</f>
        <v>Tier applied:</v>
      </c>
      <c r="AH283" s="322"/>
      <c r="AI283" s="69"/>
      <c r="AJ283" s="287"/>
    </row>
    <row r="284" spans="1:36" s="37" customFormat="1" ht="15" customHeight="1" x14ac:dyDescent="0.2">
      <c r="A284" s="253"/>
      <c r="B284" s="187"/>
      <c r="D284" s="176" t="s">
        <v>128</v>
      </c>
      <c r="E284" s="10"/>
      <c r="F284" s="324" t="str">
        <f>IF(OR(X284="",X284=EUconst_NA),"",IF(CNTR_SmallEmitter,1,X284))</f>
        <v/>
      </c>
      <c r="G284" s="799"/>
      <c r="H284" s="730"/>
      <c r="I284" s="11"/>
      <c r="J284" s="11"/>
      <c r="K284" s="12"/>
      <c r="L284" s="13"/>
      <c r="M284" s="800" t="str">
        <f>IF(OR(ISBLANK(L284),L284=EUconst_NoTier),"",IF($Z284=0,EUconst_NotApplicable,IF(ISERROR($Z284),"",$Z284)))</f>
        <v/>
      </c>
      <c r="N284" s="801"/>
      <c r="O284" s="306"/>
      <c r="P284" s="314" t="str">
        <f>R279</f>
        <v/>
      </c>
      <c r="Q284" s="69"/>
      <c r="R284" s="173" t="str">
        <f>R288</f>
        <v/>
      </c>
      <c r="S284" s="322"/>
      <c r="T284" s="173" t="str">
        <f>IF(E284="","",INDEX(EUwideConstants!$C$251:$C$257,MATCH(E284,Euconst_CalcFactors,0))&amp;R284)</f>
        <v/>
      </c>
      <c r="U284" s="69"/>
      <c r="V284" s="173" t="str">
        <f>IF(T284="","",INDEX(EUwideConstants!$E$251:$E$257,MATCH(E284,Euconst_CalcFactors,0)))</f>
        <v/>
      </c>
      <c r="W284" s="69"/>
      <c r="X284" s="270" t="str">
        <f>IF(OR(R284="",T284=""),"",INDEX(EUwideConstants!$G:$G,MATCH(T284,EUwideConstants!$S:$S,0)))</f>
        <v/>
      </c>
      <c r="Y284" s="173" t="str">
        <f>IF(F284="","",IF(F284=EUconst_NA,"",INDEX(EUwideConstants!$H:$O,MATCH(T284,EUwideConstants!$S:$S,0),MATCH(F284,CNTR_TierList,0))))</f>
        <v/>
      </c>
      <c r="Z284" s="173" t="str">
        <f>IF(ISBLANK(L284),"",IF(L284=EUconst_NA,"",INDEX(EUwideConstants!$H:$O,MATCH(T284,EUwideConstants!$S:$S,0),MATCH(L284,CNTR_TierList,0))))</f>
        <v/>
      </c>
      <c r="AA284" s="69"/>
      <c r="AB284" s="270" t="b">
        <f>AND(COUNTA(CNTR_ListRelevantSections)&gt;0,E279="")</f>
        <v>0</v>
      </c>
      <c r="AC284" s="270" t="b">
        <f>AND(COUNTA(CNTR_ListRelevantSections)&gt;0,OR(E284="",AB284,CNTR_REHasImproveFuelStream=FALSE))</f>
        <v>0</v>
      </c>
      <c r="AD284" s="270" t="b">
        <f t="shared" ref="AD284:AD286" si="82">AC284</f>
        <v>0</v>
      </c>
      <c r="AE284" s="270" t="b">
        <f t="shared" ref="AE284:AE286" si="83">AD284</f>
        <v>0</v>
      </c>
      <c r="AF284" s="270" t="b">
        <f>OR(AD284,AND(J284&lt;&gt;"",J284=FALSE))</f>
        <v>0</v>
      </c>
      <c r="AG284" s="270" t="b">
        <f>OR(AF284,AND(I284&lt;&gt;"",I284=FALSE))</f>
        <v>0</v>
      </c>
      <c r="AH284" s="69"/>
      <c r="AI284" s="69"/>
    </row>
    <row r="285" spans="1:36" s="37" customFormat="1" ht="15" customHeight="1" x14ac:dyDescent="0.2">
      <c r="A285" s="253"/>
      <c r="B285" s="187"/>
      <c r="D285" s="176" t="s">
        <v>129</v>
      </c>
      <c r="E285" s="14"/>
      <c r="F285" s="325" t="str">
        <f>IF(OR(X285="",X285=EUconst_NA),"",IF(CNTR_SmallEmitter,1,X285))</f>
        <v/>
      </c>
      <c r="G285" s="802"/>
      <c r="H285" s="803"/>
      <c r="I285" s="15"/>
      <c r="J285" s="15"/>
      <c r="K285" s="16"/>
      <c r="L285" s="17"/>
      <c r="M285" s="804" t="str">
        <f>IF(OR(ISBLANK(L285),L285=EUconst_NoTier),"",IF($Z285=0,EUconst_NotApplicable,IF(ISERROR($Z285),"",$Z285)))</f>
        <v/>
      </c>
      <c r="N285" s="805"/>
      <c r="O285" s="306"/>
      <c r="P285" s="314" t="str">
        <f>P284</f>
        <v/>
      </c>
      <c r="Q285" s="69"/>
      <c r="R285" s="173" t="str">
        <f>R284</f>
        <v/>
      </c>
      <c r="S285" s="322"/>
      <c r="T285" s="173" t="str">
        <f>IF(E285="","",INDEX(EUwideConstants!$C$251:$C$257,MATCH(E285,Euconst_CalcFactors,0))&amp;R285)</f>
        <v/>
      </c>
      <c r="U285" s="69"/>
      <c r="V285" s="173" t="str">
        <f>IF(T285="","",INDEX(EUwideConstants!$E$251:$E$257,MATCH(E285,Euconst_CalcFactors,0)))</f>
        <v/>
      </c>
      <c r="W285" s="69"/>
      <c r="X285" s="270" t="str">
        <f>IF(OR(R285="",T285=""),"",INDEX(EUwideConstants!$G:$G,MATCH(T285,EUwideConstants!$S:$S,0)))</f>
        <v/>
      </c>
      <c r="Y285" s="173" t="str">
        <f>IF(F285="","",IF(F285=EUconst_NA,"",INDEX(EUwideConstants!$H:$O,MATCH(T285,EUwideConstants!$S:$S,0),MATCH(F285,CNTR_TierList,0))))</f>
        <v/>
      </c>
      <c r="Z285" s="173" t="str">
        <f>IF(ISBLANK(L285),"",IF(L285=EUconst_NA,"",INDEX(EUwideConstants!$H:$O,MATCH(T285,EUwideConstants!$S:$S,0),MATCH(L285,CNTR_TierList,0))))</f>
        <v/>
      </c>
      <c r="AA285" s="69"/>
      <c r="AB285" s="270" t="b">
        <f>AND(COUNTA(CNTR_ListRelevantSections)&gt;0,E279="")</f>
        <v>0</v>
      </c>
      <c r="AC285" s="270" t="b">
        <f>AND(COUNTA(CNTR_ListRelevantSections)&gt;0,OR(E285="",AB285,CNTR_REHasImproveFuelStream=FALSE))</f>
        <v>0</v>
      </c>
      <c r="AD285" s="270" t="b">
        <f t="shared" si="82"/>
        <v>0</v>
      </c>
      <c r="AE285" s="270" t="b">
        <f t="shared" si="83"/>
        <v>0</v>
      </c>
      <c r="AF285" s="270" t="b">
        <f>OR(AD285,AND(J285&lt;&gt;"",J285=FALSE))</f>
        <v>0</v>
      </c>
      <c r="AG285" s="270" t="b">
        <f>OR(AF285,AND(I285&lt;&gt;"",I285=FALSE))</f>
        <v>0</v>
      </c>
      <c r="AH285" s="69"/>
      <c r="AI285" s="69"/>
    </row>
    <row r="286" spans="1:36" s="37" customFormat="1" ht="15" customHeight="1" x14ac:dyDescent="0.2">
      <c r="A286" s="253"/>
      <c r="B286" s="187"/>
      <c r="D286" s="176" t="s">
        <v>236</v>
      </c>
      <c r="E286" s="18"/>
      <c r="F286" s="326" t="str">
        <f>IF(OR(X286="",X286=EUconst_NA),"",IF(CNTR_SmallEmitter,1,X286))</f>
        <v/>
      </c>
      <c r="G286" s="806"/>
      <c r="H286" s="807"/>
      <c r="I286" s="19"/>
      <c r="J286" s="19"/>
      <c r="K286" s="20"/>
      <c r="L286" s="21"/>
      <c r="M286" s="808" t="str">
        <f>IF(OR(ISBLANK(L286),L286=EUconst_NoTier),"",IF($Z286=0,EUconst_NotApplicable,IF(ISERROR($Z286),"",$Z286)))</f>
        <v/>
      </c>
      <c r="N286" s="809"/>
      <c r="O286" s="306"/>
      <c r="P286" s="314" t="str">
        <f>P285</f>
        <v/>
      </c>
      <c r="Q286" s="69"/>
      <c r="R286" s="173" t="str">
        <f>R285</f>
        <v/>
      </c>
      <c r="S286" s="322"/>
      <c r="T286" s="173" t="str">
        <f>IF(E286="","",INDEX(EUwideConstants!$C$251:$C$257,MATCH(E286,Euconst_CalcFactors,0))&amp;R286)</f>
        <v/>
      </c>
      <c r="U286" s="69"/>
      <c r="V286" s="173" t="str">
        <f>IF(T286="","",INDEX(EUwideConstants!$E$251:$E$257,MATCH(E286,Euconst_CalcFactors,0)))</f>
        <v/>
      </c>
      <c r="W286" s="69"/>
      <c r="X286" s="270" t="str">
        <f>IF(OR(R286="",T286=""),"",INDEX(EUwideConstants!$G:$G,MATCH(T286,EUwideConstants!$S:$S,0)))</f>
        <v/>
      </c>
      <c r="Y286" s="173" t="str">
        <f>IF(F286="","",IF(F286=EUconst_NA,"",INDEX(EUwideConstants!$H:$O,MATCH(T286,EUwideConstants!$S:$S,0),MATCH(F286,CNTR_TierList,0))))</f>
        <v/>
      </c>
      <c r="Z286" s="173" t="str">
        <f>IF(ISBLANK(L286),"",IF(L286=EUconst_NA,"",INDEX(EUwideConstants!$H:$O,MATCH(T286,EUwideConstants!$S:$S,0),MATCH(L286,CNTR_TierList,0))))</f>
        <v/>
      </c>
      <c r="AA286" s="69"/>
      <c r="AB286" s="270" t="b">
        <f>AND(COUNTA(CNTR_ListRelevantSections)&gt;0,E279="")</f>
        <v>0</v>
      </c>
      <c r="AC286" s="270" t="b">
        <f>AND(COUNTA(CNTR_ListRelevantSections)&gt;0,OR(E286="",AB286,CNTR_REHasImproveFuelStream=FALSE))</f>
        <v>0</v>
      </c>
      <c r="AD286" s="270" t="b">
        <f t="shared" si="82"/>
        <v>0</v>
      </c>
      <c r="AE286" s="270" t="b">
        <f t="shared" si="83"/>
        <v>0</v>
      </c>
      <c r="AF286" s="270" t="b">
        <f>OR(AD286,AND(J286&lt;&gt;"",J286=FALSE))</f>
        <v>0</v>
      </c>
      <c r="AG286" s="270" t="b">
        <f>OR(AF286,AND(I286&lt;&gt;"",I286=FALSE))</f>
        <v>0</v>
      </c>
      <c r="AH286" s="69"/>
      <c r="AI286" s="69"/>
    </row>
    <row r="287" spans="1:36" s="37" customFormat="1" ht="5.0999999999999996" customHeight="1" x14ac:dyDescent="0.2">
      <c r="A287" s="253"/>
      <c r="B287" s="187"/>
      <c r="C287" s="31"/>
      <c r="D287" s="176"/>
      <c r="F287" s="39"/>
      <c r="G287" s="176"/>
      <c r="H287" s="176"/>
      <c r="I287" s="176"/>
      <c r="J287" s="176"/>
      <c r="M287" s="39"/>
      <c r="N287" s="39"/>
      <c r="O287" s="172"/>
      <c r="P287" s="71"/>
      <c r="Q287" s="69"/>
      <c r="R287" s="69"/>
      <c r="S287" s="69"/>
      <c r="T287" s="69"/>
      <c r="U287" s="69"/>
      <c r="V287" s="69"/>
      <c r="W287" s="69"/>
      <c r="X287" s="69"/>
      <c r="Y287" s="69"/>
      <c r="Z287" s="69"/>
      <c r="AA287" s="69"/>
      <c r="AB287" s="69"/>
      <c r="AC287" s="69"/>
      <c r="AD287" s="69"/>
      <c r="AE287" s="69"/>
      <c r="AF287" s="69"/>
      <c r="AG287" s="69"/>
      <c r="AH287" s="69"/>
      <c r="AI287" s="69"/>
    </row>
    <row r="288" spans="1:36" s="37" customFormat="1" ht="15" customHeight="1" x14ac:dyDescent="0.2">
      <c r="A288" s="253"/>
      <c r="B288" s="187"/>
      <c r="D288" s="176" t="s">
        <v>237</v>
      </c>
      <c r="E288" s="810" t="str">
        <f>Translations!$B$114</f>
        <v>Scope factor</v>
      </c>
      <c r="F288" s="812" t="str">
        <f>IF(OR(X288="",X288=EUconst_NA),"",X288)</f>
        <v/>
      </c>
      <c r="G288" s="814"/>
      <c r="H288" s="814"/>
      <c r="I288" s="816"/>
      <c r="J288" s="816"/>
      <c r="K288" s="818"/>
      <c r="L288" s="22"/>
      <c r="M288" s="820" t="str">
        <f>IF(OR(ISBLANK(L288),L288=EUconst_NoTier),"",IF($Z288=0,EUconst_NotApplicable,IF(ISERROR($Z288),"",$Z288)))</f>
        <v/>
      </c>
      <c r="N288" s="821"/>
      <c r="O288" s="306"/>
      <c r="P288" s="314" t="str">
        <f>P284</f>
        <v/>
      </c>
      <c r="Q288" s="69"/>
      <c r="R288" s="173" t="str">
        <f>E280</f>
        <v/>
      </c>
      <c r="S288" s="322"/>
      <c r="T288" s="173" t="str">
        <f>IF(E288="","",INDEX(EUwideConstants!$C$251:$C$257,MATCH(E288,Euconst_CalcFactors,0))&amp;R288)</f>
        <v>ScopeFactor_</v>
      </c>
      <c r="U288" s="69"/>
      <c r="V288" s="173" t="str">
        <f ca="1">IF(T288="","",INDEX(EUwideConstants!$E$251:$E$257,MATCH(E288,Euconst_CalcFactors,0)))</f>
        <v>EUwideConstants!$F$251:$I$251</v>
      </c>
      <c r="W288" s="69"/>
      <c r="X288" s="270" t="str">
        <f>IF(OR(R288="",T288=""),"",INDEX(EUwideConstants!$G:$G,MATCH(T288,EUwideConstants!$S:$S,0)))</f>
        <v/>
      </c>
      <c r="Y288" s="173" t="str">
        <f>IF(F288="","",IF(F288=EUconst_NA,"",INDEX(EUwideConstants!$H:$O,MATCH(T288,EUwideConstants!$S:$S,0),MATCH(F288,CNTR_TierList,0))))</f>
        <v/>
      </c>
      <c r="Z288" s="173" t="str">
        <f>IF(ISBLANK(L288),"",IF(L288=EUconst_NA,"",INDEX(EUwideConstants!$H:$O,MATCH(T288,EUwideConstants!$S:$S,0),MATCH(L288,CNTR_TierList,0))))</f>
        <v/>
      </c>
      <c r="AA288" s="173" t="str">
        <f>IF(L288="","",INDEX(ScopeAddress,MATCH(L288,ScopeTiers,0)))</f>
        <v/>
      </c>
      <c r="AB288" s="270" t="b">
        <f>AND(COUNTA(CNTR_ListRelevantSections)&gt;0,E279="")</f>
        <v>0</v>
      </c>
      <c r="AC288" s="270" t="b">
        <f>AND(COUNTA(CNTR_ListRelevantSections)&gt;0,OR(CNTR_REHasImproveScopeFactor=FALSE,AB288))</f>
        <v>0</v>
      </c>
      <c r="AD288" s="270" t="b">
        <f t="shared" ref="AD288" si="84">AC288</f>
        <v>0</v>
      </c>
      <c r="AE288" s="270" t="b">
        <f t="shared" ref="AE288" si="85">AD288</f>
        <v>0</v>
      </c>
      <c r="AF288" s="270" t="b">
        <f t="shared" ref="AF288" si="86">AE288</f>
        <v>0</v>
      </c>
      <c r="AG288" s="270" t="b">
        <f t="shared" ref="AG288" si="87">AF288</f>
        <v>0</v>
      </c>
      <c r="AH288" s="69"/>
      <c r="AI288" s="69"/>
    </row>
    <row r="289" spans="1:36" s="37" customFormat="1" ht="15" customHeight="1" x14ac:dyDescent="0.2">
      <c r="A289" s="253"/>
      <c r="B289" s="187"/>
      <c r="D289" s="176"/>
      <c r="E289" s="811"/>
      <c r="F289" s="813"/>
      <c r="G289" s="815"/>
      <c r="H289" s="815"/>
      <c r="I289" s="817"/>
      <c r="J289" s="817"/>
      <c r="K289" s="819"/>
      <c r="L289" s="23"/>
      <c r="M289" s="820" t="str">
        <f>IF(L289="","",INDEX(ScopeMethodsDetails,MATCH(L289,INDEX(ScopeMethodsDetails,,1),0),2))</f>
        <v/>
      </c>
      <c r="N289" s="821"/>
      <c r="O289" s="306"/>
      <c r="P289" s="314" t="str">
        <f>P288</f>
        <v/>
      </c>
      <c r="Q289" s="69"/>
      <c r="R289" s="69"/>
      <c r="S289" s="69"/>
      <c r="T289" s="69"/>
      <c r="U289" s="69"/>
      <c r="V289" s="69"/>
      <c r="W289" s="69"/>
      <c r="X289" s="69"/>
      <c r="Y289" s="69"/>
      <c r="Z289" s="69"/>
      <c r="AA289" s="69"/>
      <c r="AB289" s="69"/>
      <c r="AC289" s="69"/>
      <c r="AD289" s="69"/>
      <c r="AE289" s="69"/>
      <c r="AF289" s="69"/>
      <c r="AG289" s="270" t="b">
        <f>AG288</f>
        <v>0</v>
      </c>
      <c r="AH289" s="69"/>
      <c r="AI289" s="69"/>
    </row>
    <row r="290" spans="1:36" s="37" customFormat="1" ht="5.0999999999999996" customHeight="1" x14ac:dyDescent="0.2">
      <c r="A290" s="253"/>
      <c r="B290" s="187"/>
      <c r="D290" s="176"/>
      <c r="E290" s="327"/>
      <c r="F290" s="328"/>
      <c r="G290" s="329"/>
      <c r="H290" s="329"/>
      <c r="I290" s="330"/>
      <c r="J290" s="330"/>
      <c r="K290" s="331"/>
      <c r="L290" s="332"/>
      <c r="M290" s="333"/>
      <c r="N290" s="333"/>
      <c r="O290" s="306"/>
      <c r="P290" s="69"/>
      <c r="Q290" s="69"/>
      <c r="R290" s="69"/>
      <c r="S290" s="69"/>
      <c r="T290" s="69"/>
      <c r="U290" s="69"/>
      <c r="V290" s="69"/>
      <c r="W290" s="69"/>
      <c r="X290" s="69"/>
      <c r="Y290" s="69"/>
      <c r="Z290" s="69"/>
      <c r="AA290" s="69"/>
      <c r="AB290" s="69"/>
      <c r="AC290" s="69"/>
      <c r="AD290" s="69"/>
      <c r="AE290" s="69"/>
      <c r="AF290" s="69"/>
      <c r="AG290" s="69"/>
      <c r="AH290" s="69"/>
      <c r="AI290" s="69"/>
    </row>
    <row r="291" spans="1:36" s="37" customFormat="1" ht="12.75" customHeight="1" x14ac:dyDescent="0.2">
      <c r="A291" s="253"/>
      <c r="B291" s="187"/>
      <c r="D291" s="334" t="s">
        <v>238</v>
      </c>
      <c r="E291" s="204" t="str">
        <f>Translations!$B$342</f>
        <v>Description</v>
      </c>
      <c r="G291" s="335"/>
      <c r="H291" s="176"/>
      <c r="I291" s="176"/>
      <c r="J291" s="176"/>
      <c r="K291" s="176"/>
      <c r="L291" s="176"/>
      <c r="M291" s="176"/>
      <c r="N291" s="176"/>
      <c r="O291" s="306"/>
      <c r="P291" s="69"/>
      <c r="Q291" s="69"/>
      <c r="R291" s="69"/>
      <c r="S291" s="69"/>
      <c r="T291" s="69"/>
      <c r="U291" s="69"/>
      <c r="V291" s="69"/>
      <c r="W291" s="69"/>
      <c r="X291" s="69"/>
      <c r="Y291" s="69"/>
      <c r="Z291" s="69"/>
      <c r="AA291" s="69"/>
      <c r="AB291" s="69"/>
      <c r="AC291" s="69"/>
      <c r="AD291" s="69"/>
      <c r="AE291" s="69"/>
      <c r="AF291" s="69"/>
      <c r="AG291" s="69"/>
      <c r="AH291" s="69"/>
      <c r="AI291" s="69"/>
    </row>
    <row r="292" spans="1:36" s="37" customFormat="1" ht="12.75" customHeight="1" x14ac:dyDescent="0.2">
      <c r="A292" s="253"/>
      <c r="B292" s="259"/>
      <c r="C292" s="31"/>
      <c r="D292" s="176"/>
      <c r="E292" s="680" t="str">
        <f>Translations!$B$346</f>
        <v>In case you require more space for the description you may also use external files and reference those here.</v>
      </c>
      <c r="F292" s="680"/>
      <c r="G292" s="680"/>
      <c r="H292" s="680"/>
      <c r="I292" s="680"/>
      <c r="J292" s="680"/>
      <c r="K292" s="680"/>
      <c r="L292" s="680"/>
      <c r="M292" s="680"/>
      <c r="N292" s="680"/>
      <c r="O292" s="306"/>
      <c r="P292" s="73"/>
      <c r="Q292" s="69"/>
      <c r="R292" s="69"/>
      <c r="S292" s="69"/>
      <c r="T292" s="69"/>
      <c r="U292" s="69"/>
      <c r="V292" s="69"/>
      <c r="W292" s="69"/>
      <c r="X292" s="69"/>
      <c r="Y292" s="69"/>
      <c r="Z292" s="69"/>
      <c r="AA292" s="69"/>
      <c r="AB292" s="69"/>
      <c r="AC292" s="69"/>
      <c r="AD292" s="69"/>
      <c r="AE292" s="69"/>
      <c r="AF292" s="69"/>
      <c r="AG292" s="69"/>
      <c r="AH292" s="69"/>
      <c r="AI292" s="69"/>
    </row>
    <row r="293" spans="1:36" s="37" customFormat="1" ht="12.75" customHeight="1" x14ac:dyDescent="0.2">
      <c r="A293" s="336"/>
      <c r="B293" s="254"/>
      <c r="C293" s="39"/>
      <c r="E293" s="789"/>
      <c r="F293" s="790"/>
      <c r="G293" s="790"/>
      <c r="H293" s="790"/>
      <c r="I293" s="790"/>
      <c r="J293" s="790"/>
      <c r="K293" s="790"/>
      <c r="L293" s="790"/>
      <c r="M293" s="790"/>
      <c r="N293" s="791"/>
      <c r="O293" s="306"/>
      <c r="P293" s="314" t="str">
        <f>P284</f>
        <v/>
      </c>
      <c r="Q293" s="69"/>
      <c r="R293" s="69"/>
      <c r="S293" s="69"/>
      <c r="T293" s="69"/>
      <c r="U293" s="69"/>
      <c r="V293" s="69"/>
      <c r="W293" s="69"/>
      <c r="X293" s="69"/>
      <c r="Y293" s="69"/>
      <c r="Z293" s="69"/>
      <c r="AA293" s="69"/>
      <c r="AB293" s="69"/>
      <c r="AC293" s="69"/>
      <c r="AD293" s="69"/>
      <c r="AE293" s="69"/>
      <c r="AF293" s="69"/>
      <c r="AG293" s="69"/>
      <c r="AH293" s="69"/>
      <c r="AI293" s="173" t="b">
        <f>AND(COUNTA(CNTR_ListRelevantSections)&gt;0,OR(AB286,COUNTA(E284:E286)=0))</f>
        <v>0</v>
      </c>
    </row>
    <row r="294" spans="1:36" s="37" customFormat="1" ht="12.75" customHeight="1" x14ac:dyDescent="0.2">
      <c r="A294" s="336"/>
      <c r="B294" s="254"/>
      <c r="C294" s="39"/>
      <c r="E294" s="792"/>
      <c r="F294" s="793"/>
      <c r="G294" s="793"/>
      <c r="H294" s="793"/>
      <c r="I294" s="793"/>
      <c r="J294" s="793"/>
      <c r="K294" s="793"/>
      <c r="L294" s="793"/>
      <c r="M294" s="793"/>
      <c r="N294" s="794"/>
      <c r="O294" s="306"/>
      <c r="P294" s="314" t="str">
        <f>P293</f>
        <v/>
      </c>
      <c r="Q294" s="69"/>
      <c r="R294" s="69"/>
      <c r="S294" s="69"/>
      <c r="T294" s="69"/>
      <c r="U294" s="69"/>
      <c r="V294" s="69"/>
      <c r="W294" s="69"/>
      <c r="X294" s="69"/>
      <c r="Y294" s="69"/>
      <c r="Z294" s="69"/>
      <c r="AA294" s="69"/>
      <c r="AB294" s="69"/>
      <c r="AC294" s="69"/>
      <c r="AD294" s="69"/>
      <c r="AE294" s="69"/>
      <c r="AF294" s="69"/>
      <c r="AG294" s="69"/>
      <c r="AH294" s="69"/>
      <c r="AI294" s="173" t="b">
        <f>AI293</f>
        <v>0</v>
      </c>
    </row>
    <row r="295" spans="1:36" s="37" customFormat="1" ht="12.75" customHeight="1" x14ac:dyDescent="0.2">
      <c r="A295" s="336"/>
      <c r="B295" s="254"/>
      <c r="C295" s="39"/>
      <c r="E295" s="792"/>
      <c r="F295" s="793"/>
      <c r="G295" s="793"/>
      <c r="H295" s="793"/>
      <c r="I295" s="793"/>
      <c r="J295" s="793"/>
      <c r="K295" s="793"/>
      <c r="L295" s="793"/>
      <c r="M295" s="793"/>
      <c r="N295" s="794"/>
      <c r="O295" s="306"/>
      <c r="P295" s="314" t="str">
        <f t="shared" ref="P295:P297" si="88">P294</f>
        <v/>
      </c>
      <c r="Q295" s="69"/>
      <c r="R295" s="69"/>
      <c r="S295" s="69"/>
      <c r="T295" s="69"/>
      <c r="U295" s="69"/>
      <c r="V295" s="69"/>
      <c r="W295" s="69"/>
      <c r="X295" s="69"/>
      <c r="Y295" s="69"/>
      <c r="Z295" s="69"/>
      <c r="AA295" s="69"/>
      <c r="AB295" s="69"/>
      <c r="AC295" s="69"/>
      <c r="AD295" s="69"/>
      <c r="AE295" s="69"/>
      <c r="AF295" s="69"/>
      <c r="AG295" s="69"/>
      <c r="AH295" s="69"/>
      <c r="AI295" s="173" t="b">
        <f>AI294</f>
        <v>0</v>
      </c>
    </row>
    <row r="296" spans="1:36" s="37" customFormat="1" ht="12.75" customHeight="1" x14ac:dyDescent="0.2">
      <c r="A296" s="336"/>
      <c r="B296" s="254"/>
      <c r="C296" s="39"/>
      <c r="E296" s="792"/>
      <c r="F296" s="793"/>
      <c r="G296" s="793"/>
      <c r="H296" s="793"/>
      <c r="I296" s="793"/>
      <c r="J296" s="793"/>
      <c r="K296" s="793"/>
      <c r="L296" s="793"/>
      <c r="M296" s="793"/>
      <c r="N296" s="794"/>
      <c r="O296" s="306"/>
      <c r="P296" s="314" t="str">
        <f t="shared" si="88"/>
        <v/>
      </c>
      <c r="Q296" s="69"/>
      <c r="R296" s="69"/>
      <c r="S296" s="69"/>
      <c r="T296" s="69"/>
      <c r="U296" s="69"/>
      <c r="V296" s="69"/>
      <c r="W296" s="69"/>
      <c r="X296" s="69"/>
      <c r="Y296" s="69"/>
      <c r="Z296" s="69"/>
      <c r="AA296" s="69"/>
      <c r="AB296" s="69"/>
      <c r="AC296" s="69"/>
      <c r="AD296" s="69"/>
      <c r="AE296" s="69"/>
      <c r="AF296" s="69"/>
      <c r="AG296" s="69"/>
      <c r="AH296" s="69"/>
      <c r="AI296" s="173" t="b">
        <f>AI295</f>
        <v>0</v>
      </c>
    </row>
    <row r="297" spans="1:36" s="37" customFormat="1" ht="12.75" customHeight="1" x14ac:dyDescent="0.2">
      <c r="A297" s="336"/>
      <c r="B297" s="254"/>
      <c r="C297" s="39"/>
      <c r="E297" s="795"/>
      <c r="F297" s="796"/>
      <c r="G297" s="796"/>
      <c r="H297" s="796"/>
      <c r="I297" s="796"/>
      <c r="J297" s="796"/>
      <c r="K297" s="796"/>
      <c r="L297" s="796"/>
      <c r="M297" s="796"/>
      <c r="N297" s="797"/>
      <c r="O297" s="306"/>
      <c r="P297" s="314" t="str">
        <f t="shared" si="88"/>
        <v/>
      </c>
      <c r="Q297" s="69"/>
      <c r="R297" s="69"/>
      <c r="S297" s="69"/>
      <c r="T297" s="69"/>
      <c r="U297" s="69"/>
      <c r="V297" s="69"/>
      <c r="W297" s="69"/>
      <c r="X297" s="69"/>
      <c r="Y297" s="69"/>
      <c r="Z297" s="69"/>
      <c r="AA297" s="69"/>
      <c r="AB297" s="69"/>
      <c r="AC297" s="69"/>
      <c r="AD297" s="69"/>
      <c r="AE297" s="69"/>
      <c r="AF297" s="69"/>
      <c r="AG297" s="69"/>
      <c r="AH297" s="69"/>
      <c r="AI297" s="173" t="b">
        <f>AI296</f>
        <v>0</v>
      </c>
    </row>
    <row r="298" spans="1:36" ht="12.75" customHeight="1" thickBot="1" x14ac:dyDescent="0.25">
      <c r="A298" s="253"/>
      <c r="B298" s="254"/>
      <c r="C298" s="308"/>
      <c r="D298" s="264"/>
      <c r="E298" s="309"/>
      <c r="F298" s="308"/>
      <c r="G298" s="310"/>
      <c r="H298" s="310"/>
      <c r="I298" s="310"/>
      <c r="J298" s="310"/>
      <c r="K298" s="310"/>
      <c r="L298" s="310"/>
      <c r="M298" s="310"/>
      <c r="N298" s="310"/>
      <c r="O298" s="172"/>
      <c r="P298" s="69"/>
      <c r="Q298" s="69"/>
      <c r="R298" s="69"/>
      <c r="S298" s="25"/>
      <c r="T298" s="25"/>
      <c r="U298" s="311"/>
      <c r="V298" s="25"/>
      <c r="W298" s="25"/>
      <c r="X298" s="311"/>
      <c r="Y298" s="25"/>
      <c r="Z298" s="25"/>
      <c r="AA298" s="25"/>
      <c r="AB298" s="25"/>
      <c r="AC298" s="25"/>
      <c r="AD298" s="25"/>
      <c r="AE298" s="25"/>
      <c r="AF298" s="25"/>
      <c r="AG298" s="25"/>
      <c r="AH298" s="25"/>
      <c r="AI298" s="25"/>
    </row>
    <row r="299" spans="1:36" ht="12.75" customHeight="1" thickBot="1" x14ac:dyDescent="0.25">
      <c r="A299" s="312"/>
      <c r="B299" s="187"/>
      <c r="C299" s="39"/>
      <c r="D299" s="220"/>
      <c r="E299" s="300"/>
      <c r="F299" s="39"/>
      <c r="G299" s="56"/>
      <c r="H299" s="56"/>
      <c r="I299" s="56"/>
      <c r="J299" s="56"/>
      <c r="K299" s="39"/>
      <c r="L299" s="56"/>
      <c r="M299" s="56"/>
      <c r="N299" s="56"/>
      <c r="O299" s="172"/>
      <c r="P299" s="69"/>
      <c r="Q299" s="69"/>
      <c r="R299" s="69"/>
      <c r="S299" s="71"/>
      <c r="V299" s="303"/>
      <c r="Z299" s="25"/>
      <c r="AA299" s="25"/>
      <c r="AB299" s="25"/>
      <c r="AC299" s="25"/>
      <c r="AD299" s="25"/>
      <c r="AE299" s="25"/>
      <c r="AF299" s="25"/>
      <c r="AG299" s="25"/>
      <c r="AH299" s="25"/>
      <c r="AI299" s="293"/>
      <c r="AJ299" s="287"/>
    </row>
    <row r="300" spans="1:36" ht="15" customHeight="1" thickBot="1" x14ac:dyDescent="0.25">
      <c r="A300" s="266" t="str">
        <f>IF(E300="","",C300)</f>
        <v/>
      </c>
      <c r="B300" s="187"/>
      <c r="C300" s="267">
        <f>C279+1</f>
        <v>14</v>
      </c>
      <c r="D300" s="31"/>
      <c r="E300" s="822"/>
      <c r="F300" s="823"/>
      <c r="G300" s="823"/>
      <c r="H300" s="823"/>
      <c r="I300" s="823"/>
      <c r="J300" s="823"/>
      <c r="K300" s="824"/>
      <c r="L300" s="824"/>
      <c r="M300" s="824"/>
      <c r="N300" s="825"/>
      <c r="O300" s="313"/>
      <c r="P300" s="314" t="str">
        <f>IF(AND(E300&lt;&gt;"",COUNTIF(P301:$P$658,"PRINT")=0),"PRINT","")</f>
        <v/>
      </c>
      <c r="Q300" s="315"/>
      <c r="R300" s="316" t="str">
        <f>IF(ISBLANK(E300),"",MATCH(E300,CNTR_SourceStreamNames,0))</f>
        <v/>
      </c>
      <c r="S300" s="71"/>
      <c r="T300" s="71"/>
      <c r="U300" s="71"/>
      <c r="V300" s="303"/>
      <c r="X300" s="25"/>
      <c r="Y300" s="25"/>
      <c r="Z300" s="25"/>
      <c r="AA300" s="25"/>
      <c r="AB300" s="25"/>
      <c r="AC300" s="25"/>
      <c r="AD300" s="25"/>
      <c r="AE300" s="25"/>
      <c r="AF300" s="25"/>
      <c r="AG300" s="25"/>
      <c r="AH300" s="25"/>
      <c r="AI300" s="270" t="b">
        <f>CNTR_FuelStreamsRelevant=EUconst_NotRelevant</f>
        <v>0</v>
      </c>
      <c r="AJ300" s="287"/>
    </row>
    <row r="301" spans="1:36" ht="12.75" customHeight="1" thickBot="1" x14ac:dyDescent="0.25">
      <c r="A301" s="253"/>
      <c r="B301" s="187"/>
      <c r="C301" s="31"/>
      <c r="D301" s="31"/>
      <c r="E301" s="826" t="str">
        <f>IF(ISBLANK(E300),"",IF(INDEX(c_AERDataTransfer!$AT$27:$AT$76,MATCH(R300,c_AERDataTransfer!$C$27:$C$76,0))&gt;0,INDEX(c_AERDataTransfer!$AT$27:$AT$76,MATCH(R300,c_AERDataTransfer!$C$27:$C$76,0)),""))</f>
        <v/>
      </c>
      <c r="F301" s="827"/>
      <c r="G301" s="827"/>
      <c r="H301" s="827"/>
      <c r="I301" s="827"/>
      <c r="J301" s="827"/>
      <c r="K301" s="828"/>
      <c r="L301" s="828"/>
      <c r="M301" s="828"/>
      <c r="N301" s="829"/>
      <c r="O301" s="317"/>
      <c r="P301" s="69"/>
      <c r="Q301" s="315"/>
      <c r="R301" s="69"/>
      <c r="S301" s="71"/>
      <c r="T301" s="71"/>
      <c r="U301" s="71"/>
      <c r="V301" s="303"/>
      <c r="X301" s="25"/>
      <c r="Y301" s="318"/>
      <c r="Z301" s="69"/>
      <c r="AA301" s="69"/>
      <c r="AB301" s="69"/>
      <c r="AC301" s="69"/>
      <c r="AD301" s="69"/>
      <c r="AE301" s="318"/>
      <c r="AF301" s="25"/>
      <c r="AG301" s="315"/>
      <c r="AH301" s="69"/>
      <c r="AI301" s="293"/>
      <c r="AJ301" s="287"/>
    </row>
    <row r="302" spans="1:36" ht="5.0999999999999996" customHeight="1" x14ac:dyDescent="0.2">
      <c r="A302" s="253"/>
      <c r="B302" s="187"/>
      <c r="C302" s="31"/>
      <c r="D302" s="31"/>
      <c r="E302" s="31"/>
      <c r="F302" s="31"/>
      <c r="G302" s="31"/>
      <c r="H302" s="39"/>
      <c r="I302" s="39"/>
      <c r="J302" s="39"/>
      <c r="K302" s="39"/>
      <c r="L302" s="39"/>
      <c r="M302" s="39"/>
      <c r="N302" s="39"/>
      <c r="O302" s="172"/>
      <c r="P302" s="69"/>
      <c r="Q302" s="69"/>
      <c r="R302" s="69"/>
      <c r="S302" s="71"/>
      <c r="T302" s="71"/>
      <c r="U302" s="71"/>
      <c r="V302" s="303"/>
      <c r="W302" s="69"/>
      <c r="X302" s="69"/>
      <c r="Y302" s="69"/>
      <c r="Z302" s="69"/>
      <c r="AA302" s="69"/>
      <c r="AB302" s="69"/>
      <c r="AC302" s="69"/>
      <c r="AD302" s="69"/>
      <c r="AE302" s="69"/>
      <c r="AF302" s="25"/>
      <c r="AG302" s="69"/>
      <c r="AH302" s="69"/>
      <c r="AI302" s="69"/>
      <c r="AJ302" s="287"/>
    </row>
    <row r="303" spans="1:36" ht="12.75" customHeight="1" x14ac:dyDescent="0.2">
      <c r="A303" s="253"/>
      <c r="B303" s="187"/>
      <c r="C303" s="31"/>
      <c r="D303" s="31"/>
      <c r="E303" s="830" t="str">
        <f>IF(E300="","",HYPERLINK("#JUMP_E_Top",EUconst_FurtherGuidancePoint1))</f>
        <v/>
      </c>
      <c r="F303" s="830"/>
      <c r="G303" s="830"/>
      <c r="H303" s="830"/>
      <c r="I303" s="830"/>
      <c r="J303" s="830"/>
      <c r="K303" s="830"/>
      <c r="L303" s="830"/>
      <c r="M303" s="830"/>
      <c r="N303" s="831"/>
      <c r="O303" s="172"/>
      <c r="P303" s="69"/>
      <c r="Q303" s="315"/>
      <c r="R303" s="319"/>
      <c r="S303" s="71"/>
      <c r="T303" s="71"/>
      <c r="U303" s="71"/>
      <c r="V303" s="69"/>
      <c r="W303" s="69"/>
      <c r="X303" s="69"/>
      <c r="Y303" s="25"/>
      <c r="Z303" s="69"/>
      <c r="AA303" s="69"/>
      <c r="AB303" s="69"/>
      <c r="AC303" s="69"/>
      <c r="AD303" s="69"/>
      <c r="AE303" s="69"/>
      <c r="AF303" s="25"/>
      <c r="AG303" s="69"/>
      <c r="AH303" s="69"/>
      <c r="AI303" s="69"/>
      <c r="AJ303" s="287"/>
    </row>
    <row r="304" spans="1:36" s="37" customFormat="1" ht="38.85" customHeight="1" x14ac:dyDescent="0.2">
      <c r="A304" s="253"/>
      <c r="B304" s="187"/>
      <c r="C304" s="31"/>
      <c r="E304" s="320" t="str">
        <f>Translations!$B$65</f>
        <v>Parameter</v>
      </c>
      <c r="F304" s="321" t="str">
        <f>Translations!$B$338</f>
        <v>Tier required:</v>
      </c>
      <c r="G304" s="798" t="str">
        <f>Translations!$B$344</f>
        <v xml:space="preserve">Reason for deviation in the past: </v>
      </c>
      <c r="H304" s="798"/>
      <c r="I304" s="320" t="str">
        <f>Translations!$B$345</f>
        <v>Impact on tiers?</v>
      </c>
      <c r="J304" s="320" t="str">
        <f>Translations!$B$336</f>
        <v>Measures taken:</v>
      </c>
      <c r="K304" s="321" t="str">
        <f>Translations!$B$308</f>
        <v>When?</v>
      </c>
      <c r="L304" s="321" t="str">
        <f>Translations!$B$340</f>
        <v>Tier applied:</v>
      </c>
      <c r="O304" s="306"/>
      <c r="P304" s="69"/>
      <c r="Q304" s="322"/>
      <c r="R304" s="69"/>
      <c r="S304" s="69"/>
      <c r="T304" s="322"/>
      <c r="U304" s="322"/>
      <c r="V304" s="322"/>
      <c r="W304" s="322"/>
      <c r="X304" s="322"/>
      <c r="Y304" s="322"/>
      <c r="Z304" s="322"/>
      <c r="AA304" s="323" t="s">
        <v>498</v>
      </c>
      <c r="AB304" s="322"/>
      <c r="AC304" s="322" t="str">
        <f>Translations!$B$344</f>
        <v xml:space="preserve">Reason for deviation in the past: </v>
      </c>
      <c r="AD304" s="322" t="str">
        <f>Translations!$B$345</f>
        <v>Impact on tiers?</v>
      </c>
      <c r="AE304" s="322" t="str">
        <f>Translations!$B$336</f>
        <v>Measures taken:</v>
      </c>
      <c r="AF304" s="322" t="str">
        <f>Translations!$B$308</f>
        <v>When?</v>
      </c>
      <c r="AG304" s="322" t="str">
        <f>Translations!$B$340</f>
        <v>Tier applied:</v>
      </c>
      <c r="AH304" s="322"/>
      <c r="AI304" s="69"/>
      <c r="AJ304" s="287"/>
    </row>
    <row r="305" spans="1:36" s="37" customFormat="1" ht="15" customHeight="1" x14ac:dyDescent="0.2">
      <c r="A305" s="253"/>
      <c r="B305" s="187"/>
      <c r="D305" s="176" t="s">
        <v>128</v>
      </c>
      <c r="E305" s="10"/>
      <c r="F305" s="324" t="str">
        <f>IF(OR(X305="",X305=EUconst_NA),"",IF(CNTR_SmallEmitter,1,X305))</f>
        <v/>
      </c>
      <c r="G305" s="799"/>
      <c r="H305" s="730"/>
      <c r="I305" s="11"/>
      <c r="J305" s="11"/>
      <c r="K305" s="12"/>
      <c r="L305" s="13"/>
      <c r="M305" s="800" t="str">
        <f>IF(OR(ISBLANK(L305),L305=EUconst_NoTier),"",IF($Z305=0,EUconst_NotApplicable,IF(ISERROR($Z305),"",$Z305)))</f>
        <v/>
      </c>
      <c r="N305" s="801"/>
      <c r="O305" s="306"/>
      <c r="P305" s="314" t="str">
        <f>R300</f>
        <v/>
      </c>
      <c r="Q305" s="69"/>
      <c r="R305" s="173" t="str">
        <f>R309</f>
        <v/>
      </c>
      <c r="S305" s="322"/>
      <c r="T305" s="173" t="str">
        <f>IF(E305="","",INDEX(EUwideConstants!$C$251:$C$257,MATCH(E305,Euconst_CalcFactors,0))&amp;R305)</f>
        <v/>
      </c>
      <c r="U305" s="69"/>
      <c r="V305" s="173" t="str">
        <f>IF(T305="","",INDEX(EUwideConstants!$E$251:$E$257,MATCH(E305,Euconst_CalcFactors,0)))</f>
        <v/>
      </c>
      <c r="W305" s="69"/>
      <c r="X305" s="270" t="str">
        <f>IF(OR(R305="",T305=""),"",INDEX(EUwideConstants!$G:$G,MATCH(T305,EUwideConstants!$S:$S,0)))</f>
        <v/>
      </c>
      <c r="Y305" s="173" t="str">
        <f>IF(F305="","",IF(F305=EUconst_NA,"",INDEX(EUwideConstants!$H:$O,MATCH(T305,EUwideConstants!$S:$S,0),MATCH(F305,CNTR_TierList,0))))</f>
        <v/>
      </c>
      <c r="Z305" s="173" t="str">
        <f>IF(ISBLANK(L305),"",IF(L305=EUconst_NA,"",INDEX(EUwideConstants!$H:$O,MATCH(T305,EUwideConstants!$S:$S,0),MATCH(L305,CNTR_TierList,0))))</f>
        <v/>
      </c>
      <c r="AA305" s="69"/>
      <c r="AB305" s="270" t="b">
        <f>AND(COUNTA(CNTR_ListRelevantSections)&gt;0,E300="")</f>
        <v>0</v>
      </c>
      <c r="AC305" s="270" t="b">
        <f>AND(COUNTA(CNTR_ListRelevantSections)&gt;0,OR(E305="",AB305,CNTR_REHasImproveFuelStream=FALSE))</f>
        <v>0</v>
      </c>
      <c r="AD305" s="270" t="b">
        <f t="shared" ref="AD305:AD307" si="89">AC305</f>
        <v>0</v>
      </c>
      <c r="AE305" s="270" t="b">
        <f t="shared" ref="AE305:AE307" si="90">AD305</f>
        <v>0</v>
      </c>
      <c r="AF305" s="270" t="b">
        <f>OR(AD305,AND(J305&lt;&gt;"",J305=FALSE))</f>
        <v>0</v>
      </c>
      <c r="AG305" s="270" t="b">
        <f>OR(AF305,AND(I305&lt;&gt;"",I305=FALSE))</f>
        <v>0</v>
      </c>
      <c r="AH305" s="69"/>
      <c r="AI305" s="69"/>
    </row>
    <row r="306" spans="1:36" s="37" customFormat="1" ht="15" customHeight="1" x14ac:dyDescent="0.2">
      <c r="A306" s="253"/>
      <c r="B306" s="187"/>
      <c r="D306" s="176" t="s">
        <v>129</v>
      </c>
      <c r="E306" s="14"/>
      <c r="F306" s="325" t="str">
        <f>IF(OR(X306="",X306=EUconst_NA),"",IF(CNTR_SmallEmitter,1,X306))</f>
        <v/>
      </c>
      <c r="G306" s="802"/>
      <c r="H306" s="803"/>
      <c r="I306" s="15"/>
      <c r="J306" s="15"/>
      <c r="K306" s="16"/>
      <c r="L306" s="17"/>
      <c r="M306" s="804" t="str">
        <f>IF(OR(ISBLANK(L306),L306=EUconst_NoTier),"",IF($Z306=0,EUconst_NotApplicable,IF(ISERROR($Z306),"",$Z306)))</f>
        <v/>
      </c>
      <c r="N306" s="805"/>
      <c r="O306" s="306"/>
      <c r="P306" s="314" t="str">
        <f>P305</f>
        <v/>
      </c>
      <c r="Q306" s="69"/>
      <c r="R306" s="173" t="str">
        <f>R305</f>
        <v/>
      </c>
      <c r="S306" s="322"/>
      <c r="T306" s="173" t="str">
        <f>IF(E306="","",INDEX(EUwideConstants!$C$251:$C$257,MATCH(E306,Euconst_CalcFactors,0))&amp;R306)</f>
        <v/>
      </c>
      <c r="U306" s="69"/>
      <c r="V306" s="173" t="str">
        <f>IF(T306="","",INDEX(EUwideConstants!$E$251:$E$257,MATCH(E306,Euconst_CalcFactors,0)))</f>
        <v/>
      </c>
      <c r="W306" s="69"/>
      <c r="X306" s="270" t="str">
        <f>IF(OR(R306="",T306=""),"",INDEX(EUwideConstants!$G:$G,MATCH(T306,EUwideConstants!$S:$S,0)))</f>
        <v/>
      </c>
      <c r="Y306" s="173" t="str">
        <f>IF(F306="","",IF(F306=EUconst_NA,"",INDEX(EUwideConstants!$H:$O,MATCH(T306,EUwideConstants!$S:$S,0),MATCH(F306,CNTR_TierList,0))))</f>
        <v/>
      </c>
      <c r="Z306" s="173" t="str">
        <f>IF(ISBLANK(L306),"",IF(L306=EUconst_NA,"",INDEX(EUwideConstants!$H:$O,MATCH(T306,EUwideConstants!$S:$S,0),MATCH(L306,CNTR_TierList,0))))</f>
        <v/>
      </c>
      <c r="AA306" s="69"/>
      <c r="AB306" s="270" t="b">
        <f>AND(COUNTA(CNTR_ListRelevantSections)&gt;0,E300="")</f>
        <v>0</v>
      </c>
      <c r="AC306" s="270" t="b">
        <f>AND(COUNTA(CNTR_ListRelevantSections)&gt;0,OR(E306="",AB306,CNTR_REHasImproveFuelStream=FALSE))</f>
        <v>0</v>
      </c>
      <c r="AD306" s="270" t="b">
        <f t="shared" si="89"/>
        <v>0</v>
      </c>
      <c r="AE306" s="270" t="b">
        <f t="shared" si="90"/>
        <v>0</v>
      </c>
      <c r="AF306" s="270" t="b">
        <f>OR(AD306,AND(J306&lt;&gt;"",J306=FALSE))</f>
        <v>0</v>
      </c>
      <c r="AG306" s="270" t="b">
        <f>OR(AF306,AND(I306&lt;&gt;"",I306=FALSE))</f>
        <v>0</v>
      </c>
      <c r="AH306" s="69"/>
      <c r="AI306" s="69"/>
    </row>
    <row r="307" spans="1:36" s="37" customFormat="1" ht="15" customHeight="1" x14ac:dyDescent="0.2">
      <c r="A307" s="253"/>
      <c r="B307" s="187"/>
      <c r="D307" s="176" t="s">
        <v>236</v>
      </c>
      <c r="E307" s="18"/>
      <c r="F307" s="326" t="str">
        <f>IF(OR(X307="",X307=EUconst_NA),"",IF(CNTR_SmallEmitter,1,X307))</f>
        <v/>
      </c>
      <c r="G307" s="806"/>
      <c r="H307" s="807"/>
      <c r="I307" s="19"/>
      <c r="J307" s="19"/>
      <c r="K307" s="20"/>
      <c r="L307" s="21"/>
      <c r="M307" s="808" t="str">
        <f>IF(OR(ISBLANK(L307),L307=EUconst_NoTier),"",IF($Z307=0,EUconst_NotApplicable,IF(ISERROR($Z307),"",$Z307)))</f>
        <v/>
      </c>
      <c r="N307" s="809"/>
      <c r="O307" s="306"/>
      <c r="P307" s="314" t="str">
        <f>P306</f>
        <v/>
      </c>
      <c r="Q307" s="69"/>
      <c r="R307" s="173" t="str">
        <f>R306</f>
        <v/>
      </c>
      <c r="S307" s="322"/>
      <c r="T307" s="173" t="str">
        <f>IF(E307="","",INDEX(EUwideConstants!$C$251:$C$257,MATCH(E307,Euconst_CalcFactors,0))&amp;R307)</f>
        <v/>
      </c>
      <c r="U307" s="69"/>
      <c r="V307" s="173" t="str">
        <f>IF(T307="","",INDEX(EUwideConstants!$E$251:$E$257,MATCH(E307,Euconst_CalcFactors,0)))</f>
        <v/>
      </c>
      <c r="W307" s="69"/>
      <c r="X307" s="270" t="str">
        <f>IF(OR(R307="",T307=""),"",INDEX(EUwideConstants!$G:$G,MATCH(T307,EUwideConstants!$S:$S,0)))</f>
        <v/>
      </c>
      <c r="Y307" s="173" t="str">
        <f>IF(F307="","",IF(F307=EUconst_NA,"",INDEX(EUwideConstants!$H:$O,MATCH(T307,EUwideConstants!$S:$S,0),MATCH(F307,CNTR_TierList,0))))</f>
        <v/>
      </c>
      <c r="Z307" s="173" t="str">
        <f>IF(ISBLANK(L307),"",IF(L307=EUconst_NA,"",INDEX(EUwideConstants!$H:$O,MATCH(T307,EUwideConstants!$S:$S,0),MATCH(L307,CNTR_TierList,0))))</f>
        <v/>
      </c>
      <c r="AA307" s="69"/>
      <c r="AB307" s="270" t="b">
        <f>AND(COUNTA(CNTR_ListRelevantSections)&gt;0,E300="")</f>
        <v>0</v>
      </c>
      <c r="AC307" s="270" t="b">
        <f>AND(COUNTA(CNTR_ListRelevantSections)&gt;0,OR(E307="",AB307,CNTR_REHasImproveFuelStream=FALSE))</f>
        <v>0</v>
      </c>
      <c r="AD307" s="270" t="b">
        <f t="shared" si="89"/>
        <v>0</v>
      </c>
      <c r="AE307" s="270" t="b">
        <f t="shared" si="90"/>
        <v>0</v>
      </c>
      <c r="AF307" s="270" t="b">
        <f>OR(AD307,AND(J307&lt;&gt;"",J307=FALSE))</f>
        <v>0</v>
      </c>
      <c r="AG307" s="270" t="b">
        <f>OR(AF307,AND(I307&lt;&gt;"",I307=FALSE))</f>
        <v>0</v>
      </c>
      <c r="AH307" s="69"/>
      <c r="AI307" s="69"/>
    </row>
    <row r="308" spans="1:36" s="37" customFormat="1" ht="5.0999999999999996" customHeight="1" x14ac:dyDescent="0.2">
      <c r="A308" s="253"/>
      <c r="B308" s="187"/>
      <c r="C308" s="31"/>
      <c r="D308" s="176"/>
      <c r="F308" s="39"/>
      <c r="G308" s="176"/>
      <c r="H308" s="176"/>
      <c r="I308" s="176"/>
      <c r="J308" s="176"/>
      <c r="M308" s="39"/>
      <c r="N308" s="39"/>
      <c r="O308" s="172"/>
      <c r="P308" s="71"/>
      <c r="Q308" s="69"/>
      <c r="R308" s="69"/>
      <c r="S308" s="69"/>
      <c r="T308" s="69"/>
      <c r="U308" s="69"/>
      <c r="V308" s="69"/>
      <c r="W308" s="69"/>
      <c r="X308" s="69"/>
      <c r="Y308" s="69"/>
      <c r="Z308" s="69"/>
      <c r="AA308" s="69"/>
      <c r="AB308" s="69"/>
      <c r="AC308" s="69"/>
      <c r="AD308" s="69"/>
      <c r="AE308" s="69"/>
      <c r="AF308" s="69"/>
      <c r="AG308" s="69"/>
      <c r="AH308" s="69"/>
      <c r="AI308" s="69"/>
    </row>
    <row r="309" spans="1:36" s="37" customFormat="1" ht="15" customHeight="1" x14ac:dyDescent="0.2">
      <c r="A309" s="253"/>
      <c r="B309" s="187"/>
      <c r="D309" s="176" t="s">
        <v>237</v>
      </c>
      <c r="E309" s="810" t="str">
        <f>Translations!$B$114</f>
        <v>Scope factor</v>
      </c>
      <c r="F309" s="812" t="str">
        <f>IF(OR(X309="",X309=EUconst_NA),"",X309)</f>
        <v/>
      </c>
      <c r="G309" s="814"/>
      <c r="H309" s="814"/>
      <c r="I309" s="816"/>
      <c r="J309" s="816"/>
      <c r="K309" s="818"/>
      <c r="L309" s="22"/>
      <c r="M309" s="820" t="str">
        <f>IF(OR(ISBLANK(L309),L309=EUconst_NoTier),"",IF($Z309=0,EUconst_NotApplicable,IF(ISERROR($Z309),"",$Z309)))</f>
        <v/>
      </c>
      <c r="N309" s="821"/>
      <c r="O309" s="306"/>
      <c r="P309" s="314" t="str">
        <f>P305</f>
        <v/>
      </c>
      <c r="Q309" s="69"/>
      <c r="R309" s="173" t="str">
        <f>E301</f>
        <v/>
      </c>
      <c r="S309" s="322"/>
      <c r="T309" s="173" t="str">
        <f>IF(E309="","",INDEX(EUwideConstants!$C$251:$C$257,MATCH(E309,Euconst_CalcFactors,0))&amp;R309)</f>
        <v>ScopeFactor_</v>
      </c>
      <c r="U309" s="69"/>
      <c r="V309" s="173" t="str">
        <f ca="1">IF(T309="","",INDEX(EUwideConstants!$E$251:$E$257,MATCH(E309,Euconst_CalcFactors,0)))</f>
        <v>EUwideConstants!$F$251:$I$251</v>
      </c>
      <c r="W309" s="69"/>
      <c r="X309" s="270" t="str">
        <f>IF(OR(R309="",T309=""),"",INDEX(EUwideConstants!$G:$G,MATCH(T309,EUwideConstants!$S:$S,0)))</f>
        <v/>
      </c>
      <c r="Y309" s="173" t="str">
        <f>IF(F309="","",IF(F309=EUconst_NA,"",INDEX(EUwideConstants!$H:$O,MATCH(T309,EUwideConstants!$S:$S,0),MATCH(F309,CNTR_TierList,0))))</f>
        <v/>
      </c>
      <c r="Z309" s="173" t="str">
        <f>IF(ISBLANK(L309),"",IF(L309=EUconst_NA,"",INDEX(EUwideConstants!$H:$O,MATCH(T309,EUwideConstants!$S:$S,0),MATCH(L309,CNTR_TierList,0))))</f>
        <v/>
      </c>
      <c r="AA309" s="173" t="str">
        <f>IF(L309="","",INDEX(ScopeAddress,MATCH(L309,ScopeTiers,0)))</f>
        <v/>
      </c>
      <c r="AB309" s="270" t="b">
        <f>AND(COUNTA(CNTR_ListRelevantSections)&gt;0,E300="")</f>
        <v>0</v>
      </c>
      <c r="AC309" s="270" t="b">
        <f>AND(COUNTA(CNTR_ListRelevantSections)&gt;0,OR(CNTR_REHasImproveScopeFactor=FALSE,AB309))</f>
        <v>0</v>
      </c>
      <c r="AD309" s="270" t="b">
        <f t="shared" ref="AD309" si="91">AC309</f>
        <v>0</v>
      </c>
      <c r="AE309" s="270" t="b">
        <f t="shared" ref="AE309" si="92">AD309</f>
        <v>0</v>
      </c>
      <c r="AF309" s="270" t="b">
        <f t="shared" ref="AF309" si="93">AE309</f>
        <v>0</v>
      </c>
      <c r="AG309" s="270" t="b">
        <f t="shared" ref="AG309" si="94">AF309</f>
        <v>0</v>
      </c>
      <c r="AH309" s="69"/>
      <c r="AI309" s="69"/>
    </row>
    <row r="310" spans="1:36" s="37" customFormat="1" ht="15" customHeight="1" x14ac:dyDescent="0.2">
      <c r="A310" s="253"/>
      <c r="B310" s="187"/>
      <c r="D310" s="176"/>
      <c r="E310" s="811"/>
      <c r="F310" s="813"/>
      <c r="G310" s="815"/>
      <c r="H310" s="815"/>
      <c r="I310" s="817"/>
      <c r="J310" s="817"/>
      <c r="K310" s="819"/>
      <c r="L310" s="23"/>
      <c r="M310" s="820" t="str">
        <f>IF(L310="","",INDEX(ScopeMethodsDetails,MATCH(L310,INDEX(ScopeMethodsDetails,,1),0),2))</f>
        <v/>
      </c>
      <c r="N310" s="821"/>
      <c r="O310" s="306"/>
      <c r="P310" s="314" t="str">
        <f>P309</f>
        <v/>
      </c>
      <c r="Q310" s="69"/>
      <c r="R310" s="69"/>
      <c r="S310" s="69"/>
      <c r="T310" s="69"/>
      <c r="U310" s="69"/>
      <c r="V310" s="69"/>
      <c r="W310" s="69"/>
      <c r="X310" s="69"/>
      <c r="Y310" s="69"/>
      <c r="Z310" s="69"/>
      <c r="AA310" s="69"/>
      <c r="AB310" s="69"/>
      <c r="AC310" s="69"/>
      <c r="AD310" s="69"/>
      <c r="AE310" s="69"/>
      <c r="AF310" s="69"/>
      <c r="AG310" s="270" t="b">
        <f>AG309</f>
        <v>0</v>
      </c>
      <c r="AH310" s="69"/>
      <c r="AI310" s="69"/>
    </row>
    <row r="311" spans="1:36" s="37" customFormat="1" ht="5.0999999999999996" customHeight="1" x14ac:dyDescent="0.2">
      <c r="A311" s="253"/>
      <c r="B311" s="187"/>
      <c r="D311" s="176"/>
      <c r="E311" s="327"/>
      <c r="F311" s="328"/>
      <c r="G311" s="329"/>
      <c r="H311" s="329"/>
      <c r="I311" s="330"/>
      <c r="J311" s="330"/>
      <c r="K311" s="331"/>
      <c r="L311" s="332"/>
      <c r="M311" s="333"/>
      <c r="N311" s="333"/>
      <c r="O311" s="306"/>
      <c r="P311" s="69"/>
      <c r="Q311" s="69"/>
      <c r="R311" s="69"/>
      <c r="S311" s="69"/>
      <c r="T311" s="69"/>
      <c r="U311" s="69"/>
      <c r="V311" s="69"/>
      <c r="W311" s="69"/>
      <c r="X311" s="69"/>
      <c r="Y311" s="69"/>
      <c r="Z311" s="69"/>
      <c r="AA311" s="69"/>
      <c r="AB311" s="69"/>
      <c r="AC311" s="69"/>
      <c r="AD311" s="69"/>
      <c r="AE311" s="69"/>
      <c r="AF311" s="69"/>
      <c r="AG311" s="69"/>
      <c r="AH311" s="69"/>
      <c r="AI311" s="69"/>
    </row>
    <row r="312" spans="1:36" s="37" customFormat="1" ht="12.75" customHeight="1" x14ac:dyDescent="0.2">
      <c r="A312" s="253"/>
      <c r="B312" s="187"/>
      <c r="D312" s="334" t="s">
        <v>238</v>
      </c>
      <c r="E312" s="204" t="str">
        <f>Translations!$B$342</f>
        <v>Description</v>
      </c>
      <c r="G312" s="335"/>
      <c r="H312" s="176"/>
      <c r="I312" s="176"/>
      <c r="J312" s="176"/>
      <c r="K312" s="176"/>
      <c r="L312" s="176"/>
      <c r="M312" s="176"/>
      <c r="N312" s="176"/>
      <c r="O312" s="306"/>
      <c r="P312" s="69"/>
      <c r="Q312" s="69"/>
      <c r="R312" s="69"/>
      <c r="S312" s="69"/>
      <c r="T312" s="69"/>
      <c r="U312" s="69"/>
      <c r="V312" s="69"/>
      <c r="W312" s="69"/>
      <c r="X312" s="69"/>
      <c r="Y312" s="69"/>
      <c r="Z312" s="69"/>
      <c r="AA312" s="69"/>
      <c r="AB312" s="69"/>
      <c r="AC312" s="69"/>
      <c r="AD312" s="69"/>
      <c r="AE312" s="69"/>
      <c r="AF312" s="69"/>
      <c r="AG312" s="69"/>
      <c r="AH312" s="69"/>
      <c r="AI312" s="69"/>
    </row>
    <row r="313" spans="1:36" s="37" customFormat="1" ht="12.75" customHeight="1" x14ac:dyDescent="0.2">
      <c r="A313" s="253"/>
      <c r="B313" s="259"/>
      <c r="C313" s="31"/>
      <c r="D313" s="176"/>
      <c r="E313" s="680" t="str">
        <f>Translations!$B$346</f>
        <v>In case you require more space for the description you may also use external files and reference those here.</v>
      </c>
      <c r="F313" s="680"/>
      <c r="G313" s="680"/>
      <c r="H313" s="680"/>
      <c r="I313" s="680"/>
      <c r="J313" s="680"/>
      <c r="K313" s="680"/>
      <c r="L313" s="680"/>
      <c r="M313" s="680"/>
      <c r="N313" s="680"/>
      <c r="O313" s="306"/>
      <c r="P313" s="73"/>
      <c r="Q313" s="69"/>
      <c r="R313" s="69"/>
      <c r="S313" s="69"/>
      <c r="T313" s="69"/>
      <c r="U313" s="69"/>
      <c r="V313" s="69"/>
      <c r="W313" s="69"/>
      <c r="X313" s="69"/>
      <c r="Y313" s="69"/>
      <c r="Z313" s="69"/>
      <c r="AA313" s="69"/>
      <c r="AB313" s="69"/>
      <c r="AC313" s="69"/>
      <c r="AD313" s="69"/>
      <c r="AE313" s="69"/>
      <c r="AF313" s="69"/>
      <c r="AG313" s="69"/>
      <c r="AH313" s="69"/>
      <c r="AI313" s="69"/>
    </row>
    <row r="314" spans="1:36" s="37" customFormat="1" ht="12.75" customHeight="1" x14ac:dyDescent="0.2">
      <c r="A314" s="336"/>
      <c r="B314" s="254"/>
      <c r="C314" s="39"/>
      <c r="E314" s="789"/>
      <c r="F314" s="790"/>
      <c r="G314" s="790"/>
      <c r="H314" s="790"/>
      <c r="I314" s="790"/>
      <c r="J314" s="790"/>
      <c r="K314" s="790"/>
      <c r="L314" s="790"/>
      <c r="M314" s="790"/>
      <c r="N314" s="791"/>
      <c r="O314" s="306"/>
      <c r="P314" s="314" t="str">
        <f>P305</f>
        <v/>
      </c>
      <c r="Q314" s="69"/>
      <c r="R314" s="69"/>
      <c r="S314" s="69"/>
      <c r="T314" s="69"/>
      <c r="U314" s="69"/>
      <c r="V314" s="69"/>
      <c r="W314" s="69"/>
      <c r="X314" s="69"/>
      <c r="Y314" s="69"/>
      <c r="Z314" s="69"/>
      <c r="AA314" s="69"/>
      <c r="AB314" s="69"/>
      <c r="AC314" s="69"/>
      <c r="AD314" s="69"/>
      <c r="AE314" s="69"/>
      <c r="AF314" s="69"/>
      <c r="AG314" s="69"/>
      <c r="AH314" s="69"/>
      <c r="AI314" s="173" t="b">
        <f>AND(COUNTA(CNTR_ListRelevantSections)&gt;0,OR(AB307,COUNTA(E305:E307)=0))</f>
        <v>0</v>
      </c>
    </row>
    <row r="315" spans="1:36" s="37" customFormat="1" ht="12.75" customHeight="1" x14ac:dyDescent="0.2">
      <c r="A315" s="336"/>
      <c r="B315" s="254"/>
      <c r="C315" s="39"/>
      <c r="E315" s="792"/>
      <c r="F315" s="793"/>
      <c r="G315" s="793"/>
      <c r="H315" s="793"/>
      <c r="I315" s="793"/>
      <c r="J315" s="793"/>
      <c r="K315" s="793"/>
      <c r="L315" s="793"/>
      <c r="M315" s="793"/>
      <c r="N315" s="794"/>
      <c r="O315" s="306"/>
      <c r="P315" s="314" t="str">
        <f>P314</f>
        <v/>
      </c>
      <c r="Q315" s="69"/>
      <c r="R315" s="69"/>
      <c r="S315" s="69"/>
      <c r="T315" s="69"/>
      <c r="U315" s="69"/>
      <c r="V315" s="69"/>
      <c r="W315" s="69"/>
      <c r="X315" s="69"/>
      <c r="Y315" s="69"/>
      <c r="Z315" s="69"/>
      <c r="AA315" s="69"/>
      <c r="AB315" s="69"/>
      <c r="AC315" s="69"/>
      <c r="AD315" s="69"/>
      <c r="AE315" s="69"/>
      <c r="AF315" s="69"/>
      <c r="AG315" s="69"/>
      <c r="AH315" s="69"/>
      <c r="AI315" s="173" t="b">
        <f>AI314</f>
        <v>0</v>
      </c>
    </row>
    <row r="316" spans="1:36" s="37" customFormat="1" ht="12.75" customHeight="1" x14ac:dyDescent="0.2">
      <c r="A316" s="336"/>
      <c r="B316" s="254"/>
      <c r="C316" s="39"/>
      <c r="E316" s="792"/>
      <c r="F316" s="793"/>
      <c r="G316" s="793"/>
      <c r="H316" s="793"/>
      <c r="I316" s="793"/>
      <c r="J316" s="793"/>
      <c r="K316" s="793"/>
      <c r="L316" s="793"/>
      <c r="M316" s="793"/>
      <c r="N316" s="794"/>
      <c r="O316" s="306"/>
      <c r="P316" s="314" t="str">
        <f t="shared" ref="P316:P318" si="95">P315</f>
        <v/>
      </c>
      <c r="Q316" s="69"/>
      <c r="R316" s="69"/>
      <c r="S316" s="69"/>
      <c r="T316" s="69"/>
      <c r="U316" s="69"/>
      <c r="V316" s="69"/>
      <c r="W316" s="69"/>
      <c r="X316" s="69"/>
      <c r="Y316" s="69"/>
      <c r="Z316" s="69"/>
      <c r="AA316" s="69"/>
      <c r="AB316" s="69"/>
      <c r="AC316" s="69"/>
      <c r="AD316" s="69"/>
      <c r="AE316" s="69"/>
      <c r="AF316" s="69"/>
      <c r="AG316" s="69"/>
      <c r="AH316" s="69"/>
      <c r="AI316" s="173" t="b">
        <f>AI315</f>
        <v>0</v>
      </c>
    </row>
    <row r="317" spans="1:36" s="37" customFormat="1" ht="12.75" customHeight="1" x14ac:dyDescent="0.2">
      <c r="A317" s="336"/>
      <c r="B317" s="254"/>
      <c r="C317" s="39"/>
      <c r="E317" s="792"/>
      <c r="F317" s="793"/>
      <c r="G317" s="793"/>
      <c r="H317" s="793"/>
      <c r="I317" s="793"/>
      <c r="J317" s="793"/>
      <c r="K317" s="793"/>
      <c r="L317" s="793"/>
      <c r="M317" s="793"/>
      <c r="N317" s="794"/>
      <c r="O317" s="306"/>
      <c r="P317" s="314" t="str">
        <f t="shared" si="95"/>
        <v/>
      </c>
      <c r="Q317" s="69"/>
      <c r="R317" s="69"/>
      <c r="S317" s="69"/>
      <c r="T317" s="69"/>
      <c r="U317" s="69"/>
      <c r="V317" s="69"/>
      <c r="W317" s="69"/>
      <c r="X317" s="69"/>
      <c r="Y317" s="69"/>
      <c r="Z317" s="69"/>
      <c r="AA317" s="69"/>
      <c r="AB317" s="69"/>
      <c r="AC317" s="69"/>
      <c r="AD317" s="69"/>
      <c r="AE317" s="69"/>
      <c r="AF317" s="69"/>
      <c r="AG317" s="69"/>
      <c r="AH317" s="69"/>
      <c r="AI317" s="173" t="b">
        <f>AI316</f>
        <v>0</v>
      </c>
    </row>
    <row r="318" spans="1:36" s="37" customFormat="1" ht="12.75" customHeight="1" x14ac:dyDescent="0.2">
      <c r="A318" s="336"/>
      <c r="B318" s="254"/>
      <c r="C318" s="39"/>
      <c r="E318" s="795"/>
      <c r="F318" s="796"/>
      <c r="G318" s="796"/>
      <c r="H318" s="796"/>
      <c r="I318" s="796"/>
      <c r="J318" s="796"/>
      <c r="K318" s="796"/>
      <c r="L318" s="796"/>
      <c r="M318" s="796"/>
      <c r="N318" s="797"/>
      <c r="O318" s="306"/>
      <c r="P318" s="314" t="str">
        <f t="shared" si="95"/>
        <v/>
      </c>
      <c r="Q318" s="69"/>
      <c r="R318" s="69"/>
      <c r="S318" s="69"/>
      <c r="T318" s="69"/>
      <c r="U318" s="69"/>
      <c r="V318" s="69"/>
      <c r="W318" s="69"/>
      <c r="X318" s="69"/>
      <c r="Y318" s="69"/>
      <c r="Z318" s="69"/>
      <c r="AA318" s="69"/>
      <c r="AB318" s="69"/>
      <c r="AC318" s="69"/>
      <c r="AD318" s="69"/>
      <c r="AE318" s="69"/>
      <c r="AF318" s="69"/>
      <c r="AG318" s="69"/>
      <c r="AH318" s="69"/>
      <c r="AI318" s="173" t="b">
        <f>AI317</f>
        <v>0</v>
      </c>
    </row>
    <row r="319" spans="1:36" ht="12.75" customHeight="1" thickBot="1" x14ac:dyDescent="0.25">
      <c r="A319" s="253"/>
      <c r="B319" s="254"/>
      <c r="C319" s="308"/>
      <c r="D319" s="264"/>
      <c r="E319" s="309"/>
      <c r="F319" s="308"/>
      <c r="G319" s="310"/>
      <c r="H319" s="310"/>
      <c r="I319" s="310"/>
      <c r="J319" s="310"/>
      <c r="K319" s="310"/>
      <c r="L319" s="310"/>
      <c r="M319" s="310"/>
      <c r="N319" s="310"/>
      <c r="O319" s="172"/>
      <c r="P319" s="69"/>
      <c r="Q319" s="69"/>
      <c r="R319" s="69"/>
      <c r="S319" s="25"/>
      <c r="T319" s="25"/>
      <c r="U319" s="311"/>
      <c r="V319" s="25"/>
      <c r="W319" s="25"/>
      <c r="X319" s="311"/>
      <c r="Y319" s="25"/>
      <c r="Z319" s="25"/>
      <c r="AA319" s="25"/>
      <c r="AB319" s="25"/>
      <c r="AC319" s="25"/>
      <c r="AD319" s="25"/>
      <c r="AE319" s="25"/>
      <c r="AF319" s="25"/>
      <c r="AG319" s="25"/>
      <c r="AH319" s="25"/>
      <c r="AI319" s="25"/>
    </row>
    <row r="320" spans="1:36" ht="12.75" customHeight="1" thickBot="1" x14ac:dyDescent="0.25">
      <c r="A320" s="312"/>
      <c r="B320" s="187"/>
      <c r="C320" s="39"/>
      <c r="D320" s="220"/>
      <c r="E320" s="300"/>
      <c r="F320" s="39"/>
      <c r="G320" s="56"/>
      <c r="H320" s="56"/>
      <c r="I320" s="56"/>
      <c r="J320" s="56"/>
      <c r="K320" s="39"/>
      <c r="L320" s="56"/>
      <c r="M320" s="56"/>
      <c r="N320" s="56"/>
      <c r="O320" s="172"/>
      <c r="P320" s="69"/>
      <c r="Q320" s="69"/>
      <c r="R320" s="69"/>
      <c r="S320" s="71"/>
      <c r="V320" s="303"/>
      <c r="Z320" s="25"/>
      <c r="AA320" s="25"/>
      <c r="AB320" s="25"/>
      <c r="AC320" s="25"/>
      <c r="AD320" s="25"/>
      <c r="AE320" s="25"/>
      <c r="AF320" s="25"/>
      <c r="AG320" s="25"/>
      <c r="AH320" s="25"/>
      <c r="AI320" s="293"/>
      <c r="AJ320" s="287"/>
    </row>
    <row r="321" spans="1:36" ht="15" customHeight="1" thickBot="1" x14ac:dyDescent="0.25">
      <c r="A321" s="266" t="str">
        <f>IF(E321="","",C321)</f>
        <v/>
      </c>
      <c r="B321" s="187"/>
      <c r="C321" s="267">
        <f>C300+1</f>
        <v>15</v>
      </c>
      <c r="D321" s="31"/>
      <c r="E321" s="822"/>
      <c r="F321" s="823"/>
      <c r="G321" s="823"/>
      <c r="H321" s="823"/>
      <c r="I321" s="823"/>
      <c r="J321" s="823"/>
      <c r="K321" s="824"/>
      <c r="L321" s="824"/>
      <c r="M321" s="824"/>
      <c r="N321" s="825"/>
      <c r="O321" s="313"/>
      <c r="P321" s="314" t="str">
        <f>IF(AND(E321&lt;&gt;"",COUNTIF(P322:$P$658,"PRINT")=0),"PRINT","")</f>
        <v/>
      </c>
      <c r="Q321" s="315"/>
      <c r="R321" s="316" t="str">
        <f>IF(ISBLANK(E321),"",MATCH(E321,CNTR_SourceStreamNames,0))</f>
        <v/>
      </c>
      <c r="S321" s="71"/>
      <c r="T321" s="71"/>
      <c r="U321" s="71"/>
      <c r="V321" s="303"/>
      <c r="X321" s="25"/>
      <c r="Y321" s="25"/>
      <c r="Z321" s="25"/>
      <c r="AA321" s="25"/>
      <c r="AB321" s="25"/>
      <c r="AC321" s="25"/>
      <c r="AD321" s="25"/>
      <c r="AE321" s="25"/>
      <c r="AF321" s="25"/>
      <c r="AG321" s="25"/>
      <c r="AH321" s="25"/>
      <c r="AI321" s="270" t="b">
        <f>CNTR_FuelStreamsRelevant=EUconst_NotRelevant</f>
        <v>0</v>
      </c>
      <c r="AJ321" s="287"/>
    </row>
    <row r="322" spans="1:36" ht="12.75" customHeight="1" thickBot="1" x14ac:dyDescent="0.25">
      <c r="A322" s="253"/>
      <c r="B322" s="187"/>
      <c r="C322" s="31"/>
      <c r="D322" s="31"/>
      <c r="E322" s="826" t="str">
        <f>IF(ISBLANK(E321),"",IF(INDEX(c_AERDataTransfer!$AT$27:$AT$76,MATCH(R321,c_AERDataTransfer!$C$27:$C$76,0))&gt;0,INDEX(c_AERDataTransfer!$AT$27:$AT$76,MATCH(R321,c_AERDataTransfer!$C$27:$C$76,0)),""))</f>
        <v/>
      </c>
      <c r="F322" s="827"/>
      <c r="G322" s="827"/>
      <c r="H322" s="827"/>
      <c r="I322" s="827"/>
      <c r="J322" s="827"/>
      <c r="K322" s="828"/>
      <c r="L322" s="828"/>
      <c r="M322" s="828"/>
      <c r="N322" s="829"/>
      <c r="O322" s="317"/>
      <c r="P322" s="69"/>
      <c r="Q322" s="315"/>
      <c r="R322" s="69"/>
      <c r="S322" s="71"/>
      <c r="T322" s="71"/>
      <c r="U322" s="71"/>
      <c r="V322" s="303"/>
      <c r="X322" s="25"/>
      <c r="Y322" s="318"/>
      <c r="Z322" s="69"/>
      <c r="AA322" s="69"/>
      <c r="AB322" s="69"/>
      <c r="AC322" s="69"/>
      <c r="AD322" s="69"/>
      <c r="AE322" s="318"/>
      <c r="AF322" s="25"/>
      <c r="AG322" s="315"/>
      <c r="AH322" s="69"/>
      <c r="AI322" s="293"/>
      <c r="AJ322" s="287"/>
    </row>
    <row r="323" spans="1:36" ht="5.0999999999999996" customHeight="1" x14ac:dyDescent="0.2">
      <c r="A323" s="253"/>
      <c r="B323" s="187"/>
      <c r="C323" s="31"/>
      <c r="D323" s="31"/>
      <c r="E323" s="31"/>
      <c r="F323" s="31"/>
      <c r="G323" s="31"/>
      <c r="H323" s="39"/>
      <c r="I323" s="39"/>
      <c r="J323" s="39"/>
      <c r="K323" s="39"/>
      <c r="L323" s="39"/>
      <c r="M323" s="39"/>
      <c r="N323" s="39"/>
      <c r="O323" s="172"/>
      <c r="P323" s="69"/>
      <c r="Q323" s="69"/>
      <c r="R323" s="69"/>
      <c r="S323" s="71"/>
      <c r="T323" s="71"/>
      <c r="U323" s="71"/>
      <c r="V323" s="303"/>
      <c r="W323" s="69"/>
      <c r="X323" s="69"/>
      <c r="Y323" s="69"/>
      <c r="Z323" s="69"/>
      <c r="AA323" s="69"/>
      <c r="AB323" s="69"/>
      <c r="AC323" s="69"/>
      <c r="AD323" s="69"/>
      <c r="AE323" s="69"/>
      <c r="AF323" s="25"/>
      <c r="AG323" s="69"/>
      <c r="AH323" s="69"/>
      <c r="AI323" s="69"/>
      <c r="AJ323" s="287"/>
    </row>
    <row r="324" spans="1:36" ht="12.75" customHeight="1" x14ac:dyDescent="0.2">
      <c r="A324" s="253"/>
      <c r="B324" s="187"/>
      <c r="C324" s="31"/>
      <c r="D324" s="31"/>
      <c r="E324" s="830" t="str">
        <f>IF(E321="","",HYPERLINK("#JUMP_E_Top",EUconst_FurtherGuidancePoint1))</f>
        <v/>
      </c>
      <c r="F324" s="830"/>
      <c r="G324" s="830"/>
      <c r="H324" s="830"/>
      <c r="I324" s="830"/>
      <c r="J324" s="830"/>
      <c r="K324" s="830"/>
      <c r="L324" s="830"/>
      <c r="M324" s="830"/>
      <c r="N324" s="831"/>
      <c r="O324" s="172"/>
      <c r="P324" s="69"/>
      <c r="Q324" s="315"/>
      <c r="R324" s="319"/>
      <c r="S324" s="71"/>
      <c r="T324" s="71"/>
      <c r="U324" s="71"/>
      <c r="V324" s="69"/>
      <c r="W324" s="69"/>
      <c r="X324" s="69"/>
      <c r="Y324" s="25"/>
      <c r="Z324" s="69"/>
      <c r="AA324" s="69"/>
      <c r="AB324" s="69"/>
      <c r="AC324" s="69"/>
      <c r="AD324" s="69"/>
      <c r="AE324" s="69"/>
      <c r="AF324" s="25"/>
      <c r="AG324" s="69"/>
      <c r="AH324" s="69"/>
      <c r="AI324" s="69"/>
      <c r="AJ324" s="287"/>
    </row>
    <row r="325" spans="1:36" s="37" customFormat="1" ht="38.85" customHeight="1" x14ac:dyDescent="0.2">
      <c r="A325" s="253"/>
      <c r="B325" s="187"/>
      <c r="C325" s="31"/>
      <c r="E325" s="320" t="str">
        <f>Translations!$B$65</f>
        <v>Parameter</v>
      </c>
      <c r="F325" s="321" t="s">
        <v>573</v>
      </c>
      <c r="G325" s="798" t="str">
        <f>Translations!$B$344</f>
        <v xml:space="preserve">Reason for deviation in the past: </v>
      </c>
      <c r="H325" s="798"/>
      <c r="I325" s="320" t="str">
        <f>Translations!$B$345</f>
        <v>Impact on tiers?</v>
      </c>
      <c r="J325" s="320" t="str">
        <f>Translations!$B$336</f>
        <v>Measures taken:</v>
      </c>
      <c r="K325" s="321" t="str">
        <f>Translations!$B$308</f>
        <v>When?</v>
      </c>
      <c r="L325" s="321" t="str">
        <f>Translations!$B$340</f>
        <v>Tier applied:</v>
      </c>
      <c r="O325" s="306"/>
      <c r="P325" s="69"/>
      <c r="Q325" s="322"/>
      <c r="R325" s="69"/>
      <c r="S325" s="69"/>
      <c r="T325" s="322"/>
      <c r="U325" s="322"/>
      <c r="V325" s="322"/>
      <c r="W325" s="322"/>
      <c r="X325" s="322"/>
      <c r="Y325" s="322"/>
      <c r="Z325" s="322"/>
      <c r="AA325" s="323" t="s">
        <v>498</v>
      </c>
      <c r="AB325" s="322"/>
      <c r="AC325" s="322" t="str">
        <f>Translations!$B$344</f>
        <v xml:space="preserve">Reason for deviation in the past: </v>
      </c>
      <c r="AD325" s="322" t="str">
        <f>Translations!$B$345</f>
        <v>Impact on tiers?</v>
      </c>
      <c r="AE325" s="322" t="str">
        <f>Translations!$B$336</f>
        <v>Measures taken:</v>
      </c>
      <c r="AF325" s="322" t="str">
        <f>Translations!$B$308</f>
        <v>When?</v>
      </c>
      <c r="AG325" s="322" t="str">
        <f>Translations!$B$340</f>
        <v>Tier applied:</v>
      </c>
      <c r="AH325" s="322"/>
      <c r="AI325" s="69"/>
      <c r="AJ325" s="287"/>
    </row>
    <row r="326" spans="1:36" s="37" customFormat="1" ht="15" customHeight="1" x14ac:dyDescent="0.2">
      <c r="A326" s="253"/>
      <c r="B326" s="187"/>
      <c r="D326" s="176" t="s">
        <v>128</v>
      </c>
      <c r="E326" s="10"/>
      <c r="F326" s="324" t="str">
        <f>IF(OR(X326="",X326=EUconst_NA),"",IF(CNTR_SmallEmitter,1,X326))</f>
        <v/>
      </c>
      <c r="G326" s="799"/>
      <c r="H326" s="730"/>
      <c r="I326" s="11"/>
      <c r="J326" s="11"/>
      <c r="K326" s="12"/>
      <c r="L326" s="13"/>
      <c r="M326" s="800" t="str">
        <f>IF(OR(ISBLANK(L326),L326=EUconst_NoTier),"",IF($Z326=0,EUconst_NotApplicable,IF(ISERROR($Z326),"",$Z326)))</f>
        <v/>
      </c>
      <c r="N326" s="801"/>
      <c r="O326" s="306"/>
      <c r="P326" s="314" t="str">
        <f>R321</f>
        <v/>
      </c>
      <c r="Q326" s="69"/>
      <c r="R326" s="173" t="str">
        <f>R330</f>
        <v/>
      </c>
      <c r="S326" s="322"/>
      <c r="T326" s="173" t="str">
        <f>IF(E326="","",INDEX(EUwideConstants!$C$251:$C$257,MATCH(E326,Euconst_CalcFactors,0))&amp;R326)</f>
        <v/>
      </c>
      <c r="U326" s="69"/>
      <c r="V326" s="173" t="str">
        <f>IF(T326="","",INDEX(EUwideConstants!$E$251:$E$257,MATCH(E326,Euconst_CalcFactors,0)))</f>
        <v/>
      </c>
      <c r="W326" s="69"/>
      <c r="X326" s="270" t="str">
        <f>IF(OR(R326="",T326=""),"",INDEX(EUwideConstants!$G:$G,MATCH(T326,EUwideConstants!$S:$S,0)))</f>
        <v/>
      </c>
      <c r="Y326" s="173" t="str">
        <f>IF(F326="","",IF(F326=EUconst_NA,"",INDEX(EUwideConstants!$H:$O,MATCH(T326,EUwideConstants!$S:$S,0),MATCH(F326,CNTR_TierList,0))))</f>
        <v/>
      </c>
      <c r="Z326" s="173" t="str">
        <f>IF(ISBLANK(L326),"",IF(L326=EUconst_NA,"",INDEX(EUwideConstants!$H:$O,MATCH(T326,EUwideConstants!$S:$S,0),MATCH(L326,CNTR_TierList,0))))</f>
        <v/>
      </c>
      <c r="AA326" s="69"/>
      <c r="AB326" s="270" t="b">
        <f>AND(COUNTA(CNTR_ListRelevantSections)&gt;0,E321="")</f>
        <v>0</v>
      </c>
      <c r="AC326" s="270" t="b">
        <f>AND(COUNTA(CNTR_ListRelevantSections)&gt;0,OR(E326="",AB326,CNTR_REHasImproveFuelStream=FALSE))</f>
        <v>0</v>
      </c>
      <c r="AD326" s="270" t="b">
        <f t="shared" ref="AD326:AD328" si="96">AC326</f>
        <v>0</v>
      </c>
      <c r="AE326" s="270" t="b">
        <f t="shared" ref="AE326:AE328" si="97">AD326</f>
        <v>0</v>
      </c>
      <c r="AF326" s="270" t="b">
        <f>OR(AD326,AND(J326&lt;&gt;"",J326=FALSE))</f>
        <v>0</v>
      </c>
      <c r="AG326" s="270" t="b">
        <f>OR(AF326,AND(I326&lt;&gt;"",I326=FALSE))</f>
        <v>0</v>
      </c>
      <c r="AH326" s="69"/>
      <c r="AI326" s="69"/>
    </row>
    <row r="327" spans="1:36" s="37" customFormat="1" ht="15" customHeight="1" x14ac:dyDescent="0.2">
      <c r="A327" s="253"/>
      <c r="B327" s="187"/>
      <c r="D327" s="176" t="s">
        <v>129</v>
      </c>
      <c r="E327" s="14"/>
      <c r="F327" s="325" t="str">
        <f>IF(OR(X327="",X327=EUconst_NA),"",IF(CNTR_SmallEmitter,1,X327))</f>
        <v/>
      </c>
      <c r="G327" s="802"/>
      <c r="H327" s="803"/>
      <c r="I327" s="15"/>
      <c r="J327" s="15"/>
      <c r="K327" s="16"/>
      <c r="L327" s="17"/>
      <c r="M327" s="804" t="str">
        <f>IF(OR(ISBLANK(L327),L327=EUconst_NoTier),"",IF($Z327=0,EUconst_NotApplicable,IF(ISERROR($Z327),"",$Z327)))</f>
        <v/>
      </c>
      <c r="N327" s="805"/>
      <c r="O327" s="306"/>
      <c r="P327" s="314" t="str">
        <f>P326</f>
        <v/>
      </c>
      <c r="Q327" s="69"/>
      <c r="R327" s="173" t="str">
        <f>R326</f>
        <v/>
      </c>
      <c r="S327" s="322"/>
      <c r="T327" s="173" t="str">
        <f>IF(E327="","",INDEX(EUwideConstants!$C$251:$C$257,MATCH(E327,Euconst_CalcFactors,0))&amp;R327)</f>
        <v/>
      </c>
      <c r="U327" s="69"/>
      <c r="V327" s="173" t="str">
        <f>IF(T327="","",INDEX(EUwideConstants!$E$251:$E$257,MATCH(E327,Euconst_CalcFactors,0)))</f>
        <v/>
      </c>
      <c r="W327" s="69"/>
      <c r="X327" s="270" t="str">
        <f>IF(OR(R327="",T327=""),"",INDEX(EUwideConstants!$G:$G,MATCH(T327,EUwideConstants!$S:$S,0)))</f>
        <v/>
      </c>
      <c r="Y327" s="173" t="str">
        <f>IF(F327="","",IF(F327=EUconst_NA,"",INDEX(EUwideConstants!$H:$O,MATCH(T327,EUwideConstants!$S:$S,0),MATCH(F327,CNTR_TierList,0))))</f>
        <v/>
      </c>
      <c r="Z327" s="173" t="str">
        <f>IF(ISBLANK(L327),"",IF(L327=EUconst_NA,"",INDEX(EUwideConstants!$H:$O,MATCH(T327,EUwideConstants!$S:$S,0),MATCH(L327,CNTR_TierList,0))))</f>
        <v/>
      </c>
      <c r="AA327" s="69"/>
      <c r="AB327" s="270" t="b">
        <f>AND(COUNTA(CNTR_ListRelevantSections)&gt;0,E321="")</f>
        <v>0</v>
      </c>
      <c r="AC327" s="270" t="b">
        <f>AND(COUNTA(CNTR_ListRelevantSections)&gt;0,OR(E327="",AB327,CNTR_REHasImproveFuelStream=FALSE))</f>
        <v>0</v>
      </c>
      <c r="AD327" s="270" t="b">
        <f t="shared" si="96"/>
        <v>0</v>
      </c>
      <c r="AE327" s="270" t="b">
        <f t="shared" si="97"/>
        <v>0</v>
      </c>
      <c r="AF327" s="270" t="b">
        <f>OR(AD327,AND(J327&lt;&gt;"",J327=FALSE))</f>
        <v>0</v>
      </c>
      <c r="AG327" s="270" t="b">
        <f>OR(AF327,AND(I327&lt;&gt;"",I327=FALSE))</f>
        <v>0</v>
      </c>
      <c r="AH327" s="69"/>
      <c r="AI327" s="69"/>
    </row>
    <row r="328" spans="1:36" s="37" customFormat="1" ht="15" customHeight="1" x14ac:dyDescent="0.2">
      <c r="A328" s="253"/>
      <c r="B328" s="187"/>
      <c r="D328" s="176" t="s">
        <v>236</v>
      </c>
      <c r="E328" s="18"/>
      <c r="F328" s="326" t="str">
        <f>IF(OR(X328="",X328=EUconst_NA),"",IF(CNTR_SmallEmitter,1,X328))</f>
        <v/>
      </c>
      <c r="G328" s="806"/>
      <c r="H328" s="807"/>
      <c r="I328" s="19"/>
      <c r="J328" s="19"/>
      <c r="K328" s="20"/>
      <c r="L328" s="21"/>
      <c r="M328" s="808" t="str">
        <f>IF(OR(ISBLANK(L328),L328=EUconst_NoTier),"",IF($Z328=0,EUconst_NotApplicable,IF(ISERROR($Z328),"",$Z328)))</f>
        <v/>
      </c>
      <c r="N328" s="809"/>
      <c r="O328" s="306"/>
      <c r="P328" s="314" t="str">
        <f>P327</f>
        <v/>
      </c>
      <c r="Q328" s="69"/>
      <c r="R328" s="173" t="str">
        <f>R327</f>
        <v/>
      </c>
      <c r="S328" s="322"/>
      <c r="T328" s="173" t="str">
        <f>IF(E328="","",INDEX(EUwideConstants!$C$251:$C$257,MATCH(E328,Euconst_CalcFactors,0))&amp;R328)</f>
        <v/>
      </c>
      <c r="U328" s="69"/>
      <c r="V328" s="173" t="str">
        <f>IF(T328="","",INDEX(EUwideConstants!$E$251:$E$257,MATCH(E328,Euconst_CalcFactors,0)))</f>
        <v/>
      </c>
      <c r="W328" s="69"/>
      <c r="X328" s="270" t="str">
        <f>IF(OR(R328="",T328=""),"",INDEX(EUwideConstants!$G:$G,MATCH(T328,EUwideConstants!$S:$S,0)))</f>
        <v/>
      </c>
      <c r="Y328" s="173" t="str">
        <f>IF(F328="","",IF(F328=EUconst_NA,"",INDEX(EUwideConstants!$H:$O,MATCH(T328,EUwideConstants!$S:$S,0),MATCH(F328,CNTR_TierList,0))))</f>
        <v/>
      </c>
      <c r="Z328" s="173" t="str">
        <f>IF(ISBLANK(L328),"",IF(L328=EUconst_NA,"",INDEX(EUwideConstants!$H:$O,MATCH(T328,EUwideConstants!$S:$S,0),MATCH(L328,CNTR_TierList,0))))</f>
        <v/>
      </c>
      <c r="AA328" s="69"/>
      <c r="AB328" s="270" t="b">
        <f>AND(COUNTA(CNTR_ListRelevantSections)&gt;0,E321="")</f>
        <v>0</v>
      </c>
      <c r="AC328" s="270" t="b">
        <f>AND(COUNTA(CNTR_ListRelevantSections)&gt;0,OR(E328="",AB328,CNTR_REHasImproveFuelStream=FALSE))</f>
        <v>0</v>
      </c>
      <c r="AD328" s="270" t="b">
        <f t="shared" si="96"/>
        <v>0</v>
      </c>
      <c r="AE328" s="270" t="b">
        <f t="shared" si="97"/>
        <v>0</v>
      </c>
      <c r="AF328" s="270" t="b">
        <f>OR(AD328,AND(J328&lt;&gt;"",J328=FALSE))</f>
        <v>0</v>
      </c>
      <c r="AG328" s="270" t="b">
        <f>OR(AF328,AND(I328&lt;&gt;"",I328=FALSE))</f>
        <v>0</v>
      </c>
      <c r="AH328" s="69"/>
      <c r="AI328" s="69"/>
    </row>
    <row r="329" spans="1:36" s="37" customFormat="1" ht="5.0999999999999996" customHeight="1" x14ac:dyDescent="0.2">
      <c r="A329" s="253"/>
      <c r="B329" s="187"/>
      <c r="C329" s="31"/>
      <c r="D329" s="176"/>
      <c r="F329" s="39"/>
      <c r="G329" s="176"/>
      <c r="H329" s="176"/>
      <c r="I329" s="176"/>
      <c r="J329" s="176"/>
      <c r="M329" s="39"/>
      <c r="N329" s="39"/>
      <c r="O329" s="172"/>
      <c r="P329" s="71"/>
      <c r="Q329" s="69"/>
      <c r="R329" s="69"/>
      <c r="S329" s="69"/>
      <c r="T329" s="69"/>
      <c r="U329" s="69"/>
      <c r="V329" s="69"/>
      <c r="W329" s="69"/>
      <c r="X329" s="69"/>
      <c r="Y329" s="69"/>
      <c r="Z329" s="69"/>
      <c r="AA329" s="69"/>
      <c r="AB329" s="69"/>
      <c r="AC329" s="69"/>
      <c r="AD329" s="69"/>
      <c r="AE329" s="69"/>
      <c r="AF329" s="69"/>
      <c r="AG329" s="69"/>
      <c r="AH329" s="69"/>
      <c r="AI329" s="69"/>
    </row>
    <row r="330" spans="1:36" s="37" customFormat="1" ht="15" customHeight="1" x14ac:dyDescent="0.2">
      <c r="A330" s="253"/>
      <c r="B330" s="187"/>
      <c r="D330" s="176" t="s">
        <v>237</v>
      </c>
      <c r="E330" s="810" t="str">
        <f>Translations!$B$114</f>
        <v>Scope factor</v>
      </c>
      <c r="F330" s="812" t="str">
        <f>IF(OR(X330="",X330=EUconst_NA),"",X330)</f>
        <v/>
      </c>
      <c r="G330" s="814"/>
      <c r="H330" s="814"/>
      <c r="I330" s="816"/>
      <c r="J330" s="816"/>
      <c r="K330" s="818"/>
      <c r="L330" s="22"/>
      <c r="M330" s="820" t="str">
        <f>IF(OR(ISBLANK(L330),L330=EUconst_NoTier),"",IF($Z330=0,EUconst_NotApplicable,IF(ISERROR($Z330),"",$Z330)))</f>
        <v/>
      </c>
      <c r="N330" s="821"/>
      <c r="O330" s="306"/>
      <c r="P330" s="314" t="str">
        <f>P326</f>
        <v/>
      </c>
      <c r="Q330" s="69"/>
      <c r="R330" s="173" t="str">
        <f>E322</f>
        <v/>
      </c>
      <c r="S330" s="322"/>
      <c r="T330" s="173" t="str">
        <f>IF(E330="","",INDEX(EUwideConstants!$C$251:$C$257,MATCH(E330,Euconst_CalcFactors,0))&amp;R330)</f>
        <v>ScopeFactor_</v>
      </c>
      <c r="U330" s="69"/>
      <c r="V330" s="173" t="str">
        <f ca="1">IF(T330="","",INDEX(EUwideConstants!$E$251:$E$257,MATCH(E330,Euconst_CalcFactors,0)))</f>
        <v>EUwideConstants!$F$251:$I$251</v>
      </c>
      <c r="W330" s="69"/>
      <c r="X330" s="270" t="str">
        <f>IF(OR(R330="",T330=""),"",INDEX(EUwideConstants!$G:$G,MATCH(T330,EUwideConstants!$S:$S,0)))</f>
        <v/>
      </c>
      <c r="Y330" s="173" t="str">
        <f>IF(F330="","",IF(F330=EUconst_NA,"",INDEX(EUwideConstants!$H:$O,MATCH(T330,EUwideConstants!$S:$S,0),MATCH(F330,CNTR_TierList,0))))</f>
        <v/>
      </c>
      <c r="Z330" s="173" t="str">
        <f>IF(ISBLANK(L330),"",IF(L330=EUconst_NA,"",INDEX(EUwideConstants!$H:$O,MATCH(T330,EUwideConstants!$S:$S,0),MATCH(L330,CNTR_TierList,0))))</f>
        <v/>
      </c>
      <c r="AA330" s="173" t="str">
        <f>IF(L330="","",INDEX(ScopeAddress,MATCH(L330,ScopeTiers,0)))</f>
        <v/>
      </c>
      <c r="AB330" s="270" t="b">
        <f>AND(COUNTA(CNTR_ListRelevantSections)&gt;0,E321="")</f>
        <v>0</v>
      </c>
      <c r="AC330" s="270" t="b">
        <f>AND(COUNTA(CNTR_ListRelevantSections)&gt;0,OR(CNTR_REHasImproveScopeFactor=FALSE,AB330))</f>
        <v>0</v>
      </c>
      <c r="AD330" s="270" t="b">
        <f t="shared" ref="AD330" si="98">AC330</f>
        <v>0</v>
      </c>
      <c r="AE330" s="270" t="b">
        <f t="shared" ref="AE330" si="99">AD330</f>
        <v>0</v>
      </c>
      <c r="AF330" s="270" t="b">
        <f t="shared" ref="AF330" si="100">AE330</f>
        <v>0</v>
      </c>
      <c r="AG330" s="270" t="b">
        <f t="shared" ref="AG330" si="101">AF330</f>
        <v>0</v>
      </c>
      <c r="AH330" s="69"/>
      <c r="AI330" s="69"/>
    </row>
    <row r="331" spans="1:36" s="37" customFormat="1" ht="15" customHeight="1" x14ac:dyDescent="0.2">
      <c r="A331" s="253"/>
      <c r="B331" s="187"/>
      <c r="D331" s="176"/>
      <c r="E331" s="811"/>
      <c r="F331" s="813"/>
      <c r="G331" s="815"/>
      <c r="H331" s="815"/>
      <c r="I331" s="817"/>
      <c r="J331" s="817"/>
      <c r="K331" s="819"/>
      <c r="L331" s="23"/>
      <c r="M331" s="820" t="str">
        <f>IF(L331="","",INDEX(ScopeMethodsDetails,MATCH(L331,INDEX(ScopeMethodsDetails,,1),0),2))</f>
        <v/>
      </c>
      <c r="N331" s="821"/>
      <c r="O331" s="306"/>
      <c r="P331" s="314" t="str">
        <f>P330</f>
        <v/>
      </c>
      <c r="Q331" s="69"/>
      <c r="R331" s="69"/>
      <c r="S331" s="69"/>
      <c r="T331" s="69"/>
      <c r="U331" s="69"/>
      <c r="V331" s="69"/>
      <c r="W331" s="69"/>
      <c r="X331" s="69"/>
      <c r="Y331" s="69"/>
      <c r="Z331" s="69"/>
      <c r="AA331" s="69"/>
      <c r="AB331" s="69"/>
      <c r="AC331" s="69"/>
      <c r="AD331" s="69"/>
      <c r="AE331" s="69"/>
      <c r="AF331" s="69"/>
      <c r="AG331" s="270" t="b">
        <f>AG330</f>
        <v>0</v>
      </c>
      <c r="AH331" s="69"/>
      <c r="AI331" s="69"/>
    </row>
    <row r="332" spans="1:36" s="37" customFormat="1" ht="5.0999999999999996" customHeight="1" x14ac:dyDescent="0.2">
      <c r="A332" s="253"/>
      <c r="B332" s="187"/>
      <c r="D332" s="176"/>
      <c r="E332" s="327"/>
      <c r="F332" s="328"/>
      <c r="G332" s="329"/>
      <c r="H332" s="329"/>
      <c r="I332" s="330"/>
      <c r="J332" s="330"/>
      <c r="K332" s="331"/>
      <c r="L332" s="332"/>
      <c r="M332" s="333"/>
      <c r="N332" s="333"/>
      <c r="O332" s="306"/>
      <c r="P332" s="69"/>
      <c r="Q332" s="69"/>
      <c r="R332" s="69"/>
      <c r="S332" s="69"/>
      <c r="T332" s="69"/>
      <c r="U332" s="69"/>
      <c r="V332" s="69"/>
      <c r="W332" s="69"/>
      <c r="X332" s="69"/>
      <c r="Y332" s="69"/>
      <c r="Z332" s="69"/>
      <c r="AA332" s="69"/>
      <c r="AB332" s="69"/>
      <c r="AC332" s="69"/>
      <c r="AD332" s="69"/>
      <c r="AE332" s="69"/>
      <c r="AF332" s="69"/>
      <c r="AG332" s="69"/>
      <c r="AH332" s="69"/>
      <c r="AI332" s="69"/>
    </row>
    <row r="333" spans="1:36" s="37" customFormat="1" ht="12.75" customHeight="1" x14ac:dyDescent="0.2">
      <c r="A333" s="253"/>
      <c r="B333" s="187"/>
      <c r="D333" s="334" t="s">
        <v>238</v>
      </c>
      <c r="E333" s="204" t="str">
        <f>Translations!$B$342</f>
        <v>Description</v>
      </c>
      <c r="G333" s="335"/>
      <c r="H333" s="176"/>
      <c r="I333" s="176"/>
      <c r="J333" s="176"/>
      <c r="K333" s="176"/>
      <c r="L333" s="176"/>
      <c r="M333" s="176"/>
      <c r="N333" s="176"/>
      <c r="O333" s="306"/>
      <c r="P333" s="69"/>
      <c r="Q333" s="69"/>
      <c r="R333" s="69"/>
      <c r="S333" s="69"/>
      <c r="T333" s="69"/>
      <c r="U333" s="69"/>
      <c r="V333" s="69"/>
      <c r="W333" s="69"/>
      <c r="X333" s="69"/>
      <c r="Y333" s="69"/>
      <c r="Z333" s="69"/>
      <c r="AA333" s="69"/>
      <c r="AB333" s="69"/>
      <c r="AC333" s="69"/>
      <c r="AD333" s="69"/>
      <c r="AE333" s="69"/>
      <c r="AF333" s="69"/>
      <c r="AG333" s="69"/>
      <c r="AH333" s="69"/>
      <c r="AI333" s="69"/>
    </row>
    <row r="334" spans="1:36" s="37" customFormat="1" ht="12.75" customHeight="1" x14ac:dyDescent="0.2">
      <c r="A334" s="253"/>
      <c r="B334" s="259"/>
      <c r="C334" s="31"/>
      <c r="D334" s="176"/>
      <c r="E334" s="680" t="str">
        <f>Translations!$B$346</f>
        <v>In case you require more space for the description you may also use external files and reference those here.</v>
      </c>
      <c r="F334" s="680"/>
      <c r="G334" s="680"/>
      <c r="H334" s="680"/>
      <c r="I334" s="680"/>
      <c r="J334" s="680"/>
      <c r="K334" s="680"/>
      <c r="L334" s="680"/>
      <c r="M334" s="680"/>
      <c r="N334" s="680"/>
      <c r="O334" s="306"/>
      <c r="P334" s="73"/>
      <c r="Q334" s="69"/>
      <c r="R334" s="69"/>
      <c r="S334" s="69"/>
      <c r="T334" s="69"/>
      <c r="U334" s="69"/>
      <c r="V334" s="69"/>
      <c r="W334" s="69"/>
      <c r="X334" s="69"/>
      <c r="Y334" s="69"/>
      <c r="Z334" s="69"/>
      <c r="AA334" s="69"/>
      <c r="AB334" s="69"/>
      <c r="AC334" s="69"/>
      <c r="AD334" s="69"/>
      <c r="AE334" s="69"/>
      <c r="AF334" s="69"/>
      <c r="AG334" s="69"/>
      <c r="AH334" s="69"/>
      <c r="AI334" s="69"/>
    </row>
    <row r="335" spans="1:36" s="37" customFormat="1" ht="12.75" customHeight="1" x14ac:dyDescent="0.2">
      <c r="A335" s="336"/>
      <c r="B335" s="254"/>
      <c r="C335" s="39"/>
      <c r="E335" s="789"/>
      <c r="F335" s="790"/>
      <c r="G335" s="790"/>
      <c r="H335" s="790"/>
      <c r="I335" s="790"/>
      <c r="J335" s="790"/>
      <c r="K335" s="790"/>
      <c r="L335" s="790"/>
      <c r="M335" s="790"/>
      <c r="N335" s="791"/>
      <c r="O335" s="306"/>
      <c r="P335" s="314" t="str">
        <f>P326</f>
        <v/>
      </c>
      <c r="Q335" s="69"/>
      <c r="R335" s="69"/>
      <c r="S335" s="69"/>
      <c r="T335" s="69"/>
      <c r="U335" s="69"/>
      <c r="V335" s="69"/>
      <c r="W335" s="69"/>
      <c r="X335" s="69"/>
      <c r="Y335" s="69"/>
      <c r="Z335" s="69"/>
      <c r="AA335" s="69"/>
      <c r="AB335" s="69"/>
      <c r="AC335" s="69"/>
      <c r="AD335" s="69"/>
      <c r="AE335" s="69"/>
      <c r="AF335" s="69"/>
      <c r="AG335" s="69"/>
      <c r="AH335" s="69"/>
      <c r="AI335" s="173" t="b">
        <f>AND(COUNTA(CNTR_ListRelevantSections)&gt;0,OR(AB328,COUNTA(E326:E328)=0))</f>
        <v>0</v>
      </c>
    </row>
    <row r="336" spans="1:36" s="37" customFormat="1" ht="12.75" customHeight="1" x14ac:dyDescent="0.2">
      <c r="A336" s="336"/>
      <c r="B336" s="254"/>
      <c r="C336" s="39"/>
      <c r="E336" s="792"/>
      <c r="F336" s="793"/>
      <c r="G336" s="793"/>
      <c r="H336" s="793"/>
      <c r="I336" s="793"/>
      <c r="J336" s="793"/>
      <c r="K336" s="793"/>
      <c r="L336" s="793"/>
      <c r="M336" s="793"/>
      <c r="N336" s="794"/>
      <c r="O336" s="306"/>
      <c r="P336" s="314" t="str">
        <f>P335</f>
        <v/>
      </c>
      <c r="Q336" s="69"/>
      <c r="R336" s="69"/>
      <c r="S336" s="69"/>
      <c r="T336" s="69"/>
      <c r="U336" s="69"/>
      <c r="V336" s="69"/>
      <c r="W336" s="69"/>
      <c r="X336" s="69"/>
      <c r="Y336" s="69"/>
      <c r="Z336" s="69"/>
      <c r="AA336" s="69"/>
      <c r="AB336" s="69"/>
      <c r="AC336" s="69"/>
      <c r="AD336" s="69"/>
      <c r="AE336" s="69"/>
      <c r="AF336" s="69"/>
      <c r="AG336" s="69"/>
      <c r="AH336" s="69"/>
      <c r="AI336" s="173" t="b">
        <f>AI335</f>
        <v>0</v>
      </c>
    </row>
    <row r="337" spans="1:36" s="37" customFormat="1" ht="12.75" customHeight="1" x14ac:dyDescent="0.2">
      <c r="A337" s="336"/>
      <c r="B337" s="254"/>
      <c r="C337" s="39"/>
      <c r="E337" s="792"/>
      <c r="F337" s="793"/>
      <c r="G337" s="793"/>
      <c r="H337" s="793"/>
      <c r="I337" s="793"/>
      <c r="J337" s="793"/>
      <c r="K337" s="793"/>
      <c r="L337" s="793"/>
      <c r="M337" s="793"/>
      <c r="N337" s="794"/>
      <c r="O337" s="306"/>
      <c r="P337" s="314" t="str">
        <f t="shared" ref="P337:P339" si="102">P336</f>
        <v/>
      </c>
      <c r="Q337" s="69"/>
      <c r="R337" s="69"/>
      <c r="S337" s="69"/>
      <c r="T337" s="69"/>
      <c r="U337" s="69"/>
      <c r="V337" s="69"/>
      <c r="W337" s="69"/>
      <c r="X337" s="69"/>
      <c r="Y337" s="69"/>
      <c r="Z337" s="69"/>
      <c r="AA337" s="69"/>
      <c r="AB337" s="69"/>
      <c r="AC337" s="69"/>
      <c r="AD337" s="69"/>
      <c r="AE337" s="69"/>
      <c r="AF337" s="69"/>
      <c r="AG337" s="69"/>
      <c r="AH337" s="69"/>
      <c r="AI337" s="173" t="b">
        <f>AI336</f>
        <v>0</v>
      </c>
    </row>
    <row r="338" spans="1:36" s="37" customFormat="1" ht="12.75" customHeight="1" x14ac:dyDescent="0.2">
      <c r="A338" s="336"/>
      <c r="B338" s="254"/>
      <c r="C338" s="39"/>
      <c r="E338" s="792"/>
      <c r="F338" s="793"/>
      <c r="G338" s="793"/>
      <c r="H338" s="793"/>
      <c r="I338" s="793"/>
      <c r="J338" s="793"/>
      <c r="K338" s="793"/>
      <c r="L338" s="793"/>
      <c r="M338" s="793"/>
      <c r="N338" s="794"/>
      <c r="O338" s="306"/>
      <c r="P338" s="314" t="str">
        <f t="shared" si="102"/>
        <v/>
      </c>
      <c r="Q338" s="69"/>
      <c r="R338" s="69"/>
      <c r="S338" s="69"/>
      <c r="T338" s="69"/>
      <c r="U338" s="69"/>
      <c r="V338" s="69"/>
      <c r="W338" s="69"/>
      <c r="X338" s="69"/>
      <c r="Y338" s="69"/>
      <c r="Z338" s="69"/>
      <c r="AA338" s="69"/>
      <c r="AB338" s="69"/>
      <c r="AC338" s="69"/>
      <c r="AD338" s="69"/>
      <c r="AE338" s="69"/>
      <c r="AF338" s="69"/>
      <c r="AG338" s="69"/>
      <c r="AH338" s="69"/>
      <c r="AI338" s="173" t="b">
        <f>AI337</f>
        <v>0</v>
      </c>
    </row>
    <row r="339" spans="1:36" s="37" customFormat="1" ht="12.75" customHeight="1" x14ac:dyDescent="0.2">
      <c r="A339" s="336"/>
      <c r="B339" s="254"/>
      <c r="C339" s="39"/>
      <c r="E339" s="795"/>
      <c r="F339" s="796"/>
      <c r="G339" s="796"/>
      <c r="H339" s="796"/>
      <c r="I339" s="796"/>
      <c r="J339" s="796"/>
      <c r="K339" s="796"/>
      <c r="L339" s="796"/>
      <c r="M339" s="796"/>
      <c r="N339" s="797"/>
      <c r="O339" s="306"/>
      <c r="P339" s="314" t="str">
        <f t="shared" si="102"/>
        <v/>
      </c>
      <c r="Q339" s="69"/>
      <c r="R339" s="69"/>
      <c r="S339" s="69"/>
      <c r="T339" s="69"/>
      <c r="U339" s="69"/>
      <c r="V339" s="69"/>
      <c r="W339" s="69"/>
      <c r="X339" s="69"/>
      <c r="Y339" s="69"/>
      <c r="Z339" s="69"/>
      <c r="AA339" s="69"/>
      <c r="AB339" s="69"/>
      <c r="AC339" s="69"/>
      <c r="AD339" s="69"/>
      <c r="AE339" s="69"/>
      <c r="AF339" s="69"/>
      <c r="AG339" s="69"/>
      <c r="AH339" s="69"/>
      <c r="AI339" s="173" t="b">
        <f>AI338</f>
        <v>0</v>
      </c>
    </row>
    <row r="340" spans="1:36" ht="12.75" customHeight="1" thickBot="1" x14ac:dyDescent="0.25">
      <c r="A340" s="253"/>
      <c r="B340" s="254"/>
      <c r="C340" s="308"/>
      <c r="D340" s="264"/>
      <c r="E340" s="309"/>
      <c r="F340" s="308"/>
      <c r="G340" s="310"/>
      <c r="H340" s="310"/>
      <c r="I340" s="310"/>
      <c r="J340" s="310"/>
      <c r="K340" s="310"/>
      <c r="L340" s="310"/>
      <c r="M340" s="310"/>
      <c r="N340" s="310"/>
      <c r="O340" s="172"/>
      <c r="P340" s="69"/>
      <c r="Q340" s="69"/>
      <c r="R340" s="69"/>
      <c r="S340" s="25"/>
      <c r="T340" s="25"/>
      <c r="U340" s="311"/>
      <c r="V340" s="25"/>
      <c r="W340" s="25"/>
      <c r="X340" s="311"/>
      <c r="Y340" s="25"/>
      <c r="Z340" s="25"/>
      <c r="AA340" s="25"/>
      <c r="AB340" s="25"/>
      <c r="AC340" s="25"/>
      <c r="AD340" s="25"/>
      <c r="AE340" s="25"/>
      <c r="AF340" s="25"/>
      <c r="AG340" s="25"/>
      <c r="AH340" s="25"/>
      <c r="AI340" s="25"/>
    </row>
    <row r="341" spans="1:36" ht="12.75" customHeight="1" thickBot="1" x14ac:dyDescent="0.25">
      <c r="A341" s="312"/>
      <c r="B341" s="187"/>
      <c r="C341" s="39"/>
      <c r="D341" s="220"/>
      <c r="E341" s="300"/>
      <c r="F341" s="39"/>
      <c r="G341" s="56"/>
      <c r="H341" s="56"/>
      <c r="I341" s="56"/>
      <c r="J341" s="56"/>
      <c r="K341" s="39"/>
      <c r="L341" s="56"/>
      <c r="M341" s="56"/>
      <c r="N341" s="56"/>
      <c r="O341" s="172"/>
      <c r="P341" s="69"/>
      <c r="Q341" s="69"/>
      <c r="R341" s="69"/>
      <c r="S341" s="71"/>
      <c r="V341" s="303"/>
      <c r="Z341" s="25"/>
      <c r="AA341" s="25"/>
      <c r="AB341" s="25"/>
      <c r="AC341" s="25"/>
      <c r="AD341" s="25"/>
      <c r="AE341" s="25"/>
      <c r="AF341" s="25"/>
      <c r="AG341" s="25"/>
      <c r="AH341" s="25"/>
      <c r="AI341" s="293"/>
      <c r="AJ341" s="287"/>
    </row>
    <row r="342" spans="1:36" ht="15" customHeight="1" thickBot="1" x14ac:dyDescent="0.25">
      <c r="A342" s="266" t="str">
        <f>IF(E342="","",C342)</f>
        <v/>
      </c>
      <c r="B342" s="187"/>
      <c r="C342" s="267">
        <f>C321+1</f>
        <v>16</v>
      </c>
      <c r="D342" s="31"/>
      <c r="E342" s="822"/>
      <c r="F342" s="823"/>
      <c r="G342" s="823"/>
      <c r="H342" s="823"/>
      <c r="I342" s="823"/>
      <c r="J342" s="823"/>
      <c r="K342" s="824"/>
      <c r="L342" s="824"/>
      <c r="M342" s="824"/>
      <c r="N342" s="825"/>
      <c r="O342" s="313"/>
      <c r="P342" s="314" t="str">
        <f>IF(AND(E342&lt;&gt;"",COUNTIF(P343:$P$658,"PRINT")=0),"PRINT","")</f>
        <v/>
      </c>
      <c r="Q342" s="315"/>
      <c r="R342" s="316" t="str">
        <f>IF(ISBLANK(E342),"",MATCH(E342,CNTR_SourceStreamNames,0))</f>
        <v/>
      </c>
      <c r="S342" s="71"/>
      <c r="T342" s="71"/>
      <c r="U342" s="71"/>
      <c r="V342" s="303"/>
      <c r="X342" s="25"/>
      <c r="Y342" s="25"/>
      <c r="Z342" s="25"/>
      <c r="AA342" s="25"/>
      <c r="AB342" s="25"/>
      <c r="AC342" s="25"/>
      <c r="AD342" s="25"/>
      <c r="AE342" s="25"/>
      <c r="AF342" s="25"/>
      <c r="AG342" s="25"/>
      <c r="AH342" s="25"/>
      <c r="AI342" s="270" t="b">
        <f>CNTR_FuelStreamsRelevant=EUconst_NotRelevant</f>
        <v>0</v>
      </c>
      <c r="AJ342" s="287"/>
    </row>
    <row r="343" spans="1:36" ht="12.75" customHeight="1" thickBot="1" x14ac:dyDescent="0.25">
      <c r="A343" s="253"/>
      <c r="B343" s="187"/>
      <c r="C343" s="31"/>
      <c r="D343" s="31"/>
      <c r="E343" s="826" t="str">
        <f>IF(ISBLANK(E342),"",IF(INDEX(c_AERDataTransfer!$AT$27:$AT$76,MATCH(R342,c_AERDataTransfer!$C$27:$C$76,0))&gt;0,INDEX(c_AERDataTransfer!$AT$27:$AT$76,MATCH(R342,c_AERDataTransfer!$C$27:$C$76,0)),""))</f>
        <v/>
      </c>
      <c r="F343" s="827"/>
      <c r="G343" s="827"/>
      <c r="H343" s="827"/>
      <c r="I343" s="827"/>
      <c r="J343" s="827"/>
      <c r="K343" s="828"/>
      <c r="L343" s="828"/>
      <c r="M343" s="828"/>
      <c r="N343" s="829"/>
      <c r="O343" s="317"/>
      <c r="P343" s="69"/>
      <c r="Q343" s="315"/>
      <c r="R343" s="69"/>
      <c r="S343" s="71"/>
      <c r="T343" s="71"/>
      <c r="U343" s="71"/>
      <c r="V343" s="303"/>
      <c r="X343" s="25"/>
      <c r="Y343" s="318"/>
      <c r="Z343" s="69"/>
      <c r="AA343" s="69"/>
      <c r="AB343" s="69"/>
      <c r="AC343" s="69"/>
      <c r="AD343" s="69"/>
      <c r="AE343" s="318"/>
      <c r="AF343" s="25"/>
      <c r="AG343" s="315"/>
      <c r="AH343" s="69"/>
      <c r="AI343" s="293"/>
      <c r="AJ343" s="287"/>
    </row>
    <row r="344" spans="1:36" ht="5.0999999999999996" customHeight="1" x14ac:dyDescent="0.2">
      <c r="A344" s="253"/>
      <c r="B344" s="187"/>
      <c r="C344" s="31"/>
      <c r="D344" s="31"/>
      <c r="E344" s="31"/>
      <c r="F344" s="31"/>
      <c r="G344" s="31"/>
      <c r="H344" s="39"/>
      <c r="I344" s="39"/>
      <c r="J344" s="39"/>
      <c r="K344" s="39"/>
      <c r="L344" s="39"/>
      <c r="M344" s="39"/>
      <c r="N344" s="39"/>
      <c r="O344" s="172"/>
      <c r="P344" s="69"/>
      <c r="Q344" s="69"/>
      <c r="R344" s="69"/>
      <c r="S344" s="71"/>
      <c r="T344" s="71"/>
      <c r="U344" s="71"/>
      <c r="V344" s="303"/>
      <c r="W344" s="69"/>
      <c r="X344" s="69"/>
      <c r="Y344" s="69"/>
      <c r="Z344" s="69"/>
      <c r="AA344" s="69"/>
      <c r="AB344" s="69"/>
      <c r="AC344" s="69"/>
      <c r="AD344" s="69"/>
      <c r="AE344" s="69"/>
      <c r="AF344" s="25"/>
      <c r="AG344" s="69"/>
      <c r="AH344" s="69"/>
      <c r="AI344" s="69"/>
      <c r="AJ344" s="287"/>
    </row>
    <row r="345" spans="1:36" ht="12.75" customHeight="1" x14ac:dyDescent="0.2">
      <c r="A345" s="253"/>
      <c r="B345" s="187"/>
      <c r="C345" s="31"/>
      <c r="D345" s="31"/>
      <c r="E345" s="830" t="str">
        <f>IF(E342="","",HYPERLINK("#JUMP_E_Top",EUconst_FurtherGuidancePoint1))</f>
        <v/>
      </c>
      <c r="F345" s="830"/>
      <c r="G345" s="830"/>
      <c r="H345" s="830"/>
      <c r="I345" s="830"/>
      <c r="J345" s="830"/>
      <c r="K345" s="830"/>
      <c r="L345" s="830"/>
      <c r="M345" s="830"/>
      <c r="N345" s="831"/>
      <c r="O345" s="172"/>
      <c r="P345" s="69"/>
      <c r="Q345" s="315"/>
      <c r="R345" s="319"/>
      <c r="S345" s="71"/>
      <c r="T345" s="71"/>
      <c r="U345" s="71"/>
      <c r="V345" s="69"/>
      <c r="W345" s="69"/>
      <c r="X345" s="69"/>
      <c r="Y345" s="25"/>
      <c r="Z345" s="69"/>
      <c r="AA345" s="69"/>
      <c r="AB345" s="69"/>
      <c r="AC345" s="69"/>
      <c r="AD345" s="69"/>
      <c r="AE345" s="69"/>
      <c r="AF345" s="25"/>
      <c r="AG345" s="69"/>
      <c r="AH345" s="69"/>
      <c r="AI345" s="69"/>
      <c r="AJ345" s="287"/>
    </row>
    <row r="346" spans="1:36" s="37" customFormat="1" ht="38.85" customHeight="1" x14ac:dyDescent="0.2">
      <c r="A346" s="253"/>
      <c r="B346" s="187"/>
      <c r="C346" s="31"/>
      <c r="E346" s="320" t="str">
        <f>Translations!$B$65</f>
        <v>Parameter</v>
      </c>
      <c r="F346" s="321" t="s">
        <v>573</v>
      </c>
      <c r="G346" s="798" t="str">
        <f>Translations!$B$344</f>
        <v xml:space="preserve">Reason for deviation in the past: </v>
      </c>
      <c r="H346" s="798"/>
      <c r="I346" s="320" t="str">
        <f>Translations!$B$345</f>
        <v>Impact on tiers?</v>
      </c>
      <c r="J346" s="320" t="str">
        <f>Translations!$B$336</f>
        <v>Measures taken:</v>
      </c>
      <c r="K346" s="321" t="str">
        <f>Translations!$B$308</f>
        <v>When?</v>
      </c>
      <c r="L346" s="321" t="str">
        <f>Translations!$B$340</f>
        <v>Tier applied:</v>
      </c>
      <c r="O346" s="306"/>
      <c r="P346" s="69"/>
      <c r="Q346" s="322"/>
      <c r="R346" s="69"/>
      <c r="S346" s="69"/>
      <c r="T346" s="322"/>
      <c r="U346" s="322"/>
      <c r="V346" s="322"/>
      <c r="W346" s="322"/>
      <c r="X346" s="322"/>
      <c r="Y346" s="322"/>
      <c r="Z346" s="322"/>
      <c r="AA346" s="323" t="s">
        <v>498</v>
      </c>
      <c r="AB346" s="322"/>
      <c r="AC346" s="322" t="str">
        <f>Translations!$B$344</f>
        <v xml:space="preserve">Reason for deviation in the past: </v>
      </c>
      <c r="AD346" s="322" t="str">
        <f>Translations!$B$345</f>
        <v>Impact on tiers?</v>
      </c>
      <c r="AE346" s="322" t="str">
        <f>Translations!$B$336</f>
        <v>Measures taken:</v>
      </c>
      <c r="AF346" s="322" t="str">
        <f>Translations!$B$308</f>
        <v>When?</v>
      </c>
      <c r="AG346" s="322" t="str">
        <f>Translations!$B$340</f>
        <v>Tier applied:</v>
      </c>
      <c r="AH346" s="322"/>
      <c r="AI346" s="69"/>
      <c r="AJ346" s="287"/>
    </row>
    <row r="347" spans="1:36" s="37" customFormat="1" ht="15" customHeight="1" x14ac:dyDescent="0.2">
      <c r="A347" s="253"/>
      <c r="B347" s="187"/>
      <c r="D347" s="176" t="s">
        <v>128</v>
      </c>
      <c r="E347" s="10"/>
      <c r="F347" s="324" t="str">
        <f>IF(OR(X347="",X347=EUconst_NA),"",IF(CNTR_SmallEmitter,1,X347))</f>
        <v/>
      </c>
      <c r="G347" s="799"/>
      <c r="H347" s="730"/>
      <c r="I347" s="11"/>
      <c r="J347" s="11"/>
      <c r="K347" s="12"/>
      <c r="L347" s="13"/>
      <c r="M347" s="800" t="str">
        <f>IF(OR(ISBLANK(L347),L347=EUconst_NoTier),"",IF($Z347=0,EUconst_NotApplicable,IF(ISERROR($Z347),"",$Z347)))</f>
        <v/>
      </c>
      <c r="N347" s="801"/>
      <c r="O347" s="306"/>
      <c r="P347" s="314" t="str">
        <f>R342</f>
        <v/>
      </c>
      <c r="Q347" s="69"/>
      <c r="R347" s="173" t="str">
        <f>R351</f>
        <v/>
      </c>
      <c r="S347" s="322"/>
      <c r="T347" s="173" t="str">
        <f>IF(E347="","",INDEX(EUwideConstants!$C$251:$C$257,MATCH(E347,Euconst_CalcFactors,0))&amp;R347)</f>
        <v/>
      </c>
      <c r="U347" s="69"/>
      <c r="V347" s="173" t="str">
        <f>IF(T347="","",INDEX(EUwideConstants!$E$251:$E$257,MATCH(E347,Euconst_CalcFactors,0)))</f>
        <v/>
      </c>
      <c r="W347" s="69"/>
      <c r="X347" s="270" t="str">
        <f>IF(OR(R347="",T347=""),"",INDEX(EUwideConstants!$G:$G,MATCH(T347,EUwideConstants!$S:$S,0)))</f>
        <v/>
      </c>
      <c r="Y347" s="173" t="str">
        <f>IF(F347="","",IF(F347=EUconst_NA,"",INDEX(EUwideConstants!$H:$O,MATCH(T347,EUwideConstants!$S:$S,0),MATCH(F347,CNTR_TierList,0))))</f>
        <v/>
      </c>
      <c r="Z347" s="173" t="str">
        <f>IF(ISBLANK(L347),"",IF(L347=EUconst_NA,"",INDEX(EUwideConstants!$H:$O,MATCH(T347,EUwideConstants!$S:$S,0),MATCH(L347,CNTR_TierList,0))))</f>
        <v/>
      </c>
      <c r="AA347" s="69"/>
      <c r="AB347" s="270" t="b">
        <f>AND(COUNTA(CNTR_ListRelevantSections)&gt;0,E342="")</f>
        <v>0</v>
      </c>
      <c r="AC347" s="270" t="b">
        <f>AND(COUNTA(CNTR_ListRelevantSections)&gt;0,OR(E347="",AB347,CNTR_REHasImproveFuelStream=FALSE))</f>
        <v>0</v>
      </c>
      <c r="AD347" s="270" t="b">
        <f t="shared" ref="AD347:AD349" si="103">AC347</f>
        <v>0</v>
      </c>
      <c r="AE347" s="270" t="b">
        <f t="shared" ref="AE347:AE349" si="104">AD347</f>
        <v>0</v>
      </c>
      <c r="AF347" s="270" t="b">
        <f>OR(AD347,AND(J347&lt;&gt;"",J347=FALSE))</f>
        <v>0</v>
      </c>
      <c r="AG347" s="270" t="b">
        <f>OR(AF347,AND(I347&lt;&gt;"",I347=FALSE))</f>
        <v>0</v>
      </c>
      <c r="AH347" s="69"/>
      <c r="AI347" s="69"/>
    </row>
    <row r="348" spans="1:36" s="37" customFormat="1" ht="15" customHeight="1" x14ac:dyDescent="0.2">
      <c r="A348" s="253"/>
      <c r="B348" s="187"/>
      <c r="D348" s="176" t="s">
        <v>129</v>
      </c>
      <c r="E348" s="14"/>
      <c r="F348" s="325" t="str">
        <f>IF(OR(X348="",X348=EUconst_NA),"",IF(CNTR_SmallEmitter,1,X348))</f>
        <v/>
      </c>
      <c r="G348" s="802"/>
      <c r="H348" s="803"/>
      <c r="I348" s="15"/>
      <c r="J348" s="15"/>
      <c r="K348" s="16"/>
      <c r="L348" s="17"/>
      <c r="M348" s="804" t="str">
        <f>IF(OR(ISBLANK(L348),L348=EUconst_NoTier),"",IF($Z348=0,EUconst_NotApplicable,IF(ISERROR($Z348),"",$Z348)))</f>
        <v/>
      </c>
      <c r="N348" s="805"/>
      <c r="O348" s="306"/>
      <c r="P348" s="314" t="str">
        <f>P347</f>
        <v/>
      </c>
      <c r="Q348" s="69"/>
      <c r="R348" s="173" t="str">
        <f>R347</f>
        <v/>
      </c>
      <c r="S348" s="322"/>
      <c r="T348" s="173" t="str">
        <f>IF(E348="","",INDEX(EUwideConstants!$C$251:$C$257,MATCH(E348,Euconst_CalcFactors,0))&amp;R348)</f>
        <v/>
      </c>
      <c r="U348" s="69"/>
      <c r="V348" s="173" t="str">
        <f>IF(T348="","",INDEX(EUwideConstants!$E$251:$E$257,MATCH(E348,Euconst_CalcFactors,0)))</f>
        <v/>
      </c>
      <c r="W348" s="69"/>
      <c r="X348" s="270" t="str">
        <f>IF(OR(R348="",T348=""),"",INDEX(EUwideConstants!$G:$G,MATCH(T348,EUwideConstants!$S:$S,0)))</f>
        <v/>
      </c>
      <c r="Y348" s="173" t="str">
        <f>IF(F348="","",IF(F348=EUconst_NA,"",INDEX(EUwideConstants!$H:$O,MATCH(T348,EUwideConstants!$S:$S,0),MATCH(F348,CNTR_TierList,0))))</f>
        <v/>
      </c>
      <c r="Z348" s="173" t="str">
        <f>IF(ISBLANK(L348),"",IF(L348=EUconst_NA,"",INDEX(EUwideConstants!$H:$O,MATCH(T348,EUwideConstants!$S:$S,0),MATCH(L348,CNTR_TierList,0))))</f>
        <v/>
      </c>
      <c r="AA348" s="69"/>
      <c r="AB348" s="270" t="b">
        <f>AND(COUNTA(CNTR_ListRelevantSections)&gt;0,E342="")</f>
        <v>0</v>
      </c>
      <c r="AC348" s="270" t="b">
        <f>AND(COUNTA(CNTR_ListRelevantSections)&gt;0,OR(E348="",AB348,CNTR_REHasImproveFuelStream=FALSE))</f>
        <v>0</v>
      </c>
      <c r="AD348" s="270" t="b">
        <f t="shared" si="103"/>
        <v>0</v>
      </c>
      <c r="AE348" s="270" t="b">
        <f t="shared" si="104"/>
        <v>0</v>
      </c>
      <c r="AF348" s="270" t="b">
        <f>OR(AD348,AND(J348&lt;&gt;"",J348=FALSE))</f>
        <v>0</v>
      </c>
      <c r="AG348" s="270" t="b">
        <f>OR(AF348,AND(I348&lt;&gt;"",I348=FALSE))</f>
        <v>0</v>
      </c>
      <c r="AH348" s="69"/>
      <c r="AI348" s="69"/>
    </row>
    <row r="349" spans="1:36" s="37" customFormat="1" ht="15" customHeight="1" x14ac:dyDescent="0.2">
      <c r="A349" s="253"/>
      <c r="B349" s="187"/>
      <c r="D349" s="176" t="s">
        <v>236</v>
      </c>
      <c r="E349" s="18"/>
      <c r="F349" s="326" t="str">
        <f>IF(OR(X349="",X349=EUconst_NA),"",IF(CNTR_SmallEmitter,1,X349))</f>
        <v/>
      </c>
      <c r="G349" s="806"/>
      <c r="H349" s="807"/>
      <c r="I349" s="19"/>
      <c r="J349" s="19"/>
      <c r="K349" s="20"/>
      <c r="L349" s="21"/>
      <c r="M349" s="808" t="str">
        <f>IF(OR(ISBLANK(L349),L349=EUconst_NoTier),"",IF($Z349=0,EUconst_NotApplicable,IF(ISERROR($Z349),"",$Z349)))</f>
        <v/>
      </c>
      <c r="N349" s="809"/>
      <c r="O349" s="306"/>
      <c r="P349" s="314" t="str">
        <f>P348</f>
        <v/>
      </c>
      <c r="Q349" s="69"/>
      <c r="R349" s="173" t="str">
        <f>R348</f>
        <v/>
      </c>
      <c r="S349" s="322"/>
      <c r="T349" s="173" t="str">
        <f>IF(E349="","",INDEX(EUwideConstants!$C$251:$C$257,MATCH(E349,Euconst_CalcFactors,0))&amp;R349)</f>
        <v/>
      </c>
      <c r="U349" s="69"/>
      <c r="V349" s="173" t="str">
        <f>IF(T349="","",INDEX(EUwideConstants!$E$251:$E$257,MATCH(E349,Euconst_CalcFactors,0)))</f>
        <v/>
      </c>
      <c r="W349" s="69"/>
      <c r="X349" s="270" t="str">
        <f>IF(OR(R349="",T349=""),"",INDEX(EUwideConstants!$G:$G,MATCH(T349,EUwideConstants!$S:$S,0)))</f>
        <v/>
      </c>
      <c r="Y349" s="173" t="str">
        <f>IF(F349="","",IF(F349=EUconst_NA,"",INDEX(EUwideConstants!$H:$O,MATCH(T349,EUwideConstants!$S:$S,0),MATCH(F349,CNTR_TierList,0))))</f>
        <v/>
      </c>
      <c r="Z349" s="173" t="str">
        <f>IF(ISBLANK(L349),"",IF(L349=EUconst_NA,"",INDEX(EUwideConstants!$H:$O,MATCH(T349,EUwideConstants!$S:$S,0),MATCH(L349,CNTR_TierList,0))))</f>
        <v/>
      </c>
      <c r="AA349" s="69"/>
      <c r="AB349" s="270" t="b">
        <f>AND(COUNTA(CNTR_ListRelevantSections)&gt;0,E342="")</f>
        <v>0</v>
      </c>
      <c r="AC349" s="270" t="b">
        <f>AND(COUNTA(CNTR_ListRelevantSections)&gt;0,OR(E349="",AB349,CNTR_REHasImproveFuelStream=FALSE))</f>
        <v>0</v>
      </c>
      <c r="AD349" s="270" t="b">
        <f t="shared" si="103"/>
        <v>0</v>
      </c>
      <c r="AE349" s="270" t="b">
        <f t="shared" si="104"/>
        <v>0</v>
      </c>
      <c r="AF349" s="270" t="b">
        <f>OR(AD349,AND(J349&lt;&gt;"",J349=FALSE))</f>
        <v>0</v>
      </c>
      <c r="AG349" s="270" t="b">
        <f>OR(AF349,AND(I349&lt;&gt;"",I349=FALSE))</f>
        <v>0</v>
      </c>
      <c r="AH349" s="69"/>
      <c r="AI349" s="69"/>
    </row>
    <row r="350" spans="1:36" s="37" customFormat="1" ht="5.0999999999999996" customHeight="1" x14ac:dyDescent="0.2">
      <c r="A350" s="253"/>
      <c r="B350" s="187"/>
      <c r="C350" s="31"/>
      <c r="D350" s="176"/>
      <c r="F350" s="39"/>
      <c r="G350" s="176"/>
      <c r="H350" s="176"/>
      <c r="I350" s="176"/>
      <c r="J350" s="176"/>
      <c r="M350" s="39"/>
      <c r="N350" s="39"/>
      <c r="O350" s="172"/>
      <c r="P350" s="71"/>
      <c r="Q350" s="69"/>
      <c r="R350" s="69"/>
      <c r="S350" s="69"/>
      <c r="T350" s="69"/>
      <c r="U350" s="69"/>
      <c r="V350" s="69"/>
      <c r="W350" s="69"/>
      <c r="X350" s="69"/>
      <c r="Y350" s="69"/>
      <c r="Z350" s="69"/>
      <c r="AA350" s="69"/>
      <c r="AB350" s="69"/>
      <c r="AC350" s="69"/>
      <c r="AD350" s="69"/>
      <c r="AE350" s="69"/>
      <c r="AF350" s="69"/>
      <c r="AG350" s="69"/>
      <c r="AH350" s="69"/>
      <c r="AI350" s="69"/>
    </row>
    <row r="351" spans="1:36" s="37" customFormat="1" ht="15" customHeight="1" x14ac:dyDescent="0.2">
      <c r="A351" s="253"/>
      <c r="B351" s="187"/>
      <c r="D351" s="176" t="s">
        <v>237</v>
      </c>
      <c r="E351" s="810" t="str">
        <f>Translations!$B$114</f>
        <v>Scope factor</v>
      </c>
      <c r="F351" s="812" t="str">
        <f>IF(OR(X351="",X351=EUconst_NA),"",X351)</f>
        <v/>
      </c>
      <c r="G351" s="814"/>
      <c r="H351" s="814"/>
      <c r="I351" s="816"/>
      <c r="J351" s="816"/>
      <c r="K351" s="818"/>
      <c r="L351" s="22"/>
      <c r="M351" s="820" t="str">
        <f>IF(OR(ISBLANK(L351),L351=EUconst_NoTier),"",IF($Z351=0,EUconst_NotApplicable,IF(ISERROR($Z351),"",$Z351)))</f>
        <v/>
      </c>
      <c r="N351" s="821"/>
      <c r="O351" s="306"/>
      <c r="P351" s="314" t="str">
        <f>P347</f>
        <v/>
      </c>
      <c r="Q351" s="69"/>
      <c r="R351" s="173" t="str">
        <f>E343</f>
        <v/>
      </c>
      <c r="S351" s="322"/>
      <c r="T351" s="173" t="str">
        <f>IF(E351="","",INDEX(EUwideConstants!$C$251:$C$257,MATCH(E351,Euconst_CalcFactors,0))&amp;R351)</f>
        <v>ScopeFactor_</v>
      </c>
      <c r="U351" s="69"/>
      <c r="V351" s="173" t="str">
        <f ca="1">IF(T351="","",INDEX(EUwideConstants!$E$251:$E$257,MATCH(E351,Euconst_CalcFactors,0)))</f>
        <v>EUwideConstants!$F$251:$I$251</v>
      </c>
      <c r="W351" s="69"/>
      <c r="X351" s="270" t="str">
        <f>IF(OR(R351="",T351=""),"",INDEX(EUwideConstants!$G:$G,MATCH(T351,EUwideConstants!$S:$S,0)))</f>
        <v/>
      </c>
      <c r="Y351" s="173" t="str">
        <f>IF(F351="","",IF(F351=EUconst_NA,"",INDEX(EUwideConstants!$H:$O,MATCH(T351,EUwideConstants!$S:$S,0),MATCH(F351,CNTR_TierList,0))))</f>
        <v/>
      </c>
      <c r="Z351" s="173" t="str">
        <f>IF(ISBLANK(L351),"",IF(L351=EUconst_NA,"",INDEX(EUwideConstants!$H:$O,MATCH(T351,EUwideConstants!$S:$S,0),MATCH(L351,CNTR_TierList,0))))</f>
        <v/>
      </c>
      <c r="AA351" s="173" t="str">
        <f>IF(L351="","",INDEX(ScopeAddress,MATCH(L351,ScopeTiers,0)))</f>
        <v/>
      </c>
      <c r="AB351" s="270" t="b">
        <f>AND(COUNTA(CNTR_ListRelevantSections)&gt;0,E342="")</f>
        <v>0</v>
      </c>
      <c r="AC351" s="270" t="b">
        <f>AND(COUNTA(CNTR_ListRelevantSections)&gt;0,OR(CNTR_REHasImproveScopeFactor=FALSE,AB351))</f>
        <v>0</v>
      </c>
      <c r="AD351" s="270" t="b">
        <f t="shared" ref="AD351" si="105">AC351</f>
        <v>0</v>
      </c>
      <c r="AE351" s="270" t="b">
        <f t="shared" ref="AE351" si="106">AD351</f>
        <v>0</v>
      </c>
      <c r="AF351" s="270" t="b">
        <f t="shared" ref="AF351" si="107">AE351</f>
        <v>0</v>
      </c>
      <c r="AG351" s="270" t="b">
        <f t="shared" ref="AG351" si="108">AF351</f>
        <v>0</v>
      </c>
      <c r="AH351" s="69"/>
      <c r="AI351" s="69"/>
    </row>
    <row r="352" spans="1:36" s="37" customFormat="1" ht="15" customHeight="1" x14ac:dyDescent="0.2">
      <c r="A352" s="253"/>
      <c r="B352" s="187"/>
      <c r="D352" s="176"/>
      <c r="E352" s="811"/>
      <c r="F352" s="813"/>
      <c r="G352" s="815"/>
      <c r="H352" s="815"/>
      <c r="I352" s="817"/>
      <c r="J352" s="817"/>
      <c r="K352" s="819"/>
      <c r="L352" s="23"/>
      <c r="M352" s="820" t="str">
        <f>IF(L352="","",INDEX(ScopeMethodsDetails,MATCH(L352,INDEX(ScopeMethodsDetails,,1),0),2))</f>
        <v/>
      </c>
      <c r="N352" s="821"/>
      <c r="O352" s="306"/>
      <c r="P352" s="314" t="str">
        <f>P351</f>
        <v/>
      </c>
      <c r="Q352" s="69"/>
      <c r="R352" s="69"/>
      <c r="S352" s="69"/>
      <c r="T352" s="69"/>
      <c r="U352" s="69"/>
      <c r="V352" s="69"/>
      <c r="W352" s="69"/>
      <c r="X352" s="69"/>
      <c r="Y352" s="69"/>
      <c r="Z352" s="69"/>
      <c r="AA352" s="69"/>
      <c r="AB352" s="69"/>
      <c r="AC352" s="69"/>
      <c r="AD352" s="69"/>
      <c r="AE352" s="69"/>
      <c r="AF352" s="69"/>
      <c r="AG352" s="270" t="b">
        <f>AG351</f>
        <v>0</v>
      </c>
      <c r="AH352" s="69"/>
      <c r="AI352" s="69"/>
    </row>
    <row r="353" spans="1:36" s="37" customFormat="1" ht="5.0999999999999996" customHeight="1" x14ac:dyDescent="0.2">
      <c r="A353" s="253"/>
      <c r="B353" s="187"/>
      <c r="D353" s="176"/>
      <c r="E353" s="327"/>
      <c r="F353" s="328"/>
      <c r="G353" s="329"/>
      <c r="H353" s="329"/>
      <c r="I353" s="330"/>
      <c r="J353" s="330"/>
      <c r="K353" s="331"/>
      <c r="L353" s="332"/>
      <c r="M353" s="333"/>
      <c r="N353" s="333"/>
      <c r="O353" s="306"/>
      <c r="P353" s="69"/>
      <c r="Q353" s="69"/>
      <c r="R353" s="69"/>
      <c r="S353" s="69"/>
      <c r="T353" s="69"/>
      <c r="U353" s="69"/>
      <c r="V353" s="69"/>
      <c r="W353" s="69"/>
      <c r="X353" s="69"/>
      <c r="Y353" s="69"/>
      <c r="Z353" s="69"/>
      <c r="AA353" s="69"/>
      <c r="AB353" s="69"/>
      <c r="AC353" s="69"/>
      <c r="AD353" s="69"/>
      <c r="AE353" s="69"/>
      <c r="AF353" s="69"/>
      <c r="AG353" s="69"/>
      <c r="AH353" s="69"/>
      <c r="AI353" s="69"/>
    </row>
    <row r="354" spans="1:36" s="37" customFormat="1" ht="12.75" customHeight="1" x14ac:dyDescent="0.2">
      <c r="A354" s="253"/>
      <c r="B354" s="187"/>
      <c r="D354" s="334" t="s">
        <v>238</v>
      </c>
      <c r="E354" s="204" t="str">
        <f>Translations!$B$342</f>
        <v>Description</v>
      </c>
      <c r="G354" s="335"/>
      <c r="H354" s="176"/>
      <c r="I354" s="176"/>
      <c r="J354" s="176"/>
      <c r="K354" s="176"/>
      <c r="L354" s="176"/>
      <c r="M354" s="176"/>
      <c r="N354" s="176"/>
      <c r="O354" s="306"/>
      <c r="P354" s="69"/>
      <c r="Q354" s="69"/>
      <c r="R354" s="69"/>
      <c r="S354" s="69"/>
      <c r="T354" s="69"/>
      <c r="U354" s="69"/>
      <c r="V354" s="69"/>
      <c r="W354" s="69"/>
      <c r="X354" s="69"/>
      <c r="Y354" s="69"/>
      <c r="Z354" s="69"/>
      <c r="AA354" s="69"/>
      <c r="AB354" s="69"/>
      <c r="AC354" s="69"/>
      <c r="AD354" s="69"/>
      <c r="AE354" s="69"/>
      <c r="AF354" s="69"/>
      <c r="AG354" s="69"/>
      <c r="AH354" s="69"/>
      <c r="AI354" s="69"/>
    </row>
    <row r="355" spans="1:36" s="37" customFormat="1" ht="12.75" customHeight="1" x14ac:dyDescent="0.2">
      <c r="A355" s="253"/>
      <c r="B355" s="259"/>
      <c r="C355" s="31"/>
      <c r="D355" s="176"/>
      <c r="E355" s="680" t="str">
        <f>Translations!$B$346</f>
        <v>In case you require more space for the description you may also use external files and reference those here.</v>
      </c>
      <c r="F355" s="680"/>
      <c r="G355" s="680"/>
      <c r="H355" s="680"/>
      <c r="I355" s="680"/>
      <c r="J355" s="680"/>
      <c r="K355" s="680"/>
      <c r="L355" s="680"/>
      <c r="M355" s="680"/>
      <c r="N355" s="680"/>
      <c r="O355" s="306"/>
      <c r="P355" s="73"/>
      <c r="Q355" s="69"/>
      <c r="R355" s="69"/>
      <c r="S355" s="69"/>
      <c r="T355" s="69"/>
      <c r="U355" s="69"/>
      <c r="V355" s="69"/>
      <c r="W355" s="69"/>
      <c r="X355" s="69"/>
      <c r="Y355" s="69"/>
      <c r="Z355" s="69"/>
      <c r="AA355" s="69"/>
      <c r="AB355" s="69"/>
      <c r="AC355" s="69"/>
      <c r="AD355" s="69"/>
      <c r="AE355" s="69"/>
      <c r="AF355" s="69"/>
      <c r="AG355" s="69"/>
      <c r="AH355" s="69"/>
      <c r="AI355" s="69"/>
    </row>
    <row r="356" spans="1:36" s="37" customFormat="1" ht="12.75" customHeight="1" x14ac:dyDescent="0.2">
      <c r="A356" s="336"/>
      <c r="B356" s="254"/>
      <c r="C356" s="39"/>
      <c r="E356" s="789"/>
      <c r="F356" s="790"/>
      <c r="G356" s="790"/>
      <c r="H356" s="790"/>
      <c r="I356" s="790"/>
      <c r="J356" s="790"/>
      <c r="K356" s="790"/>
      <c r="L356" s="790"/>
      <c r="M356" s="790"/>
      <c r="N356" s="791"/>
      <c r="O356" s="306"/>
      <c r="P356" s="314" t="str">
        <f>P347</f>
        <v/>
      </c>
      <c r="Q356" s="69"/>
      <c r="R356" s="69"/>
      <c r="S356" s="69"/>
      <c r="T356" s="69"/>
      <c r="U356" s="69"/>
      <c r="V356" s="69"/>
      <c r="W356" s="69"/>
      <c r="X356" s="69"/>
      <c r="Y356" s="69"/>
      <c r="Z356" s="69"/>
      <c r="AA356" s="69"/>
      <c r="AB356" s="69"/>
      <c r="AC356" s="69"/>
      <c r="AD356" s="69"/>
      <c r="AE356" s="69"/>
      <c r="AF356" s="69"/>
      <c r="AG356" s="69"/>
      <c r="AH356" s="69"/>
      <c r="AI356" s="173" t="b">
        <f>AND(COUNTA(CNTR_ListRelevantSections)&gt;0,OR(AB349,COUNTA(E347:E349)=0))</f>
        <v>0</v>
      </c>
    </row>
    <row r="357" spans="1:36" s="37" customFormat="1" ht="12.75" customHeight="1" x14ac:dyDescent="0.2">
      <c r="A357" s="336"/>
      <c r="B357" s="254"/>
      <c r="C357" s="39"/>
      <c r="E357" s="792"/>
      <c r="F357" s="793"/>
      <c r="G357" s="793"/>
      <c r="H357" s="793"/>
      <c r="I357" s="793"/>
      <c r="J357" s="793"/>
      <c r="K357" s="793"/>
      <c r="L357" s="793"/>
      <c r="M357" s="793"/>
      <c r="N357" s="794"/>
      <c r="O357" s="306"/>
      <c r="P357" s="314" t="str">
        <f>P356</f>
        <v/>
      </c>
      <c r="Q357" s="69"/>
      <c r="R357" s="69"/>
      <c r="S357" s="69"/>
      <c r="T357" s="69"/>
      <c r="U357" s="69"/>
      <c r="V357" s="69"/>
      <c r="W357" s="69"/>
      <c r="X357" s="69"/>
      <c r="Y357" s="69"/>
      <c r="Z357" s="69"/>
      <c r="AA357" s="69"/>
      <c r="AB357" s="69"/>
      <c r="AC357" s="69"/>
      <c r="AD357" s="69"/>
      <c r="AE357" s="69"/>
      <c r="AF357" s="69"/>
      <c r="AG357" s="69"/>
      <c r="AH357" s="69"/>
      <c r="AI357" s="173" t="b">
        <f>AI356</f>
        <v>0</v>
      </c>
    </row>
    <row r="358" spans="1:36" s="37" customFormat="1" ht="12.75" customHeight="1" x14ac:dyDescent="0.2">
      <c r="A358" s="336"/>
      <c r="B358" s="254"/>
      <c r="C358" s="39"/>
      <c r="E358" s="792"/>
      <c r="F358" s="793"/>
      <c r="G358" s="793"/>
      <c r="H358" s="793"/>
      <c r="I358" s="793"/>
      <c r="J358" s="793"/>
      <c r="K358" s="793"/>
      <c r="L358" s="793"/>
      <c r="M358" s="793"/>
      <c r="N358" s="794"/>
      <c r="O358" s="306"/>
      <c r="P358" s="314" t="str">
        <f t="shared" ref="P358:P360" si="109">P357</f>
        <v/>
      </c>
      <c r="Q358" s="69"/>
      <c r="R358" s="69"/>
      <c r="S358" s="69"/>
      <c r="T358" s="69"/>
      <c r="U358" s="69"/>
      <c r="V358" s="69"/>
      <c r="W358" s="69"/>
      <c r="X358" s="69"/>
      <c r="Y358" s="69"/>
      <c r="Z358" s="69"/>
      <c r="AA358" s="69"/>
      <c r="AB358" s="69"/>
      <c r="AC358" s="69"/>
      <c r="AD358" s="69"/>
      <c r="AE358" s="69"/>
      <c r="AF358" s="69"/>
      <c r="AG358" s="69"/>
      <c r="AH358" s="69"/>
      <c r="AI358" s="173" t="b">
        <f>AI357</f>
        <v>0</v>
      </c>
    </row>
    <row r="359" spans="1:36" s="37" customFormat="1" ht="12.75" customHeight="1" x14ac:dyDescent="0.2">
      <c r="A359" s="336"/>
      <c r="B359" s="254"/>
      <c r="C359" s="39"/>
      <c r="E359" s="792"/>
      <c r="F359" s="793"/>
      <c r="G359" s="793"/>
      <c r="H359" s="793"/>
      <c r="I359" s="793"/>
      <c r="J359" s="793"/>
      <c r="K359" s="793"/>
      <c r="L359" s="793"/>
      <c r="M359" s="793"/>
      <c r="N359" s="794"/>
      <c r="O359" s="306"/>
      <c r="P359" s="314" t="str">
        <f t="shared" si="109"/>
        <v/>
      </c>
      <c r="Q359" s="69"/>
      <c r="R359" s="69"/>
      <c r="S359" s="69"/>
      <c r="T359" s="69"/>
      <c r="U359" s="69"/>
      <c r="V359" s="69"/>
      <c r="W359" s="69"/>
      <c r="X359" s="69"/>
      <c r="Y359" s="69"/>
      <c r="Z359" s="69"/>
      <c r="AA359" s="69"/>
      <c r="AB359" s="69"/>
      <c r="AC359" s="69"/>
      <c r="AD359" s="69"/>
      <c r="AE359" s="69"/>
      <c r="AF359" s="69"/>
      <c r="AG359" s="69"/>
      <c r="AH359" s="69"/>
      <c r="AI359" s="173" t="b">
        <f>AI358</f>
        <v>0</v>
      </c>
    </row>
    <row r="360" spans="1:36" s="37" customFormat="1" ht="12.75" customHeight="1" x14ac:dyDescent="0.2">
      <c r="A360" s="336"/>
      <c r="B360" s="254"/>
      <c r="C360" s="39"/>
      <c r="E360" s="795"/>
      <c r="F360" s="796"/>
      <c r="G360" s="796"/>
      <c r="H360" s="796"/>
      <c r="I360" s="796"/>
      <c r="J360" s="796"/>
      <c r="K360" s="796"/>
      <c r="L360" s="796"/>
      <c r="M360" s="796"/>
      <c r="N360" s="797"/>
      <c r="O360" s="306"/>
      <c r="P360" s="314" t="str">
        <f t="shared" si="109"/>
        <v/>
      </c>
      <c r="Q360" s="69"/>
      <c r="R360" s="69"/>
      <c r="S360" s="69"/>
      <c r="T360" s="69"/>
      <c r="U360" s="69"/>
      <c r="V360" s="69"/>
      <c r="W360" s="69"/>
      <c r="X360" s="69"/>
      <c r="Y360" s="69"/>
      <c r="Z360" s="69"/>
      <c r="AA360" s="69"/>
      <c r="AB360" s="69"/>
      <c r="AC360" s="69"/>
      <c r="AD360" s="69"/>
      <c r="AE360" s="69"/>
      <c r="AF360" s="69"/>
      <c r="AG360" s="69"/>
      <c r="AH360" s="69"/>
      <c r="AI360" s="173" t="b">
        <f>AI359</f>
        <v>0</v>
      </c>
    </row>
    <row r="361" spans="1:36" ht="12.75" customHeight="1" thickBot="1" x14ac:dyDescent="0.25">
      <c r="A361" s="253"/>
      <c r="B361" s="254"/>
      <c r="C361" s="308"/>
      <c r="D361" s="264"/>
      <c r="E361" s="309"/>
      <c r="F361" s="308"/>
      <c r="G361" s="310"/>
      <c r="H361" s="310"/>
      <c r="I361" s="310"/>
      <c r="J361" s="310"/>
      <c r="K361" s="310"/>
      <c r="L361" s="310"/>
      <c r="M361" s="310"/>
      <c r="N361" s="310"/>
      <c r="O361" s="172"/>
      <c r="P361" s="69"/>
      <c r="Q361" s="69"/>
      <c r="R361" s="69"/>
      <c r="S361" s="25"/>
      <c r="T361" s="25"/>
      <c r="U361" s="311"/>
      <c r="V361" s="25"/>
      <c r="W361" s="25"/>
      <c r="X361" s="311"/>
      <c r="Y361" s="25"/>
      <c r="Z361" s="25"/>
      <c r="AA361" s="25"/>
      <c r="AB361" s="25"/>
      <c r="AC361" s="25"/>
      <c r="AD361" s="25"/>
      <c r="AE361" s="25"/>
      <c r="AF361" s="25"/>
      <c r="AG361" s="25"/>
      <c r="AH361" s="25"/>
      <c r="AI361" s="25"/>
    </row>
    <row r="362" spans="1:36" ht="12.75" customHeight="1" thickBot="1" x14ac:dyDescent="0.25">
      <c r="A362" s="312"/>
      <c r="B362" s="187"/>
      <c r="C362" s="39"/>
      <c r="D362" s="220"/>
      <c r="E362" s="300"/>
      <c r="F362" s="39"/>
      <c r="G362" s="56"/>
      <c r="H362" s="56"/>
      <c r="I362" s="56"/>
      <c r="J362" s="56"/>
      <c r="K362" s="39"/>
      <c r="L362" s="56"/>
      <c r="M362" s="56"/>
      <c r="N362" s="56"/>
      <c r="O362" s="172"/>
      <c r="P362" s="69"/>
      <c r="Q362" s="69"/>
      <c r="R362" s="69"/>
      <c r="S362" s="71"/>
      <c r="V362" s="303"/>
      <c r="Z362" s="25"/>
      <c r="AA362" s="25"/>
      <c r="AB362" s="25"/>
      <c r="AC362" s="25"/>
      <c r="AD362" s="25"/>
      <c r="AE362" s="25"/>
      <c r="AF362" s="25"/>
      <c r="AG362" s="25"/>
      <c r="AH362" s="25"/>
      <c r="AI362" s="293"/>
      <c r="AJ362" s="287"/>
    </row>
    <row r="363" spans="1:36" ht="15" customHeight="1" thickBot="1" x14ac:dyDescent="0.25">
      <c r="A363" s="266" t="str">
        <f>IF(E363="","",C363)</f>
        <v/>
      </c>
      <c r="B363" s="187"/>
      <c r="C363" s="267">
        <f>C342+1</f>
        <v>17</v>
      </c>
      <c r="D363" s="31"/>
      <c r="E363" s="822"/>
      <c r="F363" s="823"/>
      <c r="G363" s="823"/>
      <c r="H363" s="823"/>
      <c r="I363" s="823"/>
      <c r="J363" s="823"/>
      <c r="K363" s="824"/>
      <c r="L363" s="824"/>
      <c r="M363" s="824"/>
      <c r="N363" s="825"/>
      <c r="O363" s="313"/>
      <c r="P363" s="314" t="str">
        <f>IF(AND(E363&lt;&gt;"",COUNTIF(P364:$P$658,"PRINT")=0),"PRINT","")</f>
        <v/>
      </c>
      <c r="Q363" s="315"/>
      <c r="R363" s="316" t="str">
        <f>IF(ISBLANK(E363),"",MATCH(E363,CNTR_SourceStreamNames,0))</f>
        <v/>
      </c>
      <c r="S363" s="71"/>
      <c r="T363" s="71"/>
      <c r="U363" s="71"/>
      <c r="V363" s="303"/>
      <c r="X363" s="25"/>
      <c r="Y363" s="25"/>
      <c r="Z363" s="25"/>
      <c r="AA363" s="25"/>
      <c r="AB363" s="25"/>
      <c r="AC363" s="25"/>
      <c r="AD363" s="25"/>
      <c r="AE363" s="25"/>
      <c r="AF363" s="25"/>
      <c r="AG363" s="25"/>
      <c r="AH363" s="25"/>
      <c r="AI363" s="270" t="b">
        <f>CNTR_FuelStreamsRelevant=EUconst_NotRelevant</f>
        <v>0</v>
      </c>
      <c r="AJ363" s="287"/>
    </row>
    <row r="364" spans="1:36" ht="12.75" customHeight="1" thickBot="1" x14ac:dyDescent="0.25">
      <c r="A364" s="253"/>
      <c r="B364" s="187"/>
      <c r="C364" s="31"/>
      <c r="D364" s="31"/>
      <c r="E364" s="826" t="str">
        <f>IF(ISBLANK(E363),"",IF(INDEX(c_AERDataTransfer!$AT$27:$AT$76,MATCH(R363,c_AERDataTransfer!$C$27:$C$76,0))&gt;0,INDEX(c_AERDataTransfer!$AT$27:$AT$76,MATCH(R363,c_AERDataTransfer!$C$27:$C$76,0)),""))</f>
        <v/>
      </c>
      <c r="F364" s="827"/>
      <c r="G364" s="827"/>
      <c r="H364" s="827"/>
      <c r="I364" s="827"/>
      <c r="J364" s="827"/>
      <c r="K364" s="828"/>
      <c r="L364" s="828"/>
      <c r="M364" s="828"/>
      <c r="N364" s="829"/>
      <c r="O364" s="317"/>
      <c r="P364" s="69"/>
      <c r="Q364" s="315"/>
      <c r="R364" s="69"/>
      <c r="S364" s="71"/>
      <c r="T364" s="71"/>
      <c r="U364" s="71"/>
      <c r="V364" s="303"/>
      <c r="X364" s="25"/>
      <c r="Y364" s="318"/>
      <c r="Z364" s="69"/>
      <c r="AA364" s="69"/>
      <c r="AB364" s="69"/>
      <c r="AC364" s="69"/>
      <c r="AD364" s="69"/>
      <c r="AE364" s="318"/>
      <c r="AF364" s="25"/>
      <c r="AG364" s="315"/>
      <c r="AH364" s="69"/>
      <c r="AI364" s="293"/>
      <c r="AJ364" s="287"/>
    </row>
    <row r="365" spans="1:36" ht="5.0999999999999996" customHeight="1" x14ac:dyDescent="0.2">
      <c r="A365" s="253"/>
      <c r="B365" s="187"/>
      <c r="C365" s="31"/>
      <c r="D365" s="31"/>
      <c r="E365" s="31"/>
      <c r="F365" s="31"/>
      <c r="G365" s="31"/>
      <c r="H365" s="39"/>
      <c r="I365" s="39"/>
      <c r="J365" s="39"/>
      <c r="K365" s="39"/>
      <c r="L365" s="39"/>
      <c r="M365" s="39"/>
      <c r="N365" s="39"/>
      <c r="O365" s="172"/>
      <c r="P365" s="69"/>
      <c r="Q365" s="69"/>
      <c r="R365" s="69"/>
      <c r="S365" s="71"/>
      <c r="T365" s="71"/>
      <c r="U365" s="71"/>
      <c r="V365" s="303"/>
      <c r="W365" s="69"/>
      <c r="X365" s="69"/>
      <c r="Y365" s="69"/>
      <c r="Z365" s="69"/>
      <c r="AA365" s="69"/>
      <c r="AB365" s="69"/>
      <c r="AC365" s="69"/>
      <c r="AD365" s="69"/>
      <c r="AE365" s="69"/>
      <c r="AF365" s="25"/>
      <c r="AG365" s="69"/>
      <c r="AH365" s="69"/>
      <c r="AI365" s="69"/>
      <c r="AJ365" s="287"/>
    </row>
    <row r="366" spans="1:36" ht="12.75" customHeight="1" x14ac:dyDescent="0.2">
      <c r="A366" s="253"/>
      <c r="B366" s="187"/>
      <c r="C366" s="31"/>
      <c r="D366" s="31"/>
      <c r="E366" s="830" t="str">
        <f>IF(E363="","",HYPERLINK("#JUMP_E_Top",EUconst_FurtherGuidancePoint1))</f>
        <v/>
      </c>
      <c r="F366" s="830"/>
      <c r="G366" s="830"/>
      <c r="H366" s="830"/>
      <c r="I366" s="830"/>
      <c r="J366" s="830"/>
      <c r="K366" s="830"/>
      <c r="L366" s="830"/>
      <c r="M366" s="830"/>
      <c r="N366" s="831"/>
      <c r="O366" s="172"/>
      <c r="P366" s="69"/>
      <c r="Q366" s="315"/>
      <c r="R366" s="319"/>
      <c r="S366" s="71"/>
      <c r="T366" s="71"/>
      <c r="U366" s="71"/>
      <c r="V366" s="69"/>
      <c r="W366" s="69"/>
      <c r="X366" s="69"/>
      <c r="Y366" s="25"/>
      <c r="Z366" s="69"/>
      <c r="AA366" s="69"/>
      <c r="AB366" s="69"/>
      <c r="AC366" s="69"/>
      <c r="AD366" s="69"/>
      <c r="AE366" s="69"/>
      <c r="AF366" s="25"/>
      <c r="AG366" s="69"/>
      <c r="AH366" s="69"/>
      <c r="AI366" s="69"/>
      <c r="AJ366" s="287"/>
    </row>
    <row r="367" spans="1:36" s="37" customFormat="1" ht="38.85" customHeight="1" x14ac:dyDescent="0.2">
      <c r="A367" s="253"/>
      <c r="B367" s="187"/>
      <c r="C367" s="31"/>
      <c r="E367" s="320" t="str">
        <f>Translations!$B$65</f>
        <v>Parameter</v>
      </c>
      <c r="F367" s="321" t="str">
        <f>Translations!$B$338</f>
        <v>Tier required:</v>
      </c>
      <c r="G367" s="798" t="str">
        <f>Translations!$B$344</f>
        <v xml:space="preserve">Reason for deviation in the past: </v>
      </c>
      <c r="H367" s="798"/>
      <c r="I367" s="320" t="str">
        <f>Translations!$B$345</f>
        <v>Impact on tiers?</v>
      </c>
      <c r="J367" s="320" t="str">
        <f>Translations!$B$336</f>
        <v>Measures taken:</v>
      </c>
      <c r="K367" s="321" t="str">
        <f>Translations!$B$308</f>
        <v>When?</v>
      </c>
      <c r="L367" s="321" t="str">
        <f>Translations!$B$340</f>
        <v>Tier applied:</v>
      </c>
      <c r="O367" s="306"/>
      <c r="P367" s="69"/>
      <c r="Q367" s="322"/>
      <c r="R367" s="69"/>
      <c r="S367" s="69"/>
      <c r="T367" s="322"/>
      <c r="U367" s="322"/>
      <c r="V367" s="322"/>
      <c r="W367" s="322"/>
      <c r="X367" s="322"/>
      <c r="Y367" s="322"/>
      <c r="Z367" s="322"/>
      <c r="AA367" s="323" t="s">
        <v>498</v>
      </c>
      <c r="AB367" s="322"/>
      <c r="AC367" s="322" t="str">
        <f>Translations!$B$344</f>
        <v xml:space="preserve">Reason for deviation in the past: </v>
      </c>
      <c r="AD367" s="322" t="str">
        <f>Translations!$B$345</f>
        <v>Impact on tiers?</v>
      </c>
      <c r="AE367" s="322" t="str">
        <f>Translations!$B$336</f>
        <v>Measures taken:</v>
      </c>
      <c r="AF367" s="322" t="str">
        <f>Translations!$B$308</f>
        <v>When?</v>
      </c>
      <c r="AG367" s="322" t="str">
        <f>Translations!$B$340</f>
        <v>Tier applied:</v>
      </c>
      <c r="AH367" s="322"/>
      <c r="AI367" s="69"/>
      <c r="AJ367" s="287"/>
    </row>
    <row r="368" spans="1:36" s="37" customFormat="1" ht="15" customHeight="1" x14ac:dyDescent="0.2">
      <c r="A368" s="253"/>
      <c r="B368" s="187"/>
      <c r="D368" s="176" t="s">
        <v>128</v>
      </c>
      <c r="E368" s="10"/>
      <c r="F368" s="324" t="str">
        <f>IF(OR(X368="",X368=EUconst_NA),"",IF(CNTR_SmallEmitter,1,X368))</f>
        <v/>
      </c>
      <c r="G368" s="799"/>
      <c r="H368" s="730"/>
      <c r="I368" s="11"/>
      <c r="J368" s="11"/>
      <c r="K368" s="12"/>
      <c r="L368" s="13"/>
      <c r="M368" s="800" t="str">
        <f>IF(OR(ISBLANK(L368),L368=EUconst_NoTier),"",IF($Z368=0,EUconst_NotApplicable,IF(ISERROR($Z368),"",$Z368)))</f>
        <v/>
      </c>
      <c r="N368" s="801"/>
      <c r="O368" s="306"/>
      <c r="P368" s="314" t="str">
        <f>R363</f>
        <v/>
      </c>
      <c r="Q368" s="69"/>
      <c r="R368" s="173" t="str">
        <f>R372</f>
        <v/>
      </c>
      <c r="S368" s="322"/>
      <c r="T368" s="173" t="str">
        <f>IF(E368="","",INDEX(EUwideConstants!$C$251:$C$257,MATCH(E368,Euconst_CalcFactors,0))&amp;R368)</f>
        <v/>
      </c>
      <c r="U368" s="69"/>
      <c r="V368" s="173" t="str">
        <f>IF(T368="","",INDEX(EUwideConstants!$E$251:$E$257,MATCH(E368,Euconst_CalcFactors,0)))</f>
        <v/>
      </c>
      <c r="W368" s="69"/>
      <c r="X368" s="270" t="str">
        <f>IF(OR(R368="",T368=""),"",INDEX(EUwideConstants!$G:$G,MATCH(T368,EUwideConstants!$S:$S,0)))</f>
        <v/>
      </c>
      <c r="Y368" s="173" t="str">
        <f>IF(F368="","",IF(F368=EUconst_NA,"",INDEX(EUwideConstants!$H:$O,MATCH(T368,EUwideConstants!$S:$S,0),MATCH(F368,CNTR_TierList,0))))</f>
        <v/>
      </c>
      <c r="Z368" s="173" t="str">
        <f>IF(ISBLANK(L368),"",IF(L368=EUconst_NA,"",INDEX(EUwideConstants!$H:$O,MATCH(T368,EUwideConstants!$S:$S,0),MATCH(L368,CNTR_TierList,0))))</f>
        <v/>
      </c>
      <c r="AA368" s="69"/>
      <c r="AB368" s="270" t="b">
        <f>AND(COUNTA(CNTR_ListRelevantSections)&gt;0,E363="")</f>
        <v>0</v>
      </c>
      <c r="AC368" s="270" t="b">
        <f>AND(COUNTA(CNTR_ListRelevantSections)&gt;0,OR(E368="",AB368,CNTR_REHasImproveFuelStream=FALSE))</f>
        <v>0</v>
      </c>
      <c r="AD368" s="270" t="b">
        <f t="shared" ref="AD368:AD370" si="110">AC368</f>
        <v>0</v>
      </c>
      <c r="AE368" s="270" t="b">
        <f t="shared" ref="AE368:AE370" si="111">AD368</f>
        <v>0</v>
      </c>
      <c r="AF368" s="270" t="b">
        <f>OR(AD368,AND(J368&lt;&gt;"",J368=FALSE))</f>
        <v>0</v>
      </c>
      <c r="AG368" s="270" t="b">
        <f>OR(AF368,AND(I368&lt;&gt;"",I368=FALSE))</f>
        <v>0</v>
      </c>
      <c r="AH368" s="69"/>
      <c r="AI368" s="69"/>
    </row>
    <row r="369" spans="1:36" s="37" customFormat="1" ht="15" customHeight="1" x14ac:dyDescent="0.2">
      <c r="A369" s="253"/>
      <c r="B369" s="187"/>
      <c r="D369" s="176" t="s">
        <v>129</v>
      </c>
      <c r="E369" s="14"/>
      <c r="F369" s="325" t="str">
        <f>IF(OR(X369="",X369=EUconst_NA),"",IF(CNTR_SmallEmitter,1,X369))</f>
        <v/>
      </c>
      <c r="G369" s="802"/>
      <c r="H369" s="803"/>
      <c r="I369" s="15"/>
      <c r="J369" s="15"/>
      <c r="K369" s="16"/>
      <c r="L369" s="17"/>
      <c r="M369" s="804" t="str">
        <f>IF(OR(ISBLANK(L369),L369=EUconst_NoTier),"",IF($Z369=0,EUconst_NotApplicable,IF(ISERROR($Z369),"",$Z369)))</f>
        <v/>
      </c>
      <c r="N369" s="805"/>
      <c r="O369" s="306"/>
      <c r="P369" s="314" t="str">
        <f>P368</f>
        <v/>
      </c>
      <c r="Q369" s="69"/>
      <c r="R369" s="173" t="str">
        <f>R368</f>
        <v/>
      </c>
      <c r="S369" s="322"/>
      <c r="T369" s="173" t="str">
        <f>IF(E369="","",INDEX(EUwideConstants!$C$251:$C$257,MATCH(E369,Euconst_CalcFactors,0))&amp;R369)</f>
        <v/>
      </c>
      <c r="U369" s="69"/>
      <c r="V369" s="173" t="str">
        <f>IF(T369="","",INDEX(EUwideConstants!$E$251:$E$257,MATCH(E369,Euconst_CalcFactors,0)))</f>
        <v/>
      </c>
      <c r="W369" s="69"/>
      <c r="X369" s="270" t="str">
        <f>IF(OR(R369="",T369=""),"",INDEX(EUwideConstants!$G:$G,MATCH(T369,EUwideConstants!$S:$S,0)))</f>
        <v/>
      </c>
      <c r="Y369" s="173" t="str">
        <f>IF(F369="","",IF(F369=EUconst_NA,"",INDEX(EUwideConstants!$H:$O,MATCH(T369,EUwideConstants!$S:$S,0),MATCH(F369,CNTR_TierList,0))))</f>
        <v/>
      </c>
      <c r="Z369" s="173" t="str">
        <f>IF(ISBLANK(L369),"",IF(L369=EUconst_NA,"",INDEX(EUwideConstants!$H:$O,MATCH(T369,EUwideConstants!$S:$S,0),MATCH(L369,CNTR_TierList,0))))</f>
        <v/>
      </c>
      <c r="AA369" s="69"/>
      <c r="AB369" s="270" t="b">
        <f>AND(COUNTA(CNTR_ListRelevantSections)&gt;0,E363="")</f>
        <v>0</v>
      </c>
      <c r="AC369" s="270" t="b">
        <f>AND(COUNTA(CNTR_ListRelevantSections)&gt;0,OR(E369="",AB369,CNTR_REHasImproveFuelStream=FALSE))</f>
        <v>0</v>
      </c>
      <c r="AD369" s="270" t="b">
        <f t="shared" si="110"/>
        <v>0</v>
      </c>
      <c r="AE369" s="270" t="b">
        <f t="shared" si="111"/>
        <v>0</v>
      </c>
      <c r="AF369" s="270" t="b">
        <f>OR(AD369,AND(J369&lt;&gt;"",J369=FALSE))</f>
        <v>0</v>
      </c>
      <c r="AG369" s="270" t="b">
        <f>OR(AF369,AND(I369&lt;&gt;"",I369=FALSE))</f>
        <v>0</v>
      </c>
      <c r="AH369" s="69"/>
      <c r="AI369" s="69"/>
    </row>
    <row r="370" spans="1:36" s="37" customFormat="1" ht="15" customHeight="1" x14ac:dyDescent="0.2">
      <c r="A370" s="253"/>
      <c r="B370" s="187"/>
      <c r="D370" s="176" t="s">
        <v>236</v>
      </c>
      <c r="E370" s="18"/>
      <c r="F370" s="326" t="str">
        <f>IF(OR(X370="",X370=EUconst_NA),"",IF(CNTR_SmallEmitter,1,X370))</f>
        <v/>
      </c>
      <c r="G370" s="806"/>
      <c r="H370" s="807"/>
      <c r="I370" s="19"/>
      <c r="J370" s="19"/>
      <c r="K370" s="20"/>
      <c r="L370" s="21"/>
      <c r="M370" s="808" t="str">
        <f>IF(OR(ISBLANK(L370),L370=EUconst_NoTier),"",IF($Z370=0,EUconst_NotApplicable,IF(ISERROR($Z370),"",$Z370)))</f>
        <v/>
      </c>
      <c r="N370" s="809"/>
      <c r="O370" s="306"/>
      <c r="P370" s="314" t="str">
        <f>P369</f>
        <v/>
      </c>
      <c r="Q370" s="69"/>
      <c r="R370" s="173" t="str">
        <f>R369</f>
        <v/>
      </c>
      <c r="S370" s="322"/>
      <c r="T370" s="173" t="str">
        <f>IF(E370="","",INDEX(EUwideConstants!$C$251:$C$257,MATCH(E370,Euconst_CalcFactors,0))&amp;R370)</f>
        <v/>
      </c>
      <c r="U370" s="69"/>
      <c r="V370" s="173" t="str">
        <f>IF(T370="","",INDEX(EUwideConstants!$E$251:$E$257,MATCH(E370,Euconst_CalcFactors,0)))</f>
        <v/>
      </c>
      <c r="W370" s="69"/>
      <c r="X370" s="270" t="str">
        <f>IF(OR(R370="",T370=""),"",INDEX(EUwideConstants!$G:$G,MATCH(T370,EUwideConstants!$S:$S,0)))</f>
        <v/>
      </c>
      <c r="Y370" s="173" t="str">
        <f>IF(F370="","",IF(F370=EUconst_NA,"",INDEX(EUwideConstants!$H:$O,MATCH(T370,EUwideConstants!$S:$S,0),MATCH(F370,CNTR_TierList,0))))</f>
        <v/>
      </c>
      <c r="Z370" s="173" t="str">
        <f>IF(ISBLANK(L370),"",IF(L370=EUconst_NA,"",INDEX(EUwideConstants!$H:$O,MATCH(T370,EUwideConstants!$S:$S,0),MATCH(L370,CNTR_TierList,0))))</f>
        <v/>
      </c>
      <c r="AA370" s="69"/>
      <c r="AB370" s="270" t="b">
        <f>AND(COUNTA(CNTR_ListRelevantSections)&gt;0,E363="")</f>
        <v>0</v>
      </c>
      <c r="AC370" s="270" t="b">
        <f>AND(COUNTA(CNTR_ListRelevantSections)&gt;0,OR(E370="",AB370,CNTR_REHasImproveFuelStream=FALSE))</f>
        <v>0</v>
      </c>
      <c r="AD370" s="270" t="b">
        <f t="shared" si="110"/>
        <v>0</v>
      </c>
      <c r="AE370" s="270" t="b">
        <f t="shared" si="111"/>
        <v>0</v>
      </c>
      <c r="AF370" s="270" t="b">
        <f>OR(AD370,AND(J370&lt;&gt;"",J370=FALSE))</f>
        <v>0</v>
      </c>
      <c r="AG370" s="270" t="b">
        <f>OR(AF370,AND(I370&lt;&gt;"",I370=FALSE))</f>
        <v>0</v>
      </c>
      <c r="AH370" s="69"/>
      <c r="AI370" s="69"/>
    </row>
    <row r="371" spans="1:36" s="37" customFormat="1" ht="5.0999999999999996" customHeight="1" x14ac:dyDescent="0.2">
      <c r="A371" s="253"/>
      <c r="B371" s="187"/>
      <c r="C371" s="31"/>
      <c r="D371" s="176"/>
      <c r="F371" s="39"/>
      <c r="G371" s="176"/>
      <c r="H371" s="176"/>
      <c r="I371" s="176"/>
      <c r="J371" s="176"/>
      <c r="M371" s="39"/>
      <c r="N371" s="39"/>
      <c r="O371" s="172"/>
      <c r="P371" s="71"/>
      <c r="Q371" s="69"/>
      <c r="R371" s="69"/>
      <c r="S371" s="69"/>
      <c r="T371" s="69"/>
      <c r="U371" s="69"/>
      <c r="V371" s="69"/>
      <c r="W371" s="69"/>
      <c r="X371" s="69"/>
      <c r="Y371" s="69"/>
      <c r="Z371" s="69"/>
      <c r="AA371" s="69"/>
      <c r="AB371" s="69"/>
      <c r="AC371" s="69"/>
      <c r="AD371" s="69"/>
      <c r="AE371" s="69"/>
      <c r="AF371" s="69"/>
      <c r="AG371" s="69"/>
      <c r="AH371" s="69"/>
      <c r="AI371" s="69"/>
    </row>
    <row r="372" spans="1:36" s="37" customFormat="1" ht="15" customHeight="1" x14ac:dyDescent="0.2">
      <c r="A372" s="253"/>
      <c r="B372" s="187"/>
      <c r="D372" s="176" t="s">
        <v>237</v>
      </c>
      <c r="E372" s="810" t="str">
        <f>Translations!$B$114</f>
        <v>Scope factor</v>
      </c>
      <c r="F372" s="812" t="str">
        <f>IF(OR(X372="",X372=EUconst_NA),"",X372)</f>
        <v/>
      </c>
      <c r="G372" s="814"/>
      <c r="H372" s="814"/>
      <c r="I372" s="816"/>
      <c r="J372" s="816"/>
      <c r="K372" s="818"/>
      <c r="L372" s="22"/>
      <c r="M372" s="820" t="str">
        <f>IF(OR(ISBLANK(L372),L372=EUconst_NoTier),"",IF($Z372=0,EUconst_NotApplicable,IF(ISERROR($Z372),"",$Z372)))</f>
        <v/>
      </c>
      <c r="N372" s="821"/>
      <c r="O372" s="306"/>
      <c r="P372" s="314" t="str">
        <f>P368</f>
        <v/>
      </c>
      <c r="Q372" s="69"/>
      <c r="R372" s="173" t="str">
        <f>E364</f>
        <v/>
      </c>
      <c r="S372" s="322"/>
      <c r="T372" s="173" t="str">
        <f>IF(E372="","",INDEX(EUwideConstants!$C$251:$C$257,MATCH(E372,Euconst_CalcFactors,0))&amp;R372)</f>
        <v>ScopeFactor_</v>
      </c>
      <c r="U372" s="69"/>
      <c r="V372" s="173" t="str">
        <f ca="1">IF(T372="","",INDEX(EUwideConstants!$E$251:$E$257,MATCH(E372,Euconst_CalcFactors,0)))</f>
        <v>EUwideConstants!$F$251:$I$251</v>
      </c>
      <c r="W372" s="69"/>
      <c r="X372" s="270" t="str">
        <f>IF(OR(R372="",T372=""),"",INDEX(EUwideConstants!$G:$G,MATCH(T372,EUwideConstants!$S:$S,0)))</f>
        <v/>
      </c>
      <c r="Y372" s="173" t="str">
        <f>IF(F372="","",IF(F372=EUconst_NA,"",INDEX(EUwideConstants!$H:$O,MATCH(T372,EUwideConstants!$S:$S,0),MATCH(F372,CNTR_TierList,0))))</f>
        <v/>
      </c>
      <c r="Z372" s="173" t="str">
        <f>IF(ISBLANK(L372),"",IF(L372=EUconst_NA,"",INDEX(EUwideConstants!$H:$O,MATCH(T372,EUwideConstants!$S:$S,0),MATCH(L372,CNTR_TierList,0))))</f>
        <v/>
      </c>
      <c r="AA372" s="173" t="str">
        <f>IF(L372="","",INDEX(ScopeAddress,MATCH(L372,ScopeTiers,0)))</f>
        <v/>
      </c>
      <c r="AB372" s="270" t="b">
        <f>AND(COUNTA(CNTR_ListRelevantSections)&gt;0,E363="")</f>
        <v>0</v>
      </c>
      <c r="AC372" s="270" t="b">
        <f>AND(COUNTA(CNTR_ListRelevantSections)&gt;0,OR(CNTR_REHasImproveScopeFactor=FALSE,AB372))</f>
        <v>0</v>
      </c>
      <c r="AD372" s="270" t="b">
        <f t="shared" ref="AD372" si="112">AC372</f>
        <v>0</v>
      </c>
      <c r="AE372" s="270" t="b">
        <f t="shared" ref="AE372" si="113">AD372</f>
        <v>0</v>
      </c>
      <c r="AF372" s="270" t="b">
        <f t="shared" ref="AF372" si="114">AE372</f>
        <v>0</v>
      </c>
      <c r="AG372" s="270" t="b">
        <f t="shared" ref="AG372" si="115">AF372</f>
        <v>0</v>
      </c>
      <c r="AH372" s="69"/>
      <c r="AI372" s="69"/>
    </row>
    <row r="373" spans="1:36" s="37" customFormat="1" ht="15" customHeight="1" x14ac:dyDescent="0.2">
      <c r="A373" s="253"/>
      <c r="B373" s="187"/>
      <c r="D373" s="176"/>
      <c r="E373" s="811"/>
      <c r="F373" s="813"/>
      <c r="G373" s="815"/>
      <c r="H373" s="815"/>
      <c r="I373" s="817"/>
      <c r="J373" s="817"/>
      <c r="K373" s="819"/>
      <c r="L373" s="23"/>
      <c r="M373" s="820" t="str">
        <f>IF(L373="","",INDEX(ScopeMethodsDetails,MATCH(L373,INDEX(ScopeMethodsDetails,,1),0),2))</f>
        <v/>
      </c>
      <c r="N373" s="821"/>
      <c r="O373" s="306"/>
      <c r="P373" s="314" t="str">
        <f>P372</f>
        <v/>
      </c>
      <c r="Q373" s="69"/>
      <c r="R373" s="69"/>
      <c r="S373" s="69"/>
      <c r="T373" s="69"/>
      <c r="U373" s="69"/>
      <c r="V373" s="69"/>
      <c r="W373" s="69"/>
      <c r="X373" s="69"/>
      <c r="Y373" s="69"/>
      <c r="Z373" s="69"/>
      <c r="AA373" s="69"/>
      <c r="AB373" s="69"/>
      <c r="AC373" s="69"/>
      <c r="AD373" s="69"/>
      <c r="AE373" s="69"/>
      <c r="AF373" s="69"/>
      <c r="AG373" s="270" t="b">
        <f>AG372</f>
        <v>0</v>
      </c>
      <c r="AH373" s="69"/>
      <c r="AI373" s="69"/>
    </row>
    <row r="374" spans="1:36" s="37" customFormat="1" ht="5.0999999999999996" customHeight="1" x14ac:dyDescent="0.2">
      <c r="A374" s="253"/>
      <c r="B374" s="187"/>
      <c r="D374" s="176"/>
      <c r="E374" s="327"/>
      <c r="F374" s="328"/>
      <c r="G374" s="329"/>
      <c r="H374" s="329"/>
      <c r="I374" s="330"/>
      <c r="J374" s="330"/>
      <c r="K374" s="331"/>
      <c r="L374" s="332"/>
      <c r="M374" s="333"/>
      <c r="N374" s="333"/>
      <c r="O374" s="306"/>
      <c r="P374" s="69"/>
      <c r="Q374" s="69"/>
      <c r="R374" s="69"/>
      <c r="S374" s="69"/>
      <c r="T374" s="69"/>
      <c r="U374" s="69"/>
      <c r="V374" s="69"/>
      <c r="W374" s="69"/>
      <c r="X374" s="69"/>
      <c r="Y374" s="69"/>
      <c r="Z374" s="69"/>
      <c r="AA374" s="69"/>
      <c r="AB374" s="69"/>
      <c r="AC374" s="69"/>
      <c r="AD374" s="69"/>
      <c r="AE374" s="69"/>
      <c r="AF374" s="69"/>
      <c r="AG374" s="69"/>
      <c r="AH374" s="69"/>
      <c r="AI374" s="69"/>
    </row>
    <row r="375" spans="1:36" s="37" customFormat="1" ht="12.75" customHeight="1" x14ac:dyDescent="0.2">
      <c r="A375" s="253"/>
      <c r="B375" s="187"/>
      <c r="D375" s="334" t="s">
        <v>238</v>
      </c>
      <c r="E375" s="204" t="str">
        <f>Translations!$B$342</f>
        <v>Description</v>
      </c>
      <c r="G375" s="335"/>
      <c r="H375" s="176"/>
      <c r="I375" s="176"/>
      <c r="J375" s="176"/>
      <c r="K375" s="176"/>
      <c r="L375" s="176"/>
      <c r="M375" s="176"/>
      <c r="N375" s="176"/>
      <c r="O375" s="306"/>
      <c r="P375" s="69"/>
      <c r="Q375" s="69"/>
      <c r="R375" s="69"/>
      <c r="S375" s="69"/>
      <c r="T375" s="69"/>
      <c r="U375" s="69"/>
      <c r="V375" s="69"/>
      <c r="W375" s="69"/>
      <c r="X375" s="69"/>
      <c r="Y375" s="69"/>
      <c r="Z375" s="69"/>
      <c r="AA375" s="69"/>
      <c r="AB375" s="69"/>
      <c r="AC375" s="69"/>
      <c r="AD375" s="69"/>
      <c r="AE375" s="69"/>
      <c r="AF375" s="69"/>
      <c r="AG375" s="69"/>
      <c r="AH375" s="69"/>
      <c r="AI375" s="69"/>
    </row>
    <row r="376" spans="1:36" s="37" customFormat="1" ht="12.75" customHeight="1" x14ac:dyDescent="0.2">
      <c r="A376" s="253"/>
      <c r="B376" s="259"/>
      <c r="C376" s="31"/>
      <c r="D376" s="176"/>
      <c r="E376" s="680" t="str">
        <f>Translations!$B$346</f>
        <v>In case you require more space for the description you may also use external files and reference those here.</v>
      </c>
      <c r="F376" s="680"/>
      <c r="G376" s="680"/>
      <c r="H376" s="680"/>
      <c r="I376" s="680"/>
      <c r="J376" s="680"/>
      <c r="K376" s="680"/>
      <c r="L376" s="680"/>
      <c r="M376" s="680"/>
      <c r="N376" s="680"/>
      <c r="O376" s="306"/>
      <c r="P376" s="73"/>
      <c r="Q376" s="69"/>
      <c r="R376" s="69"/>
      <c r="S376" s="69"/>
      <c r="T376" s="69"/>
      <c r="U376" s="69"/>
      <c r="V376" s="69"/>
      <c r="W376" s="69"/>
      <c r="X376" s="69"/>
      <c r="Y376" s="69"/>
      <c r="Z376" s="69"/>
      <c r="AA376" s="69"/>
      <c r="AB376" s="69"/>
      <c r="AC376" s="69"/>
      <c r="AD376" s="69"/>
      <c r="AE376" s="69"/>
      <c r="AF376" s="69"/>
      <c r="AG376" s="69"/>
      <c r="AH376" s="69"/>
      <c r="AI376" s="69"/>
    </row>
    <row r="377" spans="1:36" s="37" customFormat="1" ht="12.75" customHeight="1" x14ac:dyDescent="0.2">
      <c r="A377" s="336"/>
      <c r="B377" s="254"/>
      <c r="C377" s="39"/>
      <c r="E377" s="789"/>
      <c r="F377" s="790"/>
      <c r="G377" s="790"/>
      <c r="H377" s="790"/>
      <c r="I377" s="790"/>
      <c r="J377" s="790"/>
      <c r="K377" s="790"/>
      <c r="L377" s="790"/>
      <c r="M377" s="790"/>
      <c r="N377" s="791"/>
      <c r="O377" s="306"/>
      <c r="P377" s="314" t="str">
        <f>P368</f>
        <v/>
      </c>
      <c r="Q377" s="69"/>
      <c r="R377" s="69"/>
      <c r="S377" s="69"/>
      <c r="T377" s="69"/>
      <c r="U377" s="69"/>
      <c r="V377" s="69"/>
      <c r="W377" s="69"/>
      <c r="X377" s="69"/>
      <c r="Y377" s="69"/>
      <c r="Z377" s="69"/>
      <c r="AA377" s="69"/>
      <c r="AB377" s="69"/>
      <c r="AC377" s="69"/>
      <c r="AD377" s="69"/>
      <c r="AE377" s="69"/>
      <c r="AF377" s="69"/>
      <c r="AG377" s="69"/>
      <c r="AH377" s="69"/>
      <c r="AI377" s="173" t="b">
        <f>AND(COUNTA(CNTR_ListRelevantSections)&gt;0,OR(AB370,COUNTA(E368:E370)=0))</f>
        <v>0</v>
      </c>
    </row>
    <row r="378" spans="1:36" s="37" customFormat="1" ht="12.75" customHeight="1" x14ac:dyDescent="0.2">
      <c r="A378" s="336"/>
      <c r="B378" s="254"/>
      <c r="C378" s="39"/>
      <c r="E378" s="792"/>
      <c r="F378" s="793"/>
      <c r="G378" s="793"/>
      <c r="H378" s="793"/>
      <c r="I378" s="793"/>
      <c r="J378" s="793"/>
      <c r="K378" s="793"/>
      <c r="L378" s="793"/>
      <c r="M378" s="793"/>
      <c r="N378" s="794"/>
      <c r="O378" s="306"/>
      <c r="P378" s="314" t="str">
        <f>P377</f>
        <v/>
      </c>
      <c r="Q378" s="69"/>
      <c r="R378" s="69"/>
      <c r="S378" s="69"/>
      <c r="T378" s="69"/>
      <c r="U378" s="69"/>
      <c r="V378" s="69"/>
      <c r="W378" s="69"/>
      <c r="X378" s="69"/>
      <c r="Y378" s="69"/>
      <c r="Z378" s="69"/>
      <c r="AA378" s="69"/>
      <c r="AB378" s="69"/>
      <c r="AC378" s="69"/>
      <c r="AD378" s="69"/>
      <c r="AE378" s="69"/>
      <c r="AF378" s="69"/>
      <c r="AG378" s="69"/>
      <c r="AH378" s="69"/>
      <c r="AI378" s="173" t="b">
        <f>AI377</f>
        <v>0</v>
      </c>
    </row>
    <row r="379" spans="1:36" s="37" customFormat="1" ht="12.75" customHeight="1" x14ac:dyDescent="0.2">
      <c r="A379" s="336"/>
      <c r="B379" s="254"/>
      <c r="C379" s="39"/>
      <c r="E379" s="792"/>
      <c r="F379" s="793"/>
      <c r="G379" s="793"/>
      <c r="H379" s="793"/>
      <c r="I379" s="793"/>
      <c r="J379" s="793"/>
      <c r="K379" s="793"/>
      <c r="L379" s="793"/>
      <c r="M379" s="793"/>
      <c r="N379" s="794"/>
      <c r="O379" s="306"/>
      <c r="P379" s="314" t="str">
        <f t="shared" ref="P379:P381" si="116">P378</f>
        <v/>
      </c>
      <c r="Q379" s="69"/>
      <c r="R379" s="69"/>
      <c r="S379" s="69"/>
      <c r="T379" s="69"/>
      <c r="U379" s="69"/>
      <c r="V379" s="69"/>
      <c r="W379" s="69"/>
      <c r="X379" s="69"/>
      <c r="Y379" s="69"/>
      <c r="Z379" s="69"/>
      <c r="AA379" s="69"/>
      <c r="AB379" s="69"/>
      <c r="AC379" s="69"/>
      <c r="AD379" s="69"/>
      <c r="AE379" s="69"/>
      <c r="AF379" s="69"/>
      <c r="AG379" s="69"/>
      <c r="AH379" s="69"/>
      <c r="AI379" s="173" t="b">
        <f>AI378</f>
        <v>0</v>
      </c>
    </row>
    <row r="380" spans="1:36" s="37" customFormat="1" ht="12.75" customHeight="1" x14ac:dyDescent="0.2">
      <c r="A380" s="336"/>
      <c r="B380" s="254"/>
      <c r="C380" s="39"/>
      <c r="E380" s="792"/>
      <c r="F380" s="793"/>
      <c r="G380" s="793"/>
      <c r="H380" s="793"/>
      <c r="I380" s="793"/>
      <c r="J380" s="793"/>
      <c r="K380" s="793"/>
      <c r="L380" s="793"/>
      <c r="M380" s="793"/>
      <c r="N380" s="794"/>
      <c r="O380" s="306"/>
      <c r="P380" s="314" t="str">
        <f t="shared" si="116"/>
        <v/>
      </c>
      <c r="Q380" s="69"/>
      <c r="R380" s="69"/>
      <c r="S380" s="69"/>
      <c r="T380" s="69"/>
      <c r="U380" s="69"/>
      <c r="V380" s="69"/>
      <c r="W380" s="69"/>
      <c r="X380" s="69"/>
      <c r="Y380" s="69"/>
      <c r="Z380" s="69"/>
      <c r="AA380" s="69"/>
      <c r="AB380" s="69"/>
      <c r="AC380" s="69"/>
      <c r="AD380" s="69"/>
      <c r="AE380" s="69"/>
      <c r="AF380" s="69"/>
      <c r="AG380" s="69"/>
      <c r="AH380" s="69"/>
      <c r="AI380" s="173" t="b">
        <f>AI379</f>
        <v>0</v>
      </c>
    </row>
    <row r="381" spans="1:36" s="37" customFormat="1" ht="12.75" customHeight="1" x14ac:dyDescent="0.2">
      <c r="A381" s="336"/>
      <c r="B381" s="254"/>
      <c r="C381" s="39"/>
      <c r="E381" s="795"/>
      <c r="F381" s="796"/>
      <c r="G381" s="796"/>
      <c r="H381" s="796"/>
      <c r="I381" s="796"/>
      <c r="J381" s="796"/>
      <c r="K381" s="796"/>
      <c r="L381" s="796"/>
      <c r="M381" s="796"/>
      <c r="N381" s="797"/>
      <c r="O381" s="306"/>
      <c r="P381" s="314" t="str">
        <f t="shared" si="116"/>
        <v/>
      </c>
      <c r="Q381" s="69"/>
      <c r="R381" s="69"/>
      <c r="S381" s="69"/>
      <c r="T381" s="69"/>
      <c r="U381" s="69"/>
      <c r="V381" s="69"/>
      <c r="W381" s="69"/>
      <c r="X381" s="69"/>
      <c r="Y381" s="69"/>
      <c r="Z381" s="69"/>
      <c r="AA381" s="69"/>
      <c r="AB381" s="69"/>
      <c r="AC381" s="69"/>
      <c r="AD381" s="69"/>
      <c r="AE381" s="69"/>
      <c r="AF381" s="69"/>
      <c r="AG381" s="69"/>
      <c r="AH381" s="69"/>
      <c r="AI381" s="173" t="b">
        <f>AI380</f>
        <v>0</v>
      </c>
    </row>
    <row r="382" spans="1:36" ht="12.75" customHeight="1" thickBot="1" x14ac:dyDescent="0.25">
      <c r="A382" s="253"/>
      <c r="B382" s="254"/>
      <c r="C382" s="308"/>
      <c r="D382" s="264"/>
      <c r="E382" s="309"/>
      <c r="F382" s="308"/>
      <c r="G382" s="310"/>
      <c r="H382" s="310"/>
      <c r="I382" s="310"/>
      <c r="J382" s="310"/>
      <c r="K382" s="310"/>
      <c r="L382" s="310"/>
      <c r="M382" s="310"/>
      <c r="N382" s="310"/>
      <c r="O382" s="172"/>
      <c r="P382" s="69"/>
      <c r="Q382" s="69"/>
      <c r="R382" s="69"/>
      <c r="S382" s="25"/>
      <c r="T382" s="25"/>
      <c r="U382" s="311"/>
      <c r="V382" s="25"/>
      <c r="W382" s="25"/>
      <c r="X382" s="311"/>
      <c r="Y382" s="25"/>
      <c r="Z382" s="25"/>
      <c r="AA382" s="25"/>
      <c r="AB382" s="25"/>
      <c r="AC382" s="25"/>
      <c r="AD382" s="25"/>
      <c r="AE382" s="25"/>
      <c r="AF382" s="25"/>
      <c r="AG382" s="25"/>
      <c r="AH382" s="25"/>
      <c r="AI382" s="25"/>
    </row>
    <row r="383" spans="1:36" ht="12.75" customHeight="1" thickBot="1" x14ac:dyDescent="0.25">
      <c r="A383" s="312"/>
      <c r="B383" s="187"/>
      <c r="C383" s="39"/>
      <c r="D383" s="220"/>
      <c r="E383" s="300"/>
      <c r="F383" s="39"/>
      <c r="G383" s="56"/>
      <c r="H383" s="56"/>
      <c r="I383" s="56"/>
      <c r="J383" s="56"/>
      <c r="K383" s="39"/>
      <c r="L383" s="56"/>
      <c r="M383" s="56"/>
      <c r="N383" s="56"/>
      <c r="O383" s="172"/>
      <c r="P383" s="69"/>
      <c r="Q383" s="69"/>
      <c r="R383" s="69"/>
      <c r="S383" s="71"/>
      <c r="V383" s="303"/>
      <c r="Z383" s="25"/>
      <c r="AA383" s="25"/>
      <c r="AB383" s="25"/>
      <c r="AC383" s="25"/>
      <c r="AD383" s="25"/>
      <c r="AE383" s="25"/>
      <c r="AF383" s="25"/>
      <c r="AG383" s="25"/>
      <c r="AH383" s="25"/>
      <c r="AI383" s="293"/>
      <c r="AJ383" s="287"/>
    </row>
    <row r="384" spans="1:36" ht="15" customHeight="1" thickBot="1" x14ac:dyDescent="0.25">
      <c r="A384" s="266" t="str">
        <f>IF(E384="","",C384)</f>
        <v/>
      </c>
      <c r="B384" s="187"/>
      <c r="C384" s="267">
        <f>C363+1</f>
        <v>18</v>
      </c>
      <c r="D384" s="31"/>
      <c r="E384" s="822"/>
      <c r="F384" s="823"/>
      <c r="G384" s="823"/>
      <c r="H384" s="823"/>
      <c r="I384" s="823"/>
      <c r="J384" s="823"/>
      <c r="K384" s="824"/>
      <c r="L384" s="824"/>
      <c r="M384" s="824"/>
      <c r="N384" s="825"/>
      <c r="O384" s="313"/>
      <c r="P384" s="314" t="str">
        <f>IF(AND(E384&lt;&gt;"",COUNTIF(P385:$P$658,"PRINT")=0),"PRINT","")</f>
        <v/>
      </c>
      <c r="Q384" s="315"/>
      <c r="R384" s="316" t="str">
        <f>IF(ISBLANK(E384),"",MATCH(E384,CNTR_SourceStreamNames,0))</f>
        <v/>
      </c>
      <c r="S384" s="71"/>
      <c r="T384" s="71"/>
      <c r="U384" s="71"/>
      <c r="V384" s="303"/>
      <c r="X384" s="25"/>
      <c r="Y384" s="25"/>
      <c r="Z384" s="25"/>
      <c r="AA384" s="25"/>
      <c r="AB384" s="25"/>
      <c r="AC384" s="25"/>
      <c r="AD384" s="25"/>
      <c r="AE384" s="25"/>
      <c r="AF384" s="25"/>
      <c r="AG384" s="25"/>
      <c r="AH384" s="25"/>
      <c r="AI384" s="270" t="b">
        <f>CNTR_FuelStreamsRelevant=EUconst_NotRelevant</f>
        <v>0</v>
      </c>
      <c r="AJ384" s="287"/>
    </row>
    <row r="385" spans="1:36" ht="12.75" customHeight="1" thickBot="1" x14ac:dyDescent="0.25">
      <c r="A385" s="253"/>
      <c r="B385" s="187"/>
      <c r="C385" s="31"/>
      <c r="D385" s="31"/>
      <c r="E385" s="826" t="str">
        <f>IF(ISBLANK(E384),"",IF(INDEX(c_AERDataTransfer!$AT$27:$AT$76,MATCH(R384,c_AERDataTransfer!$C$27:$C$76,0))&gt;0,INDEX(c_AERDataTransfer!$AT$27:$AT$76,MATCH(R384,c_AERDataTransfer!$C$27:$C$76,0)),""))</f>
        <v/>
      </c>
      <c r="F385" s="827"/>
      <c r="G385" s="827"/>
      <c r="H385" s="827"/>
      <c r="I385" s="827"/>
      <c r="J385" s="827"/>
      <c r="K385" s="828"/>
      <c r="L385" s="828"/>
      <c r="M385" s="828"/>
      <c r="N385" s="829"/>
      <c r="O385" s="317"/>
      <c r="P385" s="69"/>
      <c r="Q385" s="315"/>
      <c r="R385" s="69"/>
      <c r="S385" s="71"/>
      <c r="T385" s="71"/>
      <c r="U385" s="71"/>
      <c r="V385" s="303"/>
      <c r="X385" s="25"/>
      <c r="Y385" s="318"/>
      <c r="Z385" s="69"/>
      <c r="AA385" s="69"/>
      <c r="AB385" s="69"/>
      <c r="AC385" s="69"/>
      <c r="AD385" s="69"/>
      <c r="AE385" s="318"/>
      <c r="AF385" s="25"/>
      <c r="AG385" s="315"/>
      <c r="AH385" s="69"/>
      <c r="AI385" s="293"/>
      <c r="AJ385" s="287"/>
    </row>
    <row r="386" spans="1:36" ht="5.0999999999999996" customHeight="1" x14ac:dyDescent="0.2">
      <c r="A386" s="253"/>
      <c r="B386" s="187"/>
      <c r="C386" s="31"/>
      <c r="D386" s="31"/>
      <c r="E386" s="31"/>
      <c r="F386" s="31"/>
      <c r="G386" s="31"/>
      <c r="H386" s="39"/>
      <c r="I386" s="39"/>
      <c r="J386" s="39"/>
      <c r="K386" s="39"/>
      <c r="L386" s="39"/>
      <c r="M386" s="39"/>
      <c r="N386" s="39"/>
      <c r="O386" s="172"/>
      <c r="P386" s="69"/>
      <c r="Q386" s="69"/>
      <c r="R386" s="69"/>
      <c r="S386" s="71"/>
      <c r="T386" s="71"/>
      <c r="U386" s="71"/>
      <c r="V386" s="303"/>
      <c r="W386" s="69"/>
      <c r="X386" s="69"/>
      <c r="Y386" s="69"/>
      <c r="Z386" s="69"/>
      <c r="AA386" s="69"/>
      <c r="AB386" s="69"/>
      <c r="AC386" s="69"/>
      <c r="AD386" s="69"/>
      <c r="AE386" s="69"/>
      <c r="AF386" s="25"/>
      <c r="AG386" s="69"/>
      <c r="AH386" s="69"/>
      <c r="AI386" s="69"/>
      <c r="AJ386" s="287"/>
    </row>
    <row r="387" spans="1:36" ht="12.75" customHeight="1" x14ac:dyDescent="0.2">
      <c r="A387" s="253"/>
      <c r="B387" s="187"/>
      <c r="C387" s="31"/>
      <c r="D387" s="31"/>
      <c r="E387" s="830" t="str">
        <f>IF(E384="","",HYPERLINK("#JUMP_E_Top",EUconst_FurtherGuidancePoint1))</f>
        <v/>
      </c>
      <c r="F387" s="830"/>
      <c r="G387" s="830"/>
      <c r="H387" s="830"/>
      <c r="I387" s="830"/>
      <c r="J387" s="830"/>
      <c r="K387" s="830"/>
      <c r="L387" s="830"/>
      <c r="M387" s="830"/>
      <c r="N387" s="831"/>
      <c r="O387" s="172"/>
      <c r="P387" s="69"/>
      <c r="Q387" s="315"/>
      <c r="R387" s="319"/>
      <c r="S387" s="71"/>
      <c r="T387" s="71"/>
      <c r="U387" s="71"/>
      <c r="V387" s="69"/>
      <c r="W387" s="69"/>
      <c r="X387" s="69"/>
      <c r="Y387" s="25"/>
      <c r="Z387" s="69"/>
      <c r="AA387" s="69"/>
      <c r="AB387" s="69"/>
      <c r="AC387" s="69"/>
      <c r="AD387" s="69"/>
      <c r="AE387" s="69"/>
      <c r="AF387" s="25"/>
      <c r="AG387" s="69"/>
      <c r="AH387" s="69"/>
      <c r="AI387" s="69"/>
      <c r="AJ387" s="287"/>
    </row>
    <row r="388" spans="1:36" s="37" customFormat="1" ht="38.85" customHeight="1" x14ac:dyDescent="0.2">
      <c r="A388" s="253"/>
      <c r="B388" s="187"/>
      <c r="C388" s="31"/>
      <c r="E388" s="320" t="str">
        <f>Translations!$B$65</f>
        <v>Parameter</v>
      </c>
      <c r="F388" s="321" t="str">
        <f>Translations!$B$338</f>
        <v>Tier required:</v>
      </c>
      <c r="G388" s="798" t="str">
        <f>Translations!$B$344</f>
        <v xml:space="preserve">Reason for deviation in the past: </v>
      </c>
      <c r="H388" s="798"/>
      <c r="I388" s="320" t="str">
        <f>Translations!$B$345</f>
        <v>Impact on tiers?</v>
      </c>
      <c r="J388" s="320" t="str">
        <f>Translations!$B$336</f>
        <v>Measures taken:</v>
      </c>
      <c r="K388" s="321" t="str">
        <f>Translations!$B$308</f>
        <v>When?</v>
      </c>
      <c r="L388" s="321" t="str">
        <f>Translations!$B$340</f>
        <v>Tier applied:</v>
      </c>
      <c r="O388" s="306"/>
      <c r="P388" s="69"/>
      <c r="Q388" s="322"/>
      <c r="R388" s="69"/>
      <c r="S388" s="69"/>
      <c r="T388" s="322"/>
      <c r="U388" s="322"/>
      <c r="V388" s="322"/>
      <c r="W388" s="322"/>
      <c r="X388" s="322"/>
      <c r="Y388" s="322"/>
      <c r="Z388" s="322"/>
      <c r="AA388" s="323" t="s">
        <v>498</v>
      </c>
      <c r="AB388" s="322"/>
      <c r="AC388" s="322" t="str">
        <f>Translations!$B$344</f>
        <v xml:space="preserve">Reason for deviation in the past: </v>
      </c>
      <c r="AD388" s="322" t="str">
        <f>Translations!$B$345</f>
        <v>Impact on tiers?</v>
      </c>
      <c r="AE388" s="322" t="str">
        <f>Translations!$B$336</f>
        <v>Measures taken:</v>
      </c>
      <c r="AF388" s="322" t="str">
        <f>Translations!$B$308</f>
        <v>When?</v>
      </c>
      <c r="AG388" s="322" t="str">
        <f>Translations!$B$340</f>
        <v>Tier applied:</v>
      </c>
      <c r="AH388" s="322"/>
      <c r="AI388" s="69"/>
      <c r="AJ388" s="287"/>
    </row>
    <row r="389" spans="1:36" s="37" customFormat="1" ht="15" customHeight="1" x14ac:dyDescent="0.2">
      <c r="A389" s="253"/>
      <c r="B389" s="187"/>
      <c r="D389" s="176" t="s">
        <v>128</v>
      </c>
      <c r="E389" s="10"/>
      <c r="F389" s="324" t="str">
        <f>IF(OR(X389="",X389=EUconst_NA),"",IF(CNTR_SmallEmitter,1,X389))</f>
        <v/>
      </c>
      <c r="G389" s="799"/>
      <c r="H389" s="730"/>
      <c r="I389" s="11"/>
      <c r="J389" s="11"/>
      <c r="K389" s="12"/>
      <c r="L389" s="13"/>
      <c r="M389" s="800" t="str">
        <f>IF(OR(ISBLANK(L389),L389=EUconst_NoTier),"",IF($Z389=0,EUconst_NotApplicable,IF(ISERROR($Z389),"",$Z389)))</f>
        <v/>
      </c>
      <c r="N389" s="801"/>
      <c r="O389" s="306"/>
      <c r="P389" s="314" t="str">
        <f>R384</f>
        <v/>
      </c>
      <c r="Q389" s="69"/>
      <c r="R389" s="173" t="str">
        <f>R393</f>
        <v/>
      </c>
      <c r="S389" s="322"/>
      <c r="T389" s="173" t="str">
        <f>IF(E389="","",INDEX(EUwideConstants!$C$251:$C$257,MATCH(E389,Euconst_CalcFactors,0))&amp;R389)</f>
        <v/>
      </c>
      <c r="U389" s="69"/>
      <c r="V389" s="173" t="str">
        <f>IF(T389="","",INDEX(EUwideConstants!$E$251:$E$257,MATCH(E389,Euconst_CalcFactors,0)))</f>
        <v/>
      </c>
      <c r="W389" s="69"/>
      <c r="X389" s="270" t="str">
        <f>IF(OR(R389="",T389=""),"",INDEX(EUwideConstants!$G:$G,MATCH(T389,EUwideConstants!$S:$S,0)))</f>
        <v/>
      </c>
      <c r="Y389" s="173" t="str">
        <f>IF(F389="","",IF(F389=EUconst_NA,"",INDEX(EUwideConstants!$H:$O,MATCH(T389,EUwideConstants!$S:$S,0),MATCH(F389,CNTR_TierList,0))))</f>
        <v/>
      </c>
      <c r="Z389" s="173" t="str">
        <f>IF(ISBLANK(L389),"",IF(L389=EUconst_NA,"",INDEX(EUwideConstants!$H:$O,MATCH(T389,EUwideConstants!$S:$S,0),MATCH(L389,CNTR_TierList,0))))</f>
        <v/>
      </c>
      <c r="AA389" s="69"/>
      <c r="AB389" s="270" t="b">
        <f>AND(COUNTA(CNTR_ListRelevantSections)&gt;0,E384="")</f>
        <v>0</v>
      </c>
      <c r="AC389" s="270" t="b">
        <f>AND(COUNTA(CNTR_ListRelevantSections)&gt;0,OR(E389="",AB389,CNTR_REHasImproveFuelStream=FALSE))</f>
        <v>0</v>
      </c>
      <c r="AD389" s="270" t="b">
        <f t="shared" ref="AD389:AD391" si="117">AC389</f>
        <v>0</v>
      </c>
      <c r="AE389" s="270" t="b">
        <f t="shared" ref="AE389:AE391" si="118">AD389</f>
        <v>0</v>
      </c>
      <c r="AF389" s="270" t="b">
        <f>OR(AD389,AND(J389&lt;&gt;"",J389=FALSE))</f>
        <v>0</v>
      </c>
      <c r="AG389" s="270" t="b">
        <f>OR(AF389,AND(I389&lt;&gt;"",I389=FALSE))</f>
        <v>0</v>
      </c>
      <c r="AH389" s="69"/>
      <c r="AI389" s="69"/>
    </row>
    <row r="390" spans="1:36" s="37" customFormat="1" ht="15" customHeight="1" x14ac:dyDescent="0.2">
      <c r="A390" s="253"/>
      <c r="B390" s="187"/>
      <c r="D390" s="176" t="s">
        <v>129</v>
      </c>
      <c r="E390" s="14"/>
      <c r="F390" s="325" t="str">
        <f>IF(OR(X390="",X390=EUconst_NA),"",IF(CNTR_SmallEmitter,1,X390))</f>
        <v/>
      </c>
      <c r="G390" s="802"/>
      <c r="H390" s="803"/>
      <c r="I390" s="15"/>
      <c r="J390" s="15"/>
      <c r="K390" s="16"/>
      <c r="L390" s="17"/>
      <c r="M390" s="804" t="str">
        <f>IF(OR(ISBLANK(L390),L390=EUconst_NoTier),"",IF($Z390=0,EUconst_NotApplicable,IF(ISERROR($Z390),"",$Z390)))</f>
        <v/>
      </c>
      <c r="N390" s="805"/>
      <c r="O390" s="306"/>
      <c r="P390" s="314" t="str">
        <f>P389</f>
        <v/>
      </c>
      <c r="Q390" s="69"/>
      <c r="R390" s="173" t="str">
        <f>R389</f>
        <v/>
      </c>
      <c r="S390" s="322"/>
      <c r="T390" s="173" t="str">
        <f>IF(E390="","",INDEX(EUwideConstants!$C$251:$C$257,MATCH(E390,Euconst_CalcFactors,0))&amp;R390)</f>
        <v/>
      </c>
      <c r="U390" s="69"/>
      <c r="V390" s="173" t="str">
        <f>IF(T390="","",INDEX(EUwideConstants!$E$251:$E$257,MATCH(E390,Euconst_CalcFactors,0)))</f>
        <v/>
      </c>
      <c r="W390" s="69"/>
      <c r="X390" s="270" t="str">
        <f>IF(OR(R390="",T390=""),"",INDEX(EUwideConstants!$G:$G,MATCH(T390,EUwideConstants!$S:$S,0)))</f>
        <v/>
      </c>
      <c r="Y390" s="173" t="str">
        <f>IF(F390="","",IF(F390=EUconst_NA,"",INDEX(EUwideConstants!$H:$O,MATCH(T390,EUwideConstants!$S:$S,0),MATCH(F390,CNTR_TierList,0))))</f>
        <v/>
      </c>
      <c r="Z390" s="173" t="str">
        <f>IF(ISBLANK(L390),"",IF(L390=EUconst_NA,"",INDEX(EUwideConstants!$H:$O,MATCH(T390,EUwideConstants!$S:$S,0),MATCH(L390,CNTR_TierList,0))))</f>
        <v/>
      </c>
      <c r="AA390" s="69"/>
      <c r="AB390" s="270" t="b">
        <f>AND(COUNTA(CNTR_ListRelevantSections)&gt;0,E384="")</f>
        <v>0</v>
      </c>
      <c r="AC390" s="270" t="b">
        <f>AND(COUNTA(CNTR_ListRelevantSections)&gt;0,OR(E390="",AB390,CNTR_REHasImproveFuelStream=FALSE))</f>
        <v>0</v>
      </c>
      <c r="AD390" s="270" t="b">
        <f t="shared" si="117"/>
        <v>0</v>
      </c>
      <c r="AE390" s="270" t="b">
        <f t="shared" si="118"/>
        <v>0</v>
      </c>
      <c r="AF390" s="270" t="b">
        <f>OR(AD390,AND(J390&lt;&gt;"",J390=FALSE))</f>
        <v>0</v>
      </c>
      <c r="AG390" s="270" t="b">
        <f>OR(AF390,AND(I390&lt;&gt;"",I390=FALSE))</f>
        <v>0</v>
      </c>
      <c r="AH390" s="69"/>
      <c r="AI390" s="69"/>
    </row>
    <row r="391" spans="1:36" s="37" customFormat="1" ht="15" customHeight="1" x14ac:dyDescent="0.2">
      <c r="A391" s="253"/>
      <c r="B391" s="187"/>
      <c r="D391" s="176" t="s">
        <v>236</v>
      </c>
      <c r="E391" s="18"/>
      <c r="F391" s="326" t="str">
        <f>IF(OR(X391="",X391=EUconst_NA),"",IF(CNTR_SmallEmitter,1,X391))</f>
        <v/>
      </c>
      <c r="G391" s="806"/>
      <c r="H391" s="807"/>
      <c r="I391" s="19"/>
      <c r="J391" s="19"/>
      <c r="K391" s="20"/>
      <c r="L391" s="21"/>
      <c r="M391" s="808" t="str">
        <f>IF(OR(ISBLANK(L391),L391=EUconst_NoTier),"",IF($Z391=0,EUconst_NotApplicable,IF(ISERROR($Z391),"",$Z391)))</f>
        <v/>
      </c>
      <c r="N391" s="809"/>
      <c r="O391" s="306"/>
      <c r="P391" s="314" t="str">
        <f>P390</f>
        <v/>
      </c>
      <c r="Q391" s="69"/>
      <c r="R391" s="173" t="str">
        <f>R390</f>
        <v/>
      </c>
      <c r="S391" s="322"/>
      <c r="T391" s="173" t="str">
        <f>IF(E391="","",INDEX(EUwideConstants!$C$251:$C$257,MATCH(E391,Euconst_CalcFactors,0))&amp;R391)</f>
        <v/>
      </c>
      <c r="U391" s="69"/>
      <c r="V391" s="173" t="str">
        <f>IF(T391="","",INDEX(EUwideConstants!$E$251:$E$257,MATCH(E391,Euconst_CalcFactors,0)))</f>
        <v/>
      </c>
      <c r="W391" s="69"/>
      <c r="X391" s="270" t="str">
        <f>IF(OR(R391="",T391=""),"",INDEX(EUwideConstants!$G:$G,MATCH(T391,EUwideConstants!$S:$S,0)))</f>
        <v/>
      </c>
      <c r="Y391" s="173" t="str">
        <f>IF(F391="","",IF(F391=EUconst_NA,"",INDEX(EUwideConstants!$H:$O,MATCH(T391,EUwideConstants!$S:$S,0),MATCH(F391,CNTR_TierList,0))))</f>
        <v/>
      </c>
      <c r="Z391" s="173" t="str">
        <f>IF(ISBLANK(L391),"",IF(L391=EUconst_NA,"",INDEX(EUwideConstants!$H:$O,MATCH(T391,EUwideConstants!$S:$S,0),MATCH(L391,CNTR_TierList,0))))</f>
        <v/>
      </c>
      <c r="AA391" s="69"/>
      <c r="AB391" s="270" t="b">
        <f>AND(COUNTA(CNTR_ListRelevantSections)&gt;0,E384="")</f>
        <v>0</v>
      </c>
      <c r="AC391" s="270" t="b">
        <f>AND(COUNTA(CNTR_ListRelevantSections)&gt;0,OR(E391="",AB391,CNTR_REHasImproveFuelStream=FALSE))</f>
        <v>0</v>
      </c>
      <c r="AD391" s="270" t="b">
        <f t="shared" si="117"/>
        <v>0</v>
      </c>
      <c r="AE391" s="270" t="b">
        <f t="shared" si="118"/>
        <v>0</v>
      </c>
      <c r="AF391" s="270" t="b">
        <f>OR(AD391,AND(J391&lt;&gt;"",J391=FALSE))</f>
        <v>0</v>
      </c>
      <c r="AG391" s="270" t="b">
        <f>OR(AF391,AND(I391&lt;&gt;"",I391=FALSE))</f>
        <v>0</v>
      </c>
      <c r="AH391" s="69"/>
      <c r="AI391" s="69"/>
    </row>
    <row r="392" spans="1:36" s="37" customFormat="1" ht="5.0999999999999996" customHeight="1" x14ac:dyDescent="0.2">
      <c r="A392" s="253"/>
      <c r="B392" s="187"/>
      <c r="C392" s="31"/>
      <c r="D392" s="176"/>
      <c r="F392" s="39"/>
      <c r="G392" s="176"/>
      <c r="H392" s="176"/>
      <c r="I392" s="176"/>
      <c r="J392" s="176"/>
      <c r="M392" s="39"/>
      <c r="N392" s="39"/>
      <c r="O392" s="172"/>
      <c r="P392" s="71"/>
      <c r="Q392" s="69"/>
      <c r="R392" s="69"/>
      <c r="S392" s="69"/>
      <c r="T392" s="69"/>
      <c r="U392" s="69"/>
      <c r="V392" s="69"/>
      <c r="W392" s="69"/>
      <c r="X392" s="69"/>
      <c r="Y392" s="69"/>
      <c r="Z392" s="69"/>
      <c r="AA392" s="69"/>
      <c r="AB392" s="69"/>
      <c r="AC392" s="69"/>
      <c r="AD392" s="69"/>
      <c r="AE392" s="69"/>
      <c r="AF392" s="69"/>
      <c r="AG392" s="69"/>
      <c r="AH392" s="69"/>
      <c r="AI392" s="69"/>
    </row>
    <row r="393" spans="1:36" s="37" customFormat="1" ht="15" customHeight="1" x14ac:dyDescent="0.2">
      <c r="A393" s="253"/>
      <c r="B393" s="187"/>
      <c r="D393" s="176" t="s">
        <v>237</v>
      </c>
      <c r="E393" s="810" t="str">
        <f>Translations!$B$114</f>
        <v>Scope factor</v>
      </c>
      <c r="F393" s="812" t="str">
        <f>IF(OR(X393="",X393=EUconst_NA),"",X393)</f>
        <v/>
      </c>
      <c r="G393" s="814"/>
      <c r="H393" s="814"/>
      <c r="I393" s="816"/>
      <c r="J393" s="816"/>
      <c r="K393" s="818"/>
      <c r="L393" s="22"/>
      <c r="M393" s="820" t="str">
        <f>IF(OR(ISBLANK(L393),L393=EUconst_NoTier),"",IF($Z393=0,EUconst_NotApplicable,IF(ISERROR($Z393),"",$Z393)))</f>
        <v/>
      </c>
      <c r="N393" s="821"/>
      <c r="O393" s="306"/>
      <c r="P393" s="314" t="str">
        <f>P389</f>
        <v/>
      </c>
      <c r="Q393" s="69"/>
      <c r="R393" s="173" t="str">
        <f>E385</f>
        <v/>
      </c>
      <c r="S393" s="322"/>
      <c r="T393" s="173" t="str">
        <f>IF(E393="","",INDEX(EUwideConstants!$C$251:$C$257,MATCH(E393,Euconst_CalcFactors,0))&amp;R393)</f>
        <v>ScopeFactor_</v>
      </c>
      <c r="U393" s="69"/>
      <c r="V393" s="173" t="str">
        <f ca="1">IF(T393="","",INDEX(EUwideConstants!$E$251:$E$257,MATCH(E393,Euconst_CalcFactors,0)))</f>
        <v>EUwideConstants!$F$251:$I$251</v>
      </c>
      <c r="W393" s="69"/>
      <c r="X393" s="270" t="str">
        <f>IF(OR(R393="",T393=""),"",INDEX(EUwideConstants!$G:$G,MATCH(T393,EUwideConstants!$S:$S,0)))</f>
        <v/>
      </c>
      <c r="Y393" s="173" t="str">
        <f>IF(F393="","",IF(F393=EUconst_NA,"",INDEX(EUwideConstants!$H:$O,MATCH(T393,EUwideConstants!$S:$S,0),MATCH(F393,CNTR_TierList,0))))</f>
        <v/>
      </c>
      <c r="Z393" s="173" t="str">
        <f>IF(ISBLANK(L393),"",IF(L393=EUconst_NA,"",INDEX(EUwideConstants!$H:$O,MATCH(T393,EUwideConstants!$S:$S,0),MATCH(L393,CNTR_TierList,0))))</f>
        <v/>
      </c>
      <c r="AA393" s="173" t="str">
        <f>IF(L393="","",INDEX(ScopeAddress,MATCH(L393,ScopeTiers,0)))</f>
        <v/>
      </c>
      <c r="AB393" s="270" t="b">
        <f>AND(COUNTA(CNTR_ListRelevantSections)&gt;0,E384="")</f>
        <v>0</v>
      </c>
      <c r="AC393" s="270" t="b">
        <f>AND(COUNTA(CNTR_ListRelevantSections)&gt;0,OR(CNTR_REHasImproveScopeFactor=FALSE,AB393))</f>
        <v>0</v>
      </c>
      <c r="AD393" s="270" t="b">
        <f t="shared" ref="AD393" si="119">AC393</f>
        <v>0</v>
      </c>
      <c r="AE393" s="270" t="b">
        <f t="shared" ref="AE393" si="120">AD393</f>
        <v>0</v>
      </c>
      <c r="AF393" s="270" t="b">
        <f t="shared" ref="AF393" si="121">AE393</f>
        <v>0</v>
      </c>
      <c r="AG393" s="270" t="b">
        <f t="shared" ref="AG393" si="122">AF393</f>
        <v>0</v>
      </c>
      <c r="AH393" s="69"/>
      <c r="AI393" s="69"/>
    </row>
    <row r="394" spans="1:36" s="37" customFormat="1" ht="15" customHeight="1" x14ac:dyDescent="0.2">
      <c r="A394" s="253"/>
      <c r="B394" s="187"/>
      <c r="D394" s="176"/>
      <c r="E394" s="811"/>
      <c r="F394" s="813"/>
      <c r="G394" s="815"/>
      <c r="H394" s="815"/>
      <c r="I394" s="817"/>
      <c r="J394" s="817"/>
      <c r="K394" s="819"/>
      <c r="L394" s="23"/>
      <c r="M394" s="820" t="str">
        <f>IF(L394="","",INDEX(ScopeMethodsDetails,MATCH(L394,INDEX(ScopeMethodsDetails,,1),0),2))</f>
        <v/>
      </c>
      <c r="N394" s="821"/>
      <c r="O394" s="306"/>
      <c r="P394" s="314" t="str">
        <f>P393</f>
        <v/>
      </c>
      <c r="Q394" s="69"/>
      <c r="R394" s="69"/>
      <c r="S394" s="69"/>
      <c r="T394" s="69"/>
      <c r="U394" s="69"/>
      <c r="V394" s="69"/>
      <c r="W394" s="69"/>
      <c r="X394" s="69"/>
      <c r="Y394" s="69"/>
      <c r="Z394" s="69"/>
      <c r="AA394" s="69"/>
      <c r="AB394" s="69"/>
      <c r="AC394" s="69"/>
      <c r="AD394" s="69"/>
      <c r="AE394" s="69"/>
      <c r="AF394" s="69"/>
      <c r="AG394" s="270" t="b">
        <f>AG393</f>
        <v>0</v>
      </c>
      <c r="AH394" s="69"/>
      <c r="AI394" s="69"/>
    </row>
    <row r="395" spans="1:36" s="37" customFormat="1" ht="5.0999999999999996" customHeight="1" x14ac:dyDescent="0.2">
      <c r="A395" s="253"/>
      <c r="B395" s="187"/>
      <c r="D395" s="176"/>
      <c r="E395" s="327"/>
      <c r="F395" s="328"/>
      <c r="G395" s="329"/>
      <c r="H395" s="329"/>
      <c r="I395" s="330"/>
      <c r="J395" s="330"/>
      <c r="K395" s="331"/>
      <c r="L395" s="332"/>
      <c r="M395" s="333"/>
      <c r="N395" s="333"/>
      <c r="O395" s="306"/>
      <c r="P395" s="69"/>
      <c r="Q395" s="69"/>
      <c r="R395" s="69"/>
      <c r="S395" s="69"/>
      <c r="T395" s="69"/>
      <c r="U395" s="69"/>
      <c r="V395" s="69"/>
      <c r="W395" s="69"/>
      <c r="X395" s="69"/>
      <c r="Y395" s="69"/>
      <c r="Z395" s="69"/>
      <c r="AA395" s="69"/>
      <c r="AB395" s="69"/>
      <c r="AC395" s="69"/>
      <c r="AD395" s="69"/>
      <c r="AE395" s="69"/>
      <c r="AF395" s="69"/>
      <c r="AG395" s="69"/>
      <c r="AH395" s="69"/>
      <c r="AI395" s="69"/>
    </row>
    <row r="396" spans="1:36" s="37" customFormat="1" ht="12.75" customHeight="1" x14ac:dyDescent="0.2">
      <c r="A396" s="253"/>
      <c r="B396" s="187"/>
      <c r="D396" s="334" t="s">
        <v>238</v>
      </c>
      <c r="E396" s="204" t="str">
        <f>Translations!$B$342</f>
        <v>Description</v>
      </c>
      <c r="G396" s="335"/>
      <c r="H396" s="176"/>
      <c r="I396" s="176"/>
      <c r="J396" s="176"/>
      <c r="K396" s="176"/>
      <c r="L396" s="176"/>
      <c r="M396" s="176"/>
      <c r="N396" s="176"/>
      <c r="O396" s="306"/>
      <c r="P396" s="69"/>
      <c r="Q396" s="69"/>
      <c r="R396" s="69"/>
      <c r="S396" s="69"/>
      <c r="T396" s="69"/>
      <c r="U396" s="69"/>
      <c r="V396" s="69"/>
      <c r="W396" s="69"/>
      <c r="X396" s="69"/>
      <c r="Y396" s="69"/>
      <c r="Z396" s="69"/>
      <c r="AA396" s="69"/>
      <c r="AB396" s="69"/>
      <c r="AC396" s="69"/>
      <c r="AD396" s="69"/>
      <c r="AE396" s="69"/>
      <c r="AF396" s="69"/>
      <c r="AG396" s="69"/>
      <c r="AH396" s="69"/>
      <c r="AI396" s="69"/>
    </row>
    <row r="397" spans="1:36" s="37" customFormat="1" ht="12.75" customHeight="1" x14ac:dyDescent="0.2">
      <c r="A397" s="253"/>
      <c r="B397" s="259"/>
      <c r="C397" s="31"/>
      <c r="D397" s="176"/>
      <c r="E397" s="680" t="str">
        <f>Translations!$B$346</f>
        <v>In case you require more space for the description you may also use external files and reference those here.</v>
      </c>
      <c r="F397" s="680"/>
      <c r="G397" s="680"/>
      <c r="H397" s="680"/>
      <c r="I397" s="680"/>
      <c r="J397" s="680"/>
      <c r="K397" s="680"/>
      <c r="L397" s="680"/>
      <c r="M397" s="680"/>
      <c r="N397" s="680"/>
      <c r="O397" s="306"/>
      <c r="P397" s="73"/>
      <c r="Q397" s="69"/>
      <c r="R397" s="69"/>
      <c r="S397" s="69"/>
      <c r="T397" s="69"/>
      <c r="U397" s="69"/>
      <c r="V397" s="69"/>
      <c r="W397" s="69"/>
      <c r="X397" s="69"/>
      <c r="Y397" s="69"/>
      <c r="Z397" s="69"/>
      <c r="AA397" s="69"/>
      <c r="AB397" s="69"/>
      <c r="AC397" s="69"/>
      <c r="AD397" s="69"/>
      <c r="AE397" s="69"/>
      <c r="AF397" s="69"/>
      <c r="AG397" s="69"/>
      <c r="AH397" s="69"/>
      <c r="AI397" s="69"/>
    </row>
    <row r="398" spans="1:36" s="37" customFormat="1" ht="12.75" customHeight="1" x14ac:dyDescent="0.2">
      <c r="A398" s="336"/>
      <c r="B398" s="254"/>
      <c r="C398" s="39"/>
      <c r="E398" s="789"/>
      <c r="F398" s="790"/>
      <c r="G398" s="790"/>
      <c r="H398" s="790"/>
      <c r="I398" s="790"/>
      <c r="J398" s="790"/>
      <c r="K398" s="790"/>
      <c r="L398" s="790"/>
      <c r="M398" s="790"/>
      <c r="N398" s="791"/>
      <c r="O398" s="306"/>
      <c r="P398" s="314" t="str">
        <f>P389</f>
        <v/>
      </c>
      <c r="Q398" s="69"/>
      <c r="R398" s="69"/>
      <c r="S398" s="69"/>
      <c r="T398" s="69"/>
      <c r="U398" s="69"/>
      <c r="V398" s="69"/>
      <c r="W398" s="69"/>
      <c r="X398" s="69"/>
      <c r="Y398" s="69"/>
      <c r="Z398" s="69"/>
      <c r="AA398" s="69"/>
      <c r="AB398" s="69"/>
      <c r="AC398" s="69"/>
      <c r="AD398" s="69"/>
      <c r="AE398" s="69"/>
      <c r="AF398" s="69"/>
      <c r="AG398" s="69"/>
      <c r="AH398" s="69"/>
      <c r="AI398" s="173" t="b">
        <f>AND(COUNTA(CNTR_ListRelevantSections)&gt;0,OR(AB391,COUNTA(E389:E391)=0))</f>
        <v>0</v>
      </c>
    </row>
    <row r="399" spans="1:36" s="37" customFormat="1" ht="12.75" customHeight="1" x14ac:dyDescent="0.2">
      <c r="A399" s="336"/>
      <c r="B399" s="254"/>
      <c r="C399" s="39"/>
      <c r="E399" s="792"/>
      <c r="F399" s="793"/>
      <c r="G399" s="793"/>
      <c r="H399" s="793"/>
      <c r="I399" s="793"/>
      <c r="J399" s="793"/>
      <c r="K399" s="793"/>
      <c r="L399" s="793"/>
      <c r="M399" s="793"/>
      <c r="N399" s="794"/>
      <c r="O399" s="306"/>
      <c r="P399" s="314" t="str">
        <f>P398</f>
        <v/>
      </c>
      <c r="Q399" s="69"/>
      <c r="R399" s="69"/>
      <c r="S399" s="69"/>
      <c r="T399" s="69"/>
      <c r="U399" s="69"/>
      <c r="V399" s="69"/>
      <c r="W399" s="69"/>
      <c r="X399" s="69"/>
      <c r="Y399" s="69"/>
      <c r="Z399" s="69"/>
      <c r="AA399" s="69"/>
      <c r="AB399" s="69"/>
      <c r="AC399" s="69"/>
      <c r="AD399" s="69"/>
      <c r="AE399" s="69"/>
      <c r="AF399" s="69"/>
      <c r="AG399" s="69"/>
      <c r="AH399" s="69"/>
      <c r="AI399" s="173" t="b">
        <f>AI398</f>
        <v>0</v>
      </c>
    </row>
    <row r="400" spans="1:36" s="37" customFormat="1" ht="12.75" customHeight="1" x14ac:dyDescent="0.2">
      <c r="A400" s="336"/>
      <c r="B400" s="254"/>
      <c r="C400" s="39"/>
      <c r="E400" s="792"/>
      <c r="F400" s="793"/>
      <c r="G400" s="793"/>
      <c r="H400" s="793"/>
      <c r="I400" s="793"/>
      <c r="J400" s="793"/>
      <c r="K400" s="793"/>
      <c r="L400" s="793"/>
      <c r="M400" s="793"/>
      <c r="N400" s="794"/>
      <c r="O400" s="306"/>
      <c r="P400" s="314" t="str">
        <f t="shared" ref="P400:P402" si="123">P399</f>
        <v/>
      </c>
      <c r="Q400" s="69"/>
      <c r="R400" s="69"/>
      <c r="S400" s="69"/>
      <c r="T400" s="69"/>
      <c r="U400" s="69"/>
      <c r="V400" s="69"/>
      <c r="W400" s="69"/>
      <c r="X400" s="69"/>
      <c r="Y400" s="69"/>
      <c r="Z400" s="69"/>
      <c r="AA400" s="69"/>
      <c r="AB400" s="69"/>
      <c r="AC400" s="69"/>
      <c r="AD400" s="69"/>
      <c r="AE400" s="69"/>
      <c r="AF400" s="69"/>
      <c r="AG400" s="69"/>
      <c r="AH400" s="69"/>
      <c r="AI400" s="173" t="b">
        <f>AI399</f>
        <v>0</v>
      </c>
    </row>
    <row r="401" spans="1:36" s="37" customFormat="1" ht="12.75" customHeight="1" x14ac:dyDescent="0.2">
      <c r="A401" s="336"/>
      <c r="B401" s="254"/>
      <c r="C401" s="39"/>
      <c r="E401" s="792"/>
      <c r="F401" s="793"/>
      <c r="G401" s="793"/>
      <c r="H401" s="793"/>
      <c r="I401" s="793"/>
      <c r="J401" s="793"/>
      <c r="K401" s="793"/>
      <c r="L401" s="793"/>
      <c r="M401" s="793"/>
      <c r="N401" s="794"/>
      <c r="O401" s="306"/>
      <c r="P401" s="314" t="str">
        <f t="shared" si="123"/>
        <v/>
      </c>
      <c r="Q401" s="69"/>
      <c r="R401" s="69"/>
      <c r="S401" s="69"/>
      <c r="T401" s="69"/>
      <c r="U401" s="69"/>
      <c r="V401" s="69"/>
      <c r="W401" s="69"/>
      <c r="X401" s="69"/>
      <c r="Y401" s="69"/>
      <c r="Z401" s="69"/>
      <c r="AA401" s="69"/>
      <c r="AB401" s="69"/>
      <c r="AC401" s="69"/>
      <c r="AD401" s="69"/>
      <c r="AE401" s="69"/>
      <c r="AF401" s="69"/>
      <c r="AG401" s="69"/>
      <c r="AH401" s="69"/>
      <c r="AI401" s="173" t="b">
        <f>AI400</f>
        <v>0</v>
      </c>
    </row>
    <row r="402" spans="1:36" s="37" customFormat="1" ht="12.75" customHeight="1" x14ac:dyDescent="0.2">
      <c r="A402" s="336"/>
      <c r="B402" s="254"/>
      <c r="C402" s="39"/>
      <c r="E402" s="795"/>
      <c r="F402" s="796"/>
      <c r="G402" s="796"/>
      <c r="H402" s="796"/>
      <c r="I402" s="796"/>
      <c r="J402" s="796"/>
      <c r="K402" s="796"/>
      <c r="L402" s="796"/>
      <c r="M402" s="796"/>
      <c r="N402" s="797"/>
      <c r="O402" s="306"/>
      <c r="P402" s="314" t="str">
        <f t="shared" si="123"/>
        <v/>
      </c>
      <c r="Q402" s="69"/>
      <c r="R402" s="69"/>
      <c r="S402" s="69"/>
      <c r="T402" s="69"/>
      <c r="U402" s="69"/>
      <c r="V402" s="69"/>
      <c r="W402" s="69"/>
      <c r="X402" s="69"/>
      <c r="Y402" s="69"/>
      <c r="Z402" s="69"/>
      <c r="AA402" s="69"/>
      <c r="AB402" s="69"/>
      <c r="AC402" s="69"/>
      <c r="AD402" s="69"/>
      <c r="AE402" s="69"/>
      <c r="AF402" s="69"/>
      <c r="AG402" s="69"/>
      <c r="AH402" s="69"/>
      <c r="AI402" s="173" t="b">
        <f>AI401</f>
        <v>0</v>
      </c>
    </row>
    <row r="403" spans="1:36" ht="12.75" customHeight="1" thickBot="1" x14ac:dyDescent="0.25">
      <c r="A403" s="253"/>
      <c r="B403" s="254"/>
      <c r="C403" s="308"/>
      <c r="D403" s="264"/>
      <c r="E403" s="309"/>
      <c r="F403" s="308"/>
      <c r="G403" s="310"/>
      <c r="H403" s="310"/>
      <c r="I403" s="310"/>
      <c r="J403" s="310"/>
      <c r="K403" s="310"/>
      <c r="L403" s="310"/>
      <c r="M403" s="310"/>
      <c r="N403" s="310"/>
      <c r="O403" s="172"/>
      <c r="P403" s="69"/>
      <c r="Q403" s="69"/>
      <c r="R403" s="69"/>
      <c r="S403" s="25"/>
      <c r="T403" s="25"/>
      <c r="U403" s="311"/>
      <c r="V403" s="25"/>
      <c r="W403" s="25"/>
      <c r="X403" s="311"/>
      <c r="Y403" s="25"/>
      <c r="Z403" s="25"/>
      <c r="AA403" s="25"/>
      <c r="AB403" s="25"/>
      <c r="AC403" s="25"/>
      <c r="AD403" s="25"/>
      <c r="AE403" s="25"/>
      <c r="AF403" s="25"/>
      <c r="AG403" s="25"/>
      <c r="AH403" s="25"/>
      <c r="AI403" s="25"/>
    </row>
    <row r="404" spans="1:36" ht="12.75" customHeight="1" thickBot="1" x14ac:dyDescent="0.25">
      <c r="A404" s="312"/>
      <c r="B404" s="187"/>
      <c r="C404" s="39"/>
      <c r="D404" s="220"/>
      <c r="E404" s="300"/>
      <c r="F404" s="39"/>
      <c r="G404" s="56"/>
      <c r="H404" s="56"/>
      <c r="I404" s="56"/>
      <c r="J404" s="56"/>
      <c r="K404" s="39"/>
      <c r="L404" s="56"/>
      <c r="M404" s="56"/>
      <c r="N404" s="56"/>
      <c r="O404" s="172"/>
      <c r="P404" s="69"/>
      <c r="Q404" s="69"/>
      <c r="R404" s="69"/>
      <c r="S404" s="71"/>
      <c r="V404" s="303"/>
      <c r="Z404" s="25"/>
      <c r="AA404" s="25"/>
      <c r="AB404" s="25"/>
      <c r="AC404" s="25"/>
      <c r="AD404" s="25"/>
      <c r="AE404" s="25"/>
      <c r="AF404" s="25"/>
      <c r="AG404" s="25"/>
      <c r="AH404" s="25"/>
      <c r="AI404" s="293"/>
      <c r="AJ404" s="287"/>
    </row>
    <row r="405" spans="1:36" ht="15" customHeight="1" thickBot="1" x14ac:dyDescent="0.25">
      <c r="A405" s="266" t="str">
        <f>IF(E405="","",C405)</f>
        <v/>
      </c>
      <c r="B405" s="187"/>
      <c r="C405" s="267">
        <f>C384+1</f>
        <v>19</v>
      </c>
      <c r="D405" s="31"/>
      <c r="E405" s="822"/>
      <c r="F405" s="823"/>
      <c r="G405" s="823"/>
      <c r="H405" s="823"/>
      <c r="I405" s="823"/>
      <c r="J405" s="823"/>
      <c r="K405" s="824"/>
      <c r="L405" s="824"/>
      <c r="M405" s="824"/>
      <c r="N405" s="825"/>
      <c r="O405" s="313"/>
      <c r="P405" s="314" t="str">
        <f>IF(AND(E405&lt;&gt;"",COUNTIF(P406:$P$658,"PRINT")=0),"PRINT","")</f>
        <v/>
      </c>
      <c r="Q405" s="315"/>
      <c r="R405" s="316" t="str">
        <f>IF(ISBLANK(E405),"",MATCH(E405,CNTR_SourceStreamNames,0))</f>
        <v/>
      </c>
      <c r="S405" s="71"/>
      <c r="T405" s="71"/>
      <c r="U405" s="71"/>
      <c r="V405" s="303"/>
      <c r="X405" s="25"/>
      <c r="Y405" s="25"/>
      <c r="Z405" s="25"/>
      <c r="AA405" s="25"/>
      <c r="AB405" s="25"/>
      <c r="AC405" s="25"/>
      <c r="AD405" s="25"/>
      <c r="AE405" s="25"/>
      <c r="AF405" s="25"/>
      <c r="AG405" s="25"/>
      <c r="AH405" s="25"/>
      <c r="AI405" s="270" t="b">
        <f>CNTR_FuelStreamsRelevant=EUconst_NotRelevant</f>
        <v>0</v>
      </c>
      <c r="AJ405" s="287"/>
    </row>
    <row r="406" spans="1:36" ht="12.75" customHeight="1" thickBot="1" x14ac:dyDescent="0.25">
      <c r="A406" s="253"/>
      <c r="B406" s="187"/>
      <c r="C406" s="31"/>
      <c r="D406" s="31"/>
      <c r="E406" s="826" t="str">
        <f>IF(ISBLANK(E405),"",IF(INDEX(c_AERDataTransfer!$AT$27:$AT$76,MATCH(R405,c_AERDataTransfer!$C$27:$C$76,0))&gt;0,INDEX(c_AERDataTransfer!$AT$27:$AT$76,MATCH(R405,c_AERDataTransfer!$C$27:$C$76,0)),""))</f>
        <v/>
      </c>
      <c r="F406" s="827"/>
      <c r="G406" s="827"/>
      <c r="H406" s="827"/>
      <c r="I406" s="827"/>
      <c r="J406" s="827"/>
      <c r="K406" s="828"/>
      <c r="L406" s="828"/>
      <c r="M406" s="828"/>
      <c r="N406" s="829"/>
      <c r="O406" s="317"/>
      <c r="P406" s="69"/>
      <c r="Q406" s="315"/>
      <c r="R406" s="69"/>
      <c r="S406" s="71"/>
      <c r="T406" s="71"/>
      <c r="U406" s="71"/>
      <c r="V406" s="303"/>
      <c r="X406" s="25"/>
      <c r="Y406" s="318"/>
      <c r="Z406" s="69"/>
      <c r="AA406" s="69"/>
      <c r="AB406" s="69"/>
      <c r="AC406" s="69"/>
      <c r="AD406" s="69"/>
      <c r="AE406" s="318"/>
      <c r="AF406" s="25"/>
      <c r="AG406" s="315"/>
      <c r="AH406" s="69"/>
      <c r="AI406" s="293"/>
      <c r="AJ406" s="287"/>
    </row>
    <row r="407" spans="1:36" ht="5.0999999999999996" customHeight="1" x14ac:dyDescent="0.2">
      <c r="A407" s="253"/>
      <c r="B407" s="187"/>
      <c r="C407" s="31"/>
      <c r="D407" s="31"/>
      <c r="E407" s="31"/>
      <c r="F407" s="31"/>
      <c r="G407" s="31"/>
      <c r="H407" s="39"/>
      <c r="I407" s="39"/>
      <c r="J407" s="39"/>
      <c r="K407" s="39"/>
      <c r="L407" s="39"/>
      <c r="M407" s="39"/>
      <c r="N407" s="39"/>
      <c r="O407" s="172"/>
      <c r="P407" s="69"/>
      <c r="Q407" s="69"/>
      <c r="R407" s="69"/>
      <c r="S407" s="71"/>
      <c r="T407" s="71"/>
      <c r="U407" s="71"/>
      <c r="V407" s="303"/>
      <c r="W407" s="69"/>
      <c r="X407" s="69"/>
      <c r="Y407" s="69"/>
      <c r="Z407" s="69"/>
      <c r="AA407" s="69"/>
      <c r="AB407" s="69"/>
      <c r="AC407" s="69"/>
      <c r="AD407" s="69"/>
      <c r="AE407" s="69"/>
      <c r="AF407" s="25"/>
      <c r="AG407" s="69"/>
      <c r="AH407" s="69"/>
      <c r="AI407" s="69"/>
      <c r="AJ407" s="287"/>
    </row>
    <row r="408" spans="1:36" ht="12.75" customHeight="1" x14ac:dyDescent="0.2">
      <c r="A408" s="253"/>
      <c r="B408" s="187"/>
      <c r="C408" s="31"/>
      <c r="D408" s="31"/>
      <c r="E408" s="830" t="str">
        <f>IF(E405="","",HYPERLINK("#JUMP_E_Top",EUconst_FurtherGuidancePoint1))</f>
        <v/>
      </c>
      <c r="F408" s="830"/>
      <c r="G408" s="830"/>
      <c r="H408" s="830"/>
      <c r="I408" s="830"/>
      <c r="J408" s="830"/>
      <c r="K408" s="830"/>
      <c r="L408" s="830"/>
      <c r="M408" s="830"/>
      <c r="N408" s="831"/>
      <c r="O408" s="172"/>
      <c r="P408" s="69"/>
      <c r="Q408" s="315"/>
      <c r="R408" s="319"/>
      <c r="S408" s="71"/>
      <c r="T408" s="71"/>
      <c r="U408" s="71"/>
      <c r="V408" s="69"/>
      <c r="W408" s="69"/>
      <c r="X408" s="69"/>
      <c r="Y408" s="25"/>
      <c r="Z408" s="69"/>
      <c r="AA408" s="69"/>
      <c r="AB408" s="69"/>
      <c r="AC408" s="69"/>
      <c r="AD408" s="69"/>
      <c r="AE408" s="69"/>
      <c r="AF408" s="25"/>
      <c r="AG408" s="69"/>
      <c r="AH408" s="69"/>
      <c r="AI408" s="69"/>
      <c r="AJ408" s="287"/>
    </row>
    <row r="409" spans="1:36" s="37" customFormat="1" ht="38.85" customHeight="1" x14ac:dyDescent="0.2">
      <c r="A409" s="253"/>
      <c r="B409" s="187"/>
      <c r="C409" s="31"/>
      <c r="E409" s="320" t="str">
        <f>Translations!$B$65</f>
        <v>Parameter</v>
      </c>
      <c r="F409" s="321" t="str">
        <f>Translations!$B$338</f>
        <v>Tier required:</v>
      </c>
      <c r="G409" s="798" t="str">
        <f>Translations!$B$344</f>
        <v xml:space="preserve">Reason for deviation in the past: </v>
      </c>
      <c r="H409" s="798"/>
      <c r="I409" s="320" t="str">
        <f>Translations!$B$345</f>
        <v>Impact on tiers?</v>
      </c>
      <c r="J409" s="320" t="str">
        <f>Translations!$B$336</f>
        <v>Measures taken:</v>
      </c>
      <c r="K409" s="321" t="str">
        <f>Translations!$B$308</f>
        <v>When?</v>
      </c>
      <c r="L409" s="321" t="str">
        <f>Translations!$B$340</f>
        <v>Tier applied:</v>
      </c>
      <c r="O409" s="306"/>
      <c r="P409" s="69"/>
      <c r="Q409" s="322"/>
      <c r="R409" s="69"/>
      <c r="S409" s="69"/>
      <c r="T409" s="322"/>
      <c r="U409" s="322"/>
      <c r="V409" s="322"/>
      <c r="W409" s="322"/>
      <c r="X409" s="322"/>
      <c r="Y409" s="322"/>
      <c r="Z409" s="322"/>
      <c r="AA409" s="323" t="s">
        <v>498</v>
      </c>
      <c r="AB409" s="322"/>
      <c r="AC409" s="322" t="str">
        <f>Translations!$B$344</f>
        <v xml:space="preserve">Reason for deviation in the past: </v>
      </c>
      <c r="AD409" s="322" t="str">
        <f>Translations!$B$345</f>
        <v>Impact on tiers?</v>
      </c>
      <c r="AE409" s="322" t="str">
        <f>Translations!$B$336</f>
        <v>Measures taken:</v>
      </c>
      <c r="AF409" s="322" t="str">
        <f>Translations!$B$308</f>
        <v>When?</v>
      </c>
      <c r="AG409" s="322" t="str">
        <f>Translations!$B$340</f>
        <v>Tier applied:</v>
      </c>
      <c r="AH409" s="322"/>
      <c r="AI409" s="69"/>
      <c r="AJ409" s="287"/>
    </row>
    <row r="410" spans="1:36" s="37" customFormat="1" ht="15" customHeight="1" x14ac:dyDescent="0.2">
      <c r="A410" s="253"/>
      <c r="B410" s="187"/>
      <c r="D410" s="176" t="s">
        <v>128</v>
      </c>
      <c r="E410" s="10"/>
      <c r="F410" s="324" t="str">
        <f>IF(OR(X410="",X410=EUconst_NA),"",IF(CNTR_SmallEmitter,1,X410))</f>
        <v/>
      </c>
      <c r="G410" s="799"/>
      <c r="H410" s="730"/>
      <c r="I410" s="11"/>
      <c r="J410" s="11"/>
      <c r="K410" s="12"/>
      <c r="L410" s="13"/>
      <c r="M410" s="800" t="str">
        <f>IF(OR(ISBLANK(L410),L410=EUconst_NoTier),"",IF($Z410=0,EUconst_NotApplicable,IF(ISERROR($Z410),"",$Z410)))</f>
        <v/>
      </c>
      <c r="N410" s="801"/>
      <c r="O410" s="306"/>
      <c r="P410" s="314" t="str">
        <f>R405</f>
        <v/>
      </c>
      <c r="Q410" s="69"/>
      <c r="R410" s="173" t="str">
        <f>R414</f>
        <v/>
      </c>
      <c r="S410" s="322"/>
      <c r="T410" s="173" t="str">
        <f>IF(E410="","",INDEX(EUwideConstants!$C$251:$C$257,MATCH(E410,Euconst_CalcFactors,0))&amp;R410)</f>
        <v/>
      </c>
      <c r="U410" s="69"/>
      <c r="V410" s="173" t="str">
        <f>IF(T410="","",INDEX(EUwideConstants!$E$251:$E$257,MATCH(E410,Euconst_CalcFactors,0)))</f>
        <v/>
      </c>
      <c r="W410" s="69"/>
      <c r="X410" s="270" t="str">
        <f>IF(OR(R410="",T410=""),"",INDEX(EUwideConstants!$G:$G,MATCH(T410,EUwideConstants!$S:$S,0)))</f>
        <v/>
      </c>
      <c r="Y410" s="173" t="str">
        <f>IF(F410="","",IF(F410=EUconst_NA,"",INDEX(EUwideConstants!$H:$O,MATCH(T410,EUwideConstants!$S:$S,0),MATCH(F410,CNTR_TierList,0))))</f>
        <v/>
      </c>
      <c r="Z410" s="173" t="str">
        <f>IF(ISBLANK(L410),"",IF(L410=EUconst_NA,"",INDEX(EUwideConstants!$H:$O,MATCH(T410,EUwideConstants!$S:$S,0),MATCH(L410,CNTR_TierList,0))))</f>
        <v/>
      </c>
      <c r="AA410" s="69"/>
      <c r="AB410" s="270" t="b">
        <f>AND(COUNTA(CNTR_ListRelevantSections)&gt;0,E405="")</f>
        <v>0</v>
      </c>
      <c r="AC410" s="270" t="b">
        <f>AND(COUNTA(CNTR_ListRelevantSections)&gt;0,OR(E410="",AB410,CNTR_REHasImproveFuelStream=FALSE))</f>
        <v>0</v>
      </c>
      <c r="AD410" s="270" t="b">
        <f t="shared" ref="AD410:AD412" si="124">AC410</f>
        <v>0</v>
      </c>
      <c r="AE410" s="270" t="b">
        <f t="shared" ref="AE410:AE412" si="125">AD410</f>
        <v>0</v>
      </c>
      <c r="AF410" s="270" t="b">
        <f>OR(AD410,AND(J410&lt;&gt;"",J410=FALSE))</f>
        <v>0</v>
      </c>
      <c r="AG410" s="270" t="b">
        <f>OR(AF410,AND(I410&lt;&gt;"",I410=FALSE))</f>
        <v>0</v>
      </c>
      <c r="AH410" s="69"/>
      <c r="AI410" s="69"/>
    </row>
    <row r="411" spans="1:36" s="37" customFormat="1" ht="15" customHeight="1" x14ac:dyDescent="0.2">
      <c r="A411" s="253"/>
      <c r="B411" s="187"/>
      <c r="D411" s="176" t="s">
        <v>129</v>
      </c>
      <c r="E411" s="14"/>
      <c r="F411" s="325" t="str">
        <f>IF(OR(X411="",X411=EUconst_NA),"",IF(CNTR_SmallEmitter,1,X411))</f>
        <v/>
      </c>
      <c r="G411" s="802"/>
      <c r="H411" s="803"/>
      <c r="I411" s="15"/>
      <c r="J411" s="15"/>
      <c r="K411" s="16"/>
      <c r="L411" s="17"/>
      <c r="M411" s="804" t="str">
        <f>IF(OR(ISBLANK(L411),L411=EUconst_NoTier),"",IF($Z411=0,EUconst_NotApplicable,IF(ISERROR($Z411),"",$Z411)))</f>
        <v/>
      </c>
      <c r="N411" s="805"/>
      <c r="O411" s="306"/>
      <c r="P411" s="314" t="str">
        <f>P410</f>
        <v/>
      </c>
      <c r="Q411" s="69"/>
      <c r="R411" s="173" t="str">
        <f>R410</f>
        <v/>
      </c>
      <c r="S411" s="322"/>
      <c r="T411" s="173" t="str">
        <f>IF(E411="","",INDEX(EUwideConstants!$C$251:$C$257,MATCH(E411,Euconst_CalcFactors,0))&amp;R411)</f>
        <v/>
      </c>
      <c r="U411" s="69"/>
      <c r="V411" s="173" t="str">
        <f>IF(T411="","",INDEX(EUwideConstants!$E$251:$E$257,MATCH(E411,Euconst_CalcFactors,0)))</f>
        <v/>
      </c>
      <c r="W411" s="69"/>
      <c r="X411" s="270" t="str">
        <f>IF(OR(R411="",T411=""),"",INDEX(EUwideConstants!$G:$G,MATCH(T411,EUwideConstants!$S:$S,0)))</f>
        <v/>
      </c>
      <c r="Y411" s="173" t="str">
        <f>IF(F411="","",IF(F411=EUconst_NA,"",INDEX(EUwideConstants!$H:$O,MATCH(T411,EUwideConstants!$S:$S,0),MATCH(F411,CNTR_TierList,0))))</f>
        <v/>
      </c>
      <c r="Z411" s="173" t="str">
        <f>IF(ISBLANK(L411),"",IF(L411=EUconst_NA,"",INDEX(EUwideConstants!$H:$O,MATCH(T411,EUwideConstants!$S:$S,0),MATCH(L411,CNTR_TierList,0))))</f>
        <v/>
      </c>
      <c r="AA411" s="69"/>
      <c r="AB411" s="270" t="b">
        <f>AND(COUNTA(CNTR_ListRelevantSections)&gt;0,E405="")</f>
        <v>0</v>
      </c>
      <c r="AC411" s="270" t="b">
        <f>AND(COUNTA(CNTR_ListRelevantSections)&gt;0,OR(E411="",AB411,CNTR_REHasImproveFuelStream=FALSE))</f>
        <v>0</v>
      </c>
      <c r="AD411" s="270" t="b">
        <f t="shared" si="124"/>
        <v>0</v>
      </c>
      <c r="AE411" s="270" t="b">
        <f t="shared" si="125"/>
        <v>0</v>
      </c>
      <c r="AF411" s="270" t="b">
        <f>OR(AD411,AND(J411&lt;&gt;"",J411=FALSE))</f>
        <v>0</v>
      </c>
      <c r="AG411" s="270" t="b">
        <f>OR(AF411,AND(I411&lt;&gt;"",I411=FALSE))</f>
        <v>0</v>
      </c>
      <c r="AH411" s="69"/>
      <c r="AI411" s="69"/>
    </row>
    <row r="412" spans="1:36" s="37" customFormat="1" ht="15" customHeight="1" x14ac:dyDescent="0.2">
      <c r="A412" s="253"/>
      <c r="B412" s="187"/>
      <c r="D412" s="176" t="s">
        <v>236</v>
      </c>
      <c r="E412" s="18"/>
      <c r="F412" s="326" t="str">
        <f>IF(OR(X412="",X412=EUconst_NA),"",IF(CNTR_SmallEmitter,1,X412))</f>
        <v/>
      </c>
      <c r="G412" s="806"/>
      <c r="H412" s="807"/>
      <c r="I412" s="19"/>
      <c r="J412" s="19"/>
      <c r="K412" s="20"/>
      <c r="L412" s="21"/>
      <c r="M412" s="808" t="str">
        <f>IF(OR(ISBLANK(L412),L412=EUconst_NoTier),"",IF($Z412=0,EUconst_NotApplicable,IF(ISERROR($Z412),"",$Z412)))</f>
        <v/>
      </c>
      <c r="N412" s="809"/>
      <c r="O412" s="306"/>
      <c r="P412" s="314" t="str">
        <f>P411</f>
        <v/>
      </c>
      <c r="Q412" s="69"/>
      <c r="R412" s="173" t="str">
        <f>R411</f>
        <v/>
      </c>
      <c r="S412" s="322"/>
      <c r="T412" s="173" t="str">
        <f>IF(E412="","",INDEX(EUwideConstants!$C$251:$C$257,MATCH(E412,Euconst_CalcFactors,0))&amp;R412)</f>
        <v/>
      </c>
      <c r="U412" s="69"/>
      <c r="V412" s="173" t="str">
        <f>IF(T412="","",INDEX(EUwideConstants!$E$251:$E$257,MATCH(E412,Euconst_CalcFactors,0)))</f>
        <v/>
      </c>
      <c r="W412" s="69"/>
      <c r="X412" s="270" t="str">
        <f>IF(OR(R412="",T412=""),"",INDEX(EUwideConstants!$G:$G,MATCH(T412,EUwideConstants!$S:$S,0)))</f>
        <v/>
      </c>
      <c r="Y412" s="173" t="str">
        <f>IF(F412="","",IF(F412=EUconst_NA,"",INDEX(EUwideConstants!$H:$O,MATCH(T412,EUwideConstants!$S:$S,0),MATCH(F412,CNTR_TierList,0))))</f>
        <v/>
      </c>
      <c r="Z412" s="173" t="str">
        <f>IF(ISBLANK(L412),"",IF(L412=EUconst_NA,"",INDEX(EUwideConstants!$H:$O,MATCH(T412,EUwideConstants!$S:$S,0),MATCH(L412,CNTR_TierList,0))))</f>
        <v/>
      </c>
      <c r="AA412" s="69"/>
      <c r="AB412" s="270" t="b">
        <f>AND(COUNTA(CNTR_ListRelevantSections)&gt;0,E405="")</f>
        <v>0</v>
      </c>
      <c r="AC412" s="270" t="b">
        <f>AND(COUNTA(CNTR_ListRelevantSections)&gt;0,OR(E412="",AB412,CNTR_REHasImproveFuelStream=FALSE))</f>
        <v>0</v>
      </c>
      <c r="AD412" s="270" t="b">
        <f t="shared" si="124"/>
        <v>0</v>
      </c>
      <c r="AE412" s="270" t="b">
        <f t="shared" si="125"/>
        <v>0</v>
      </c>
      <c r="AF412" s="270" t="b">
        <f>OR(AD412,AND(J412&lt;&gt;"",J412=FALSE))</f>
        <v>0</v>
      </c>
      <c r="AG412" s="270" t="b">
        <f>OR(AF412,AND(I412&lt;&gt;"",I412=FALSE))</f>
        <v>0</v>
      </c>
      <c r="AH412" s="69"/>
      <c r="AI412" s="69"/>
    </row>
    <row r="413" spans="1:36" s="37" customFormat="1" ht="5.0999999999999996" customHeight="1" x14ac:dyDescent="0.2">
      <c r="A413" s="253"/>
      <c r="B413" s="187"/>
      <c r="C413" s="31"/>
      <c r="D413" s="176"/>
      <c r="F413" s="39"/>
      <c r="G413" s="176"/>
      <c r="H413" s="176"/>
      <c r="I413" s="176"/>
      <c r="J413" s="176"/>
      <c r="M413" s="39"/>
      <c r="N413" s="39"/>
      <c r="O413" s="172"/>
      <c r="P413" s="71"/>
      <c r="Q413" s="69"/>
      <c r="R413" s="69"/>
      <c r="S413" s="69"/>
      <c r="T413" s="69"/>
      <c r="U413" s="69"/>
      <c r="V413" s="69"/>
      <c r="W413" s="69"/>
      <c r="X413" s="69"/>
      <c r="Y413" s="69"/>
      <c r="Z413" s="69"/>
      <c r="AA413" s="69"/>
      <c r="AB413" s="69"/>
      <c r="AC413" s="69"/>
      <c r="AD413" s="69"/>
      <c r="AE413" s="69"/>
      <c r="AF413" s="69"/>
      <c r="AG413" s="69"/>
      <c r="AH413" s="69"/>
      <c r="AI413" s="69"/>
    </row>
    <row r="414" spans="1:36" s="37" customFormat="1" ht="15" customHeight="1" x14ac:dyDescent="0.2">
      <c r="A414" s="253"/>
      <c r="B414" s="187"/>
      <c r="D414" s="176" t="s">
        <v>237</v>
      </c>
      <c r="E414" s="810" t="str">
        <f>Translations!$B$114</f>
        <v>Scope factor</v>
      </c>
      <c r="F414" s="812" t="str">
        <f>IF(OR(X414="",X414=EUconst_NA),"",X414)</f>
        <v/>
      </c>
      <c r="G414" s="814"/>
      <c r="H414" s="814"/>
      <c r="I414" s="816"/>
      <c r="J414" s="816"/>
      <c r="K414" s="818"/>
      <c r="L414" s="22"/>
      <c r="M414" s="820" t="str">
        <f>IF(OR(ISBLANK(L414),L414=EUconst_NoTier),"",IF($Z414=0,EUconst_NotApplicable,IF(ISERROR($Z414),"",$Z414)))</f>
        <v/>
      </c>
      <c r="N414" s="821"/>
      <c r="O414" s="306"/>
      <c r="P414" s="314" t="str">
        <f>P410</f>
        <v/>
      </c>
      <c r="Q414" s="69"/>
      <c r="R414" s="173" t="str">
        <f>E406</f>
        <v/>
      </c>
      <c r="S414" s="322"/>
      <c r="T414" s="173" t="str">
        <f>IF(E414="","",INDEX(EUwideConstants!$C$251:$C$257,MATCH(E414,Euconst_CalcFactors,0))&amp;R414)</f>
        <v>ScopeFactor_</v>
      </c>
      <c r="U414" s="69"/>
      <c r="V414" s="173" t="str">
        <f ca="1">IF(T414="","",INDEX(EUwideConstants!$E$251:$E$257,MATCH(E414,Euconst_CalcFactors,0)))</f>
        <v>EUwideConstants!$F$251:$I$251</v>
      </c>
      <c r="W414" s="69"/>
      <c r="X414" s="270" t="str">
        <f>IF(OR(R414="",T414=""),"",INDEX(EUwideConstants!$G:$G,MATCH(T414,EUwideConstants!$S:$S,0)))</f>
        <v/>
      </c>
      <c r="Y414" s="173" t="str">
        <f>IF(F414="","",IF(F414=EUconst_NA,"",INDEX(EUwideConstants!$H:$O,MATCH(T414,EUwideConstants!$S:$S,0),MATCH(F414,CNTR_TierList,0))))</f>
        <v/>
      </c>
      <c r="Z414" s="173" t="str">
        <f>IF(ISBLANK(L414),"",IF(L414=EUconst_NA,"",INDEX(EUwideConstants!$H:$O,MATCH(T414,EUwideConstants!$S:$S,0),MATCH(L414,CNTR_TierList,0))))</f>
        <v/>
      </c>
      <c r="AA414" s="173" t="str">
        <f>IF(L414="","",INDEX(ScopeAddress,MATCH(L414,ScopeTiers,0)))</f>
        <v/>
      </c>
      <c r="AB414" s="270" t="b">
        <f>AND(COUNTA(CNTR_ListRelevantSections)&gt;0,E405="")</f>
        <v>0</v>
      </c>
      <c r="AC414" s="270" t="b">
        <f>AND(COUNTA(CNTR_ListRelevantSections)&gt;0,OR(CNTR_REHasImproveScopeFactor=FALSE,AB414))</f>
        <v>0</v>
      </c>
      <c r="AD414" s="270" t="b">
        <f t="shared" ref="AD414" si="126">AC414</f>
        <v>0</v>
      </c>
      <c r="AE414" s="270" t="b">
        <f t="shared" ref="AE414" si="127">AD414</f>
        <v>0</v>
      </c>
      <c r="AF414" s="270" t="b">
        <f t="shared" ref="AF414" si="128">AE414</f>
        <v>0</v>
      </c>
      <c r="AG414" s="270" t="b">
        <f t="shared" ref="AG414" si="129">AF414</f>
        <v>0</v>
      </c>
      <c r="AH414" s="69"/>
      <c r="AI414" s="69"/>
    </row>
    <row r="415" spans="1:36" s="37" customFormat="1" ht="15" customHeight="1" x14ac:dyDescent="0.2">
      <c r="A415" s="253"/>
      <c r="B415" s="187"/>
      <c r="D415" s="176"/>
      <c r="E415" s="811"/>
      <c r="F415" s="813"/>
      <c r="G415" s="815"/>
      <c r="H415" s="815"/>
      <c r="I415" s="817"/>
      <c r="J415" s="817"/>
      <c r="K415" s="819"/>
      <c r="L415" s="23"/>
      <c r="M415" s="820" t="str">
        <f>IF(L415="","",INDEX(ScopeMethodsDetails,MATCH(L415,INDEX(ScopeMethodsDetails,,1),0),2))</f>
        <v/>
      </c>
      <c r="N415" s="821"/>
      <c r="O415" s="306"/>
      <c r="P415" s="314" t="str">
        <f>P414</f>
        <v/>
      </c>
      <c r="Q415" s="69"/>
      <c r="R415" s="69"/>
      <c r="S415" s="69"/>
      <c r="T415" s="69"/>
      <c r="U415" s="69"/>
      <c r="V415" s="69"/>
      <c r="W415" s="69"/>
      <c r="X415" s="69"/>
      <c r="Y415" s="69"/>
      <c r="Z415" s="69"/>
      <c r="AA415" s="69"/>
      <c r="AB415" s="69"/>
      <c r="AC415" s="69"/>
      <c r="AD415" s="69"/>
      <c r="AE415" s="69"/>
      <c r="AF415" s="69"/>
      <c r="AG415" s="270" t="b">
        <f>AG414</f>
        <v>0</v>
      </c>
      <c r="AH415" s="69"/>
      <c r="AI415" s="69"/>
    </row>
    <row r="416" spans="1:36" s="37" customFormat="1" ht="5.0999999999999996" customHeight="1" x14ac:dyDescent="0.2">
      <c r="A416" s="253"/>
      <c r="B416" s="187"/>
      <c r="D416" s="176"/>
      <c r="E416" s="327"/>
      <c r="F416" s="328"/>
      <c r="G416" s="329"/>
      <c r="H416" s="329"/>
      <c r="I416" s="330"/>
      <c r="J416" s="330"/>
      <c r="K416" s="331"/>
      <c r="L416" s="332"/>
      <c r="M416" s="333"/>
      <c r="N416" s="333"/>
      <c r="O416" s="306"/>
      <c r="P416" s="69"/>
      <c r="Q416" s="69"/>
      <c r="R416" s="69"/>
      <c r="S416" s="69"/>
      <c r="T416" s="69"/>
      <c r="U416" s="69"/>
      <c r="V416" s="69"/>
      <c r="W416" s="69"/>
      <c r="X416" s="69"/>
      <c r="Y416" s="69"/>
      <c r="Z416" s="69"/>
      <c r="AA416" s="69"/>
      <c r="AB416" s="69"/>
      <c r="AC416" s="69"/>
      <c r="AD416" s="69"/>
      <c r="AE416" s="69"/>
      <c r="AF416" s="69"/>
      <c r="AG416" s="69"/>
      <c r="AH416" s="69"/>
      <c r="AI416" s="69"/>
    </row>
    <row r="417" spans="1:36" s="37" customFormat="1" ht="12.75" customHeight="1" x14ac:dyDescent="0.2">
      <c r="A417" s="253"/>
      <c r="B417" s="187"/>
      <c r="D417" s="334" t="s">
        <v>238</v>
      </c>
      <c r="E417" s="204" t="str">
        <f>Translations!$B$342</f>
        <v>Description</v>
      </c>
      <c r="G417" s="335"/>
      <c r="H417" s="176"/>
      <c r="I417" s="176"/>
      <c r="J417" s="176"/>
      <c r="K417" s="176"/>
      <c r="L417" s="176"/>
      <c r="M417" s="176"/>
      <c r="N417" s="176"/>
      <c r="O417" s="306"/>
      <c r="P417" s="69"/>
      <c r="Q417" s="69"/>
      <c r="R417" s="69"/>
      <c r="S417" s="69"/>
      <c r="T417" s="69"/>
      <c r="U417" s="69"/>
      <c r="V417" s="69"/>
      <c r="W417" s="69"/>
      <c r="X417" s="69"/>
      <c r="Y417" s="69"/>
      <c r="Z417" s="69"/>
      <c r="AA417" s="69"/>
      <c r="AB417" s="69"/>
      <c r="AC417" s="69"/>
      <c r="AD417" s="69"/>
      <c r="AE417" s="69"/>
      <c r="AF417" s="69"/>
      <c r="AG417" s="69"/>
      <c r="AH417" s="69"/>
      <c r="AI417" s="69"/>
    </row>
    <row r="418" spans="1:36" s="37" customFormat="1" ht="12.75" customHeight="1" x14ac:dyDescent="0.2">
      <c r="A418" s="253"/>
      <c r="B418" s="259"/>
      <c r="C418" s="31"/>
      <c r="D418" s="176"/>
      <c r="E418" s="680" t="str">
        <f>Translations!$B$346</f>
        <v>In case you require more space for the description you may also use external files and reference those here.</v>
      </c>
      <c r="F418" s="680"/>
      <c r="G418" s="680"/>
      <c r="H418" s="680"/>
      <c r="I418" s="680"/>
      <c r="J418" s="680"/>
      <c r="K418" s="680"/>
      <c r="L418" s="680"/>
      <c r="M418" s="680"/>
      <c r="N418" s="680"/>
      <c r="O418" s="306"/>
      <c r="P418" s="73"/>
      <c r="Q418" s="69"/>
      <c r="R418" s="69"/>
      <c r="S418" s="69"/>
      <c r="T418" s="69"/>
      <c r="U418" s="69"/>
      <c r="V418" s="69"/>
      <c r="W418" s="69"/>
      <c r="X418" s="69"/>
      <c r="Y418" s="69"/>
      <c r="Z418" s="69"/>
      <c r="AA418" s="69"/>
      <c r="AB418" s="69"/>
      <c r="AC418" s="69"/>
      <c r="AD418" s="69"/>
      <c r="AE418" s="69"/>
      <c r="AF418" s="69"/>
      <c r="AG418" s="69"/>
      <c r="AH418" s="69"/>
      <c r="AI418" s="69"/>
    </row>
    <row r="419" spans="1:36" s="37" customFormat="1" ht="12.75" customHeight="1" x14ac:dyDescent="0.2">
      <c r="A419" s="336"/>
      <c r="B419" s="254"/>
      <c r="C419" s="39"/>
      <c r="E419" s="789"/>
      <c r="F419" s="790"/>
      <c r="G419" s="790"/>
      <c r="H419" s="790"/>
      <c r="I419" s="790"/>
      <c r="J419" s="790"/>
      <c r="K419" s="790"/>
      <c r="L419" s="790"/>
      <c r="M419" s="790"/>
      <c r="N419" s="791"/>
      <c r="O419" s="306"/>
      <c r="P419" s="314" t="str">
        <f>P410</f>
        <v/>
      </c>
      <c r="Q419" s="69"/>
      <c r="R419" s="69"/>
      <c r="S419" s="69"/>
      <c r="T419" s="69"/>
      <c r="U419" s="69"/>
      <c r="V419" s="69"/>
      <c r="W419" s="69"/>
      <c r="X419" s="69"/>
      <c r="Y419" s="69"/>
      <c r="Z419" s="69"/>
      <c r="AA419" s="69"/>
      <c r="AB419" s="69"/>
      <c r="AC419" s="69"/>
      <c r="AD419" s="69"/>
      <c r="AE419" s="69"/>
      <c r="AF419" s="69"/>
      <c r="AG419" s="69"/>
      <c r="AH419" s="69"/>
      <c r="AI419" s="173" t="b">
        <f>AND(COUNTA(CNTR_ListRelevantSections)&gt;0,OR(AB412,COUNTA(E410:E412)=0))</f>
        <v>0</v>
      </c>
    </row>
    <row r="420" spans="1:36" s="37" customFormat="1" ht="12.75" customHeight="1" x14ac:dyDescent="0.2">
      <c r="A420" s="336"/>
      <c r="B420" s="254"/>
      <c r="C420" s="39"/>
      <c r="E420" s="792"/>
      <c r="F420" s="793"/>
      <c r="G420" s="793"/>
      <c r="H420" s="793"/>
      <c r="I420" s="793"/>
      <c r="J420" s="793"/>
      <c r="K420" s="793"/>
      <c r="L420" s="793"/>
      <c r="M420" s="793"/>
      <c r="N420" s="794"/>
      <c r="O420" s="306"/>
      <c r="P420" s="314" t="str">
        <f>P419</f>
        <v/>
      </c>
      <c r="Q420" s="69"/>
      <c r="R420" s="69"/>
      <c r="S420" s="69"/>
      <c r="T420" s="69"/>
      <c r="U420" s="69"/>
      <c r="V420" s="69"/>
      <c r="W420" s="69"/>
      <c r="X420" s="69"/>
      <c r="Y420" s="69"/>
      <c r="Z420" s="69"/>
      <c r="AA420" s="69"/>
      <c r="AB420" s="69"/>
      <c r="AC420" s="69"/>
      <c r="AD420" s="69"/>
      <c r="AE420" s="69"/>
      <c r="AF420" s="69"/>
      <c r="AG420" s="69"/>
      <c r="AH420" s="69"/>
      <c r="AI420" s="173" t="b">
        <f>AI419</f>
        <v>0</v>
      </c>
    </row>
    <row r="421" spans="1:36" s="37" customFormat="1" ht="12.75" customHeight="1" x14ac:dyDescent="0.2">
      <c r="A421" s="336"/>
      <c r="B421" s="254"/>
      <c r="C421" s="39"/>
      <c r="E421" s="792"/>
      <c r="F421" s="793"/>
      <c r="G421" s="793"/>
      <c r="H421" s="793"/>
      <c r="I421" s="793"/>
      <c r="J421" s="793"/>
      <c r="K421" s="793"/>
      <c r="L421" s="793"/>
      <c r="M421" s="793"/>
      <c r="N421" s="794"/>
      <c r="O421" s="306"/>
      <c r="P421" s="314" t="str">
        <f t="shared" ref="P421:P423" si="130">P420</f>
        <v/>
      </c>
      <c r="Q421" s="69"/>
      <c r="R421" s="69"/>
      <c r="S421" s="69"/>
      <c r="T421" s="69"/>
      <c r="U421" s="69"/>
      <c r="V421" s="69"/>
      <c r="W421" s="69"/>
      <c r="X421" s="69"/>
      <c r="Y421" s="69"/>
      <c r="Z421" s="69"/>
      <c r="AA421" s="69"/>
      <c r="AB421" s="69"/>
      <c r="AC421" s="69"/>
      <c r="AD421" s="69"/>
      <c r="AE421" s="69"/>
      <c r="AF421" s="69"/>
      <c r="AG421" s="69"/>
      <c r="AH421" s="69"/>
      <c r="AI421" s="173" t="b">
        <f>AI420</f>
        <v>0</v>
      </c>
    </row>
    <row r="422" spans="1:36" s="37" customFormat="1" ht="12.75" customHeight="1" x14ac:dyDescent="0.2">
      <c r="A422" s="336"/>
      <c r="B422" s="254"/>
      <c r="C422" s="39"/>
      <c r="E422" s="792"/>
      <c r="F422" s="793"/>
      <c r="G422" s="793"/>
      <c r="H422" s="793"/>
      <c r="I422" s="793"/>
      <c r="J422" s="793"/>
      <c r="K422" s="793"/>
      <c r="L422" s="793"/>
      <c r="M422" s="793"/>
      <c r="N422" s="794"/>
      <c r="O422" s="306"/>
      <c r="P422" s="314" t="str">
        <f t="shared" si="130"/>
        <v/>
      </c>
      <c r="Q422" s="69"/>
      <c r="R422" s="69"/>
      <c r="S422" s="69"/>
      <c r="T422" s="69"/>
      <c r="U422" s="69"/>
      <c r="V422" s="69"/>
      <c r="W422" s="69"/>
      <c r="X422" s="69"/>
      <c r="Y422" s="69"/>
      <c r="Z422" s="69"/>
      <c r="AA422" s="69"/>
      <c r="AB422" s="69"/>
      <c r="AC422" s="69"/>
      <c r="AD422" s="69"/>
      <c r="AE422" s="69"/>
      <c r="AF422" s="69"/>
      <c r="AG422" s="69"/>
      <c r="AH422" s="69"/>
      <c r="AI422" s="173" t="b">
        <f>AI421</f>
        <v>0</v>
      </c>
    </row>
    <row r="423" spans="1:36" s="37" customFormat="1" ht="12.75" customHeight="1" x14ac:dyDescent="0.2">
      <c r="A423" s="336"/>
      <c r="B423" s="254"/>
      <c r="C423" s="39"/>
      <c r="E423" s="795"/>
      <c r="F423" s="796"/>
      <c r="G423" s="796"/>
      <c r="H423" s="796"/>
      <c r="I423" s="796"/>
      <c r="J423" s="796"/>
      <c r="K423" s="796"/>
      <c r="L423" s="796"/>
      <c r="M423" s="796"/>
      <c r="N423" s="797"/>
      <c r="O423" s="306"/>
      <c r="P423" s="314" t="str">
        <f t="shared" si="130"/>
        <v/>
      </c>
      <c r="Q423" s="69"/>
      <c r="R423" s="69"/>
      <c r="S423" s="69"/>
      <c r="T423" s="69"/>
      <c r="U423" s="69"/>
      <c r="V423" s="69"/>
      <c r="W423" s="69"/>
      <c r="X423" s="69"/>
      <c r="Y423" s="69"/>
      <c r="Z423" s="69"/>
      <c r="AA423" s="69"/>
      <c r="AB423" s="69"/>
      <c r="AC423" s="69"/>
      <c r="AD423" s="69"/>
      <c r="AE423" s="69"/>
      <c r="AF423" s="69"/>
      <c r="AG423" s="69"/>
      <c r="AH423" s="69"/>
      <c r="AI423" s="173" t="b">
        <f>AI422</f>
        <v>0</v>
      </c>
    </row>
    <row r="424" spans="1:36" ht="12.75" customHeight="1" thickBot="1" x14ac:dyDescent="0.25">
      <c r="A424" s="253"/>
      <c r="B424" s="254"/>
      <c r="C424" s="308"/>
      <c r="D424" s="264"/>
      <c r="E424" s="309"/>
      <c r="F424" s="308"/>
      <c r="G424" s="310"/>
      <c r="H424" s="310"/>
      <c r="I424" s="310"/>
      <c r="J424" s="310"/>
      <c r="K424" s="310"/>
      <c r="L424" s="310"/>
      <c r="M424" s="310"/>
      <c r="N424" s="310"/>
      <c r="O424" s="172"/>
      <c r="P424" s="69"/>
      <c r="Q424" s="69"/>
      <c r="R424" s="69"/>
      <c r="S424" s="25"/>
      <c r="T424" s="25"/>
      <c r="U424" s="311"/>
      <c r="V424" s="25"/>
      <c r="W424" s="25"/>
      <c r="X424" s="311"/>
      <c r="Y424" s="25"/>
      <c r="Z424" s="25"/>
      <c r="AA424" s="25"/>
      <c r="AB424" s="25"/>
      <c r="AC424" s="25"/>
      <c r="AD424" s="25"/>
      <c r="AE424" s="25"/>
      <c r="AF424" s="25"/>
      <c r="AG424" s="25"/>
      <c r="AH424" s="25"/>
      <c r="AI424" s="25"/>
    </row>
    <row r="425" spans="1:36" ht="12.75" customHeight="1" thickBot="1" x14ac:dyDescent="0.25">
      <c r="A425" s="312"/>
      <c r="B425" s="187"/>
      <c r="C425" s="39"/>
      <c r="D425" s="220"/>
      <c r="E425" s="300"/>
      <c r="F425" s="39"/>
      <c r="G425" s="56"/>
      <c r="H425" s="56"/>
      <c r="I425" s="56"/>
      <c r="J425" s="56"/>
      <c r="K425" s="39"/>
      <c r="L425" s="56"/>
      <c r="M425" s="56"/>
      <c r="N425" s="56"/>
      <c r="O425" s="172"/>
      <c r="P425" s="69"/>
      <c r="Q425" s="69"/>
      <c r="R425" s="69"/>
      <c r="S425" s="71"/>
      <c r="V425" s="303"/>
      <c r="Z425" s="25"/>
      <c r="AA425" s="25"/>
      <c r="AB425" s="25"/>
      <c r="AC425" s="25"/>
      <c r="AD425" s="25"/>
      <c r="AE425" s="25"/>
      <c r="AF425" s="25"/>
      <c r="AG425" s="25"/>
      <c r="AH425" s="25"/>
      <c r="AI425" s="293"/>
      <c r="AJ425" s="287"/>
    </row>
    <row r="426" spans="1:36" ht="15" customHeight="1" thickBot="1" x14ac:dyDescent="0.25">
      <c r="A426" s="266" t="str">
        <f>IF(E426="","",C426)</f>
        <v/>
      </c>
      <c r="B426" s="187"/>
      <c r="C426" s="267">
        <f>C405+1</f>
        <v>20</v>
      </c>
      <c r="D426" s="31"/>
      <c r="E426" s="822"/>
      <c r="F426" s="823"/>
      <c r="G426" s="823"/>
      <c r="H426" s="823"/>
      <c r="I426" s="823"/>
      <c r="J426" s="823"/>
      <c r="K426" s="824"/>
      <c r="L426" s="824"/>
      <c r="M426" s="824"/>
      <c r="N426" s="825"/>
      <c r="O426" s="313"/>
      <c r="P426" s="314" t="str">
        <f>IF(AND(E426&lt;&gt;"",COUNTIF(P427:$P$658,"PRINT")=0),"PRINT","")</f>
        <v/>
      </c>
      <c r="Q426" s="315"/>
      <c r="R426" s="316" t="str">
        <f>IF(ISBLANK(E426),"",MATCH(E426,CNTR_SourceStreamNames,0))</f>
        <v/>
      </c>
      <c r="S426" s="71"/>
      <c r="T426" s="71"/>
      <c r="U426" s="71"/>
      <c r="V426" s="303"/>
      <c r="X426" s="25"/>
      <c r="Y426" s="25"/>
      <c r="Z426" s="25"/>
      <c r="AA426" s="25"/>
      <c r="AB426" s="25"/>
      <c r="AC426" s="25"/>
      <c r="AD426" s="25"/>
      <c r="AE426" s="25"/>
      <c r="AF426" s="25"/>
      <c r="AG426" s="25"/>
      <c r="AH426" s="25"/>
      <c r="AI426" s="270" t="b">
        <f>CNTR_FuelStreamsRelevant=EUconst_NotRelevant</f>
        <v>0</v>
      </c>
      <c r="AJ426" s="287"/>
    </row>
    <row r="427" spans="1:36" ht="12.75" customHeight="1" thickBot="1" x14ac:dyDescent="0.25">
      <c r="A427" s="253"/>
      <c r="B427" s="187"/>
      <c r="C427" s="31"/>
      <c r="D427" s="31"/>
      <c r="E427" s="826" t="str">
        <f>IF(ISBLANK(E426),"",IF(INDEX(c_AERDataTransfer!$AT$27:$AT$76,MATCH(R426,c_AERDataTransfer!$C$27:$C$76,0))&gt;0,INDEX(c_AERDataTransfer!$AT$27:$AT$76,MATCH(R426,c_AERDataTransfer!$C$27:$C$76,0)),""))</f>
        <v/>
      </c>
      <c r="F427" s="827"/>
      <c r="G427" s="827"/>
      <c r="H427" s="827"/>
      <c r="I427" s="827"/>
      <c r="J427" s="827"/>
      <c r="K427" s="828"/>
      <c r="L427" s="828"/>
      <c r="M427" s="828"/>
      <c r="N427" s="829"/>
      <c r="O427" s="317"/>
      <c r="P427" s="69"/>
      <c r="Q427" s="315"/>
      <c r="R427" s="69"/>
      <c r="S427" s="71"/>
      <c r="T427" s="71"/>
      <c r="U427" s="71"/>
      <c r="V427" s="303"/>
      <c r="X427" s="25"/>
      <c r="Y427" s="318"/>
      <c r="Z427" s="69"/>
      <c r="AA427" s="69"/>
      <c r="AB427" s="69"/>
      <c r="AC427" s="69"/>
      <c r="AD427" s="69"/>
      <c r="AE427" s="318"/>
      <c r="AF427" s="25"/>
      <c r="AG427" s="315"/>
      <c r="AH427" s="69"/>
      <c r="AI427" s="293"/>
      <c r="AJ427" s="287"/>
    </row>
    <row r="428" spans="1:36" ht="5.0999999999999996" customHeight="1" x14ac:dyDescent="0.2">
      <c r="A428" s="253"/>
      <c r="B428" s="187"/>
      <c r="C428" s="31"/>
      <c r="D428" s="31"/>
      <c r="E428" s="31"/>
      <c r="F428" s="31"/>
      <c r="G428" s="31"/>
      <c r="H428" s="39"/>
      <c r="I428" s="39"/>
      <c r="J428" s="39"/>
      <c r="K428" s="39"/>
      <c r="L428" s="39"/>
      <c r="M428" s="39"/>
      <c r="N428" s="39"/>
      <c r="O428" s="172"/>
      <c r="P428" s="69"/>
      <c r="Q428" s="69"/>
      <c r="R428" s="69"/>
      <c r="S428" s="71"/>
      <c r="T428" s="71"/>
      <c r="U428" s="71"/>
      <c r="V428" s="303"/>
      <c r="W428" s="69"/>
      <c r="X428" s="69"/>
      <c r="Y428" s="69"/>
      <c r="Z428" s="69"/>
      <c r="AA428" s="69"/>
      <c r="AB428" s="69"/>
      <c r="AC428" s="69"/>
      <c r="AD428" s="69"/>
      <c r="AE428" s="69"/>
      <c r="AF428" s="25"/>
      <c r="AG428" s="69"/>
      <c r="AH428" s="69"/>
      <c r="AI428" s="69"/>
      <c r="AJ428" s="287"/>
    </row>
    <row r="429" spans="1:36" ht="12.75" customHeight="1" x14ac:dyDescent="0.2">
      <c r="A429" s="253"/>
      <c r="B429" s="187"/>
      <c r="C429" s="31"/>
      <c r="D429" s="31"/>
      <c r="E429" s="830" t="str">
        <f>IF(E426="","",HYPERLINK("#JUMP_E_Top",EUconst_FurtherGuidancePoint1))</f>
        <v/>
      </c>
      <c r="F429" s="830"/>
      <c r="G429" s="830"/>
      <c r="H429" s="830"/>
      <c r="I429" s="830"/>
      <c r="J429" s="830"/>
      <c r="K429" s="830"/>
      <c r="L429" s="830"/>
      <c r="M429" s="830"/>
      <c r="N429" s="831"/>
      <c r="O429" s="172"/>
      <c r="P429" s="69"/>
      <c r="Q429" s="315"/>
      <c r="R429" s="319"/>
      <c r="S429" s="71"/>
      <c r="T429" s="71"/>
      <c r="U429" s="71"/>
      <c r="V429" s="69"/>
      <c r="W429" s="69"/>
      <c r="X429" s="69"/>
      <c r="Y429" s="25"/>
      <c r="Z429" s="69"/>
      <c r="AA429" s="69"/>
      <c r="AB429" s="69"/>
      <c r="AC429" s="69"/>
      <c r="AD429" s="69"/>
      <c r="AE429" s="69"/>
      <c r="AF429" s="25"/>
      <c r="AG429" s="69"/>
      <c r="AH429" s="69"/>
      <c r="AI429" s="69"/>
      <c r="AJ429" s="287"/>
    </row>
    <row r="430" spans="1:36" s="37" customFormat="1" ht="38.85" customHeight="1" x14ac:dyDescent="0.2">
      <c r="A430" s="253"/>
      <c r="B430" s="187"/>
      <c r="C430" s="31"/>
      <c r="E430" s="320" t="str">
        <f>Translations!$B$65</f>
        <v>Parameter</v>
      </c>
      <c r="F430" s="321" t="s">
        <v>573</v>
      </c>
      <c r="G430" s="798" t="str">
        <f>Translations!$B$344</f>
        <v xml:space="preserve">Reason for deviation in the past: </v>
      </c>
      <c r="H430" s="798"/>
      <c r="I430" s="320" t="str">
        <f>Translations!$B$345</f>
        <v>Impact on tiers?</v>
      </c>
      <c r="J430" s="320" t="str">
        <f>Translations!$B$336</f>
        <v>Measures taken:</v>
      </c>
      <c r="K430" s="321" t="str">
        <f>Translations!$B$308</f>
        <v>When?</v>
      </c>
      <c r="L430" s="321" t="str">
        <f>Translations!$B$340</f>
        <v>Tier applied:</v>
      </c>
      <c r="O430" s="306"/>
      <c r="P430" s="69"/>
      <c r="Q430" s="322"/>
      <c r="R430" s="69"/>
      <c r="S430" s="69"/>
      <c r="T430" s="322"/>
      <c r="U430" s="322"/>
      <c r="V430" s="322"/>
      <c r="W430" s="322"/>
      <c r="X430" s="322"/>
      <c r="Y430" s="322"/>
      <c r="Z430" s="322"/>
      <c r="AA430" s="323" t="s">
        <v>498</v>
      </c>
      <c r="AB430" s="322"/>
      <c r="AC430" s="322" t="str">
        <f>Translations!$B$344</f>
        <v xml:space="preserve">Reason for deviation in the past: </v>
      </c>
      <c r="AD430" s="322" t="str">
        <f>Translations!$B$345</f>
        <v>Impact on tiers?</v>
      </c>
      <c r="AE430" s="322" t="str">
        <f>Translations!$B$336</f>
        <v>Measures taken:</v>
      </c>
      <c r="AF430" s="322" t="str">
        <f>Translations!$B$308</f>
        <v>When?</v>
      </c>
      <c r="AG430" s="322" t="str">
        <f>Translations!$B$340</f>
        <v>Tier applied:</v>
      </c>
      <c r="AH430" s="322"/>
      <c r="AI430" s="69"/>
      <c r="AJ430" s="287"/>
    </row>
    <row r="431" spans="1:36" s="37" customFormat="1" ht="15" customHeight="1" x14ac:dyDescent="0.2">
      <c r="A431" s="253"/>
      <c r="B431" s="187"/>
      <c r="D431" s="176" t="s">
        <v>128</v>
      </c>
      <c r="E431" s="10"/>
      <c r="F431" s="324" t="str">
        <f>IF(OR(X431="",X431=EUconst_NA),"",IF(CNTR_SmallEmitter,1,X431))</f>
        <v/>
      </c>
      <c r="G431" s="799"/>
      <c r="H431" s="730"/>
      <c r="I431" s="11"/>
      <c r="J431" s="11"/>
      <c r="K431" s="12"/>
      <c r="L431" s="13"/>
      <c r="M431" s="800" t="str">
        <f>IF(OR(ISBLANK(L431),L431=EUconst_NoTier),"",IF($Z431=0,EUconst_NotApplicable,IF(ISERROR($Z431),"",$Z431)))</f>
        <v/>
      </c>
      <c r="N431" s="801"/>
      <c r="O431" s="306"/>
      <c r="P431" s="314" t="str">
        <f>R426</f>
        <v/>
      </c>
      <c r="Q431" s="69"/>
      <c r="R431" s="173" t="str">
        <f>R435</f>
        <v/>
      </c>
      <c r="S431" s="322"/>
      <c r="T431" s="173" t="str">
        <f>IF(E431="","",INDEX(EUwideConstants!$C$251:$C$257,MATCH(E431,Euconst_CalcFactors,0))&amp;R431)</f>
        <v/>
      </c>
      <c r="U431" s="69"/>
      <c r="V431" s="173" t="str">
        <f>IF(T431="","",INDEX(EUwideConstants!$E$251:$E$257,MATCH(E431,Euconst_CalcFactors,0)))</f>
        <v/>
      </c>
      <c r="W431" s="69"/>
      <c r="X431" s="270" t="str">
        <f>IF(OR(R431="",T431=""),"",INDEX(EUwideConstants!$G:$G,MATCH(T431,EUwideConstants!$S:$S,0)))</f>
        <v/>
      </c>
      <c r="Y431" s="173" t="str">
        <f>IF(F431="","",IF(F431=EUconst_NA,"",INDEX(EUwideConstants!$H:$O,MATCH(T431,EUwideConstants!$S:$S,0),MATCH(F431,CNTR_TierList,0))))</f>
        <v/>
      </c>
      <c r="Z431" s="173" t="str">
        <f>IF(ISBLANK(L431),"",IF(L431=EUconst_NA,"",INDEX(EUwideConstants!$H:$O,MATCH(T431,EUwideConstants!$S:$S,0),MATCH(L431,CNTR_TierList,0))))</f>
        <v/>
      </c>
      <c r="AA431" s="69"/>
      <c r="AB431" s="270" t="b">
        <f>AND(COUNTA(CNTR_ListRelevantSections)&gt;0,E426="")</f>
        <v>0</v>
      </c>
      <c r="AC431" s="270" t="b">
        <f>AND(COUNTA(CNTR_ListRelevantSections)&gt;0,OR(E431="",AB431,CNTR_REHasImproveFuelStream=FALSE))</f>
        <v>0</v>
      </c>
      <c r="AD431" s="270" t="b">
        <f t="shared" ref="AD431:AD433" si="131">AC431</f>
        <v>0</v>
      </c>
      <c r="AE431" s="270" t="b">
        <f t="shared" ref="AE431:AE433" si="132">AD431</f>
        <v>0</v>
      </c>
      <c r="AF431" s="270" t="b">
        <f>OR(AD431,AND(J431&lt;&gt;"",J431=FALSE))</f>
        <v>0</v>
      </c>
      <c r="AG431" s="270" t="b">
        <f>OR(AF431,AND(I431&lt;&gt;"",I431=FALSE))</f>
        <v>0</v>
      </c>
      <c r="AH431" s="69"/>
      <c r="AI431" s="69"/>
    </row>
    <row r="432" spans="1:36" s="37" customFormat="1" ht="15" customHeight="1" x14ac:dyDescent="0.2">
      <c r="A432" s="253"/>
      <c r="B432" s="187"/>
      <c r="D432" s="176" t="s">
        <v>129</v>
      </c>
      <c r="E432" s="14"/>
      <c r="F432" s="325" t="str">
        <f>IF(OR(X432="",X432=EUconst_NA),"",IF(CNTR_SmallEmitter,1,X432))</f>
        <v/>
      </c>
      <c r="G432" s="802"/>
      <c r="H432" s="803"/>
      <c r="I432" s="15"/>
      <c r="J432" s="15"/>
      <c r="K432" s="16"/>
      <c r="L432" s="17"/>
      <c r="M432" s="804" t="str">
        <f>IF(OR(ISBLANK(L432),L432=EUconst_NoTier),"",IF($Z432=0,EUconst_NotApplicable,IF(ISERROR($Z432),"",$Z432)))</f>
        <v/>
      </c>
      <c r="N432" s="805"/>
      <c r="O432" s="306"/>
      <c r="P432" s="314" t="str">
        <f>P431</f>
        <v/>
      </c>
      <c r="Q432" s="69"/>
      <c r="R432" s="173" t="str">
        <f>R431</f>
        <v/>
      </c>
      <c r="S432" s="322"/>
      <c r="T432" s="173" t="str">
        <f>IF(E432="","",INDEX(EUwideConstants!$C$251:$C$257,MATCH(E432,Euconst_CalcFactors,0))&amp;R432)</f>
        <v/>
      </c>
      <c r="U432" s="69"/>
      <c r="V432" s="173" t="str">
        <f>IF(T432="","",INDEX(EUwideConstants!$E$251:$E$257,MATCH(E432,Euconst_CalcFactors,0)))</f>
        <v/>
      </c>
      <c r="W432" s="69"/>
      <c r="X432" s="270" t="str">
        <f>IF(OR(R432="",T432=""),"",INDEX(EUwideConstants!$G:$G,MATCH(T432,EUwideConstants!$S:$S,0)))</f>
        <v/>
      </c>
      <c r="Y432" s="173" t="str">
        <f>IF(F432="","",IF(F432=EUconst_NA,"",INDEX(EUwideConstants!$H:$O,MATCH(T432,EUwideConstants!$S:$S,0),MATCH(F432,CNTR_TierList,0))))</f>
        <v/>
      </c>
      <c r="Z432" s="173" t="str">
        <f>IF(ISBLANK(L432),"",IF(L432=EUconst_NA,"",INDEX(EUwideConstants!$H:$O,MATCH(T432,EUwideConstants!$S:$S,0),MATCH(L432,CNTR_TierList,0))))</f>
        <v/>
      </c>
      <c r="AA432" s="69"/>
      <c r="AB432" s="270" t="b">
        <f>AND(COUNTA(CNTR_ListRelevantSections)&gt;0,E426="")</f>
        <v>0</v>
      </c>
      <c r="AC432" s="270" t="b">
        <f>AND(COUNTA(CNTR_ListRelevantSections)&gt;0,OR(E432="",AB432,CNTR_REHasImproveFuelStream=FALSE))</f>
        <v>0</v>
      </c>
      <c r="AD432" s="270" t="b">
        <f t="shared" si="131"/>
        <v>0</v>
      </c>
      <c r="AE432" s="270" t="b">
        <f t="shared" si="132"/>
        <v>0</v>
      </c>
      <c r="AF432" s="270" t="b">
        <f>OR(AD432,AND(J432&lt;&gt;"",J432=FALSE))</f>
        <v>0</v>
      </c>
      <c r="AG432" s="270" t="b">
        <f>OR(AF432,AND(I432&lt;&gt;"",I432=FALSE))</f>
        <v>0</v>
      </c>
      <c r="AH432" s="69"/>
      <c r="AI432" s="69"/>
    </row>
    <row r="433" spans="1:36" s="37" customFormat="1" ht="15" customHeight="1" x14ac:dyDescent="0.2">
      <c r="A433" s="253"/>
      <c r="B433" s="187"/>
      <c r="D433" s="176" t="s">
        <v>236</v>
      </c>
      <c r="E433" s="18"/>
      <c r="F433" s="326" t="str">
        <f>IF(OR(X433="",X433=EUconst_NA),"",IF(CNTR_SmallEmitter,1,X433))</f>
        <v/>
      </c>
      <c r="G433" s="806"/>
      <c r="H433" s="807"/>
      <c r="I433" s="19"/>
      <c r="J433" s="19"/>
      <c r="K433" s="20"/>
      <c r="L433" s="21"/>
      <c r="M433" s="808" t="str">
        <f>IF(OR(ISBLANK(L433),L433=EUconst_NoTier),"",IF($Z433=0,EUconst_NotApplicable,IF(ISERROR($Z433),"",$Z433)))</f>
        <v/>
      </c>
      <c r="N433" s="809"/>
      <c r="O433" s="306"/>
      <c r="P433" s="314" t="str">
        <f>P432</f>
        <v/>
      </c>
      <c r="Q433" s="69"/>
      <c r="R433" s="173" t="str">
        <f>R432</f>
        <v/>
      </c>
      <c r="S433" s="322"/>
      <c r="T433" s="173" t="str">
        <f>IF(E433="","",INDEX(EUwideConstants!$C$251:$C$257,MATCH(E433,Euconst_CalcFactors,0))&amp;R433)</f>
        <v/>
      </c>
      <c r="U433" s="69"/>
      <c r="V433" s="173" t="str">
        <f>IF(T433="","",INDEX(EUwideConstants!$E$251:$E$257,MATCH(E433,Euconst_CalcFactors,0)))</f>
        <v/>
      </c>
      <c r="W433" s="69"/>
      <c r="X433" s="270" t="str">
        <f>IF(OR(R433="",T433=""),"",INDEX(EUwideConstants!$G:$G,MATCH(T433,EUwideConstants!$S:$S,0)))</f>
        <v/>
      </c>
      <c r="Y433" s="173" t="str">
        <f>IF(F433="","",IF(F433=EUconst_NA,"",INDEX(EUwideConstants!$H:$O,MATCH(T433,EUwideConstants!$S:$S,0),MATCH(F433,CNTR_TierList,0))))</f>
        <v/>
      </c>
      <c r="Z433" s="173" t="str">
        <f>IF(ISBLANK(L433),"",IF(L433=EUconst_NA,"",INDEX(EUwideConstants!$H:$O,MATCH(T433,EUwideConstants!$S:$S,0),MATCH(L433,CNTR_TierList,0))))</f>
        <v/>
      </c>
      <c r="AA433" s="69"/>
      <c r="AB433" s="270" t="b">
        <f>AND(COUNTA(CNTR_ListRelevantSections)&gt;0,E426="")</f>
        <v>0</v>
      </c>
      <c r="AC433" s="270" t="b">
        <f>AND(COUNTA(CNTR_ListRelevantSections)&gt;0,OR(E433="",AB433,CNTR_REHasImproveFuelStream=FALSE))</f>
        <v>0</v>
      </c>
      <c r="AD433" s="270" t="b">
        <f t="shared" si="131"/>
        <v>0</v>
      </c>
      <c r="AE433" s="270" t="b">
        <f t="shared" si="132"/>
        <v>0</v>
      </c>
      <c r="AF433" s="270" t="b">
        <f>OR(AD433,AND(J433&lt;&gt;"",J433=FALSE))</f>
        <v>0</v>
      </c>
      <c r="AG433" s="270" t="b">
        <f>OR(AF433,AND(I433&lt;&gt;"",I433=FALSE))</f>
        <v>0</v>
      </c>
      <c r="AH433" s="69"/>
      <c r="AI433" s="69"/>
    </row>
    <row r="434" spans="1:36" s="37" customFormat="1" ht="5.0999999999999996" customHeight="1" x14ac:dyDescent="0.2">
      <c r="A434" s="253"/>
      <c r="B434" s="187"/>
      <c r="C434" s="31"/>
      <c r="D434" s="176"/>
      <c r="F434" s="39"/>
      <c r="G434" s="176"/>
      <c r="H434" s="176"/>
      <c r="I434" s="176"/>
      <c r="J434" s="176"/>
      <c r="M434" s="39"/>
      <c r="N434" s="39"/>
      <c r="O434" s="172"/>
      <c r="P434" s="71"/>
      <c r="Q434" s="69"/>
      <c r="R434" s="69"/>
      <c r="S434" s="69"/>
      <c r="T434" s="69"/>
      <c r="U434" s="69"/>
      <c r="V434" s="69"/>
      <c r="W434" s="69"/>
      <c r="X434" s="69"/>
      <c r="Y434" s="69"/>
      <c r="Z434" s="69"/>
      <c r="AA434" s="69"/>
      <c r="AB434" s="69"/>
      <c r="AC434" s="69"/>
      <c r="AD434" s="69"/>
      <c r="AE434" s="69"/>
      <c r="AF434" s="69"/>
      <c r="AG434" s="69"/>
      <c r="AH434" s="69"/>
      <c r="AI434" s="69"/>
    </row>
    <row r="435" spans="1:36" s="37" customFormat="1" ht="15" customHeight="1" x14ac:dyDescent="0.2">
      <c r="A435" s="253"/>
      <c r="B435" s="187"/>
      <c r="D435" s="176" t="s">
        <v>237</v>
      </c>
      <c r="E435" s="810" t="str">
        <f>Translations!$B$114</f>
        <v>Scope factor</v>
      </c>
      <c r="F435" s="812" t="str">
        <f>IF(OR(X435="",X435=EUconst_NA),"",X435)</f>
        <v/>
      </c>
      <c r="G435" s="814"/>
      <c r="H435" s="814"/>
      <c r="I435" s="816"/>
      <c r="J435" s="816"/>
      <c r="K435" s="818"/>
      <c r="L435" s="22"/>
      <c r="M435" s="820" t="str">
        <f>IF(OR(ISBLANK(L435),L435=EUconst_NoTier),"",IF($Z435=0,EUconst_NotApplicable,IF(ISERROR($Z435),"",$Z435)))</f>
        <v/>
      </c>
      <c r="N435" s="821"/>
      <c r="O435" s="306"/>
      <c r="P435" s="314" t="str">
        <f>P431</f>
        <v/>
      </c>
      <c r="Q435" s="69"/>
      <c r="R435" s="173" t="str">
        <f>E427</f>
        <v/>
      </c>
      <c r="S435" s="322"/>
      <c r="T435" s="173" t="str">
        <f>IF(E435="","",INDEX(EUwideConstants!$C$251:$C$257,MATCH(E435,Euconst_CalcFactors,0))&amp;R435)</f>
        <v>ScopeFactor_</v>
      </c>
      <c r="U435" s="69"/>
      <c r="V435" s="173" t="str">
        <f ca="1">IF(T435="","",INDEX(EUwideConstants!$E$251:$E$257,MATCH(E435,Euconst_CalcFactors,0)))</f>
        <v>EUwideConstants!$F$251:$I$251</v>
      </c>
      <c r="W435" s="69"/>
      <c r="X435" s="270" t="str">
        <f>IF(OR(R435="",T435=""),"",INDEX(EUwideConstants!$G:$G,MATCH(T435,EUwideConstants!$S:$S,0)))</f>
        <v/>
      </c>
      <c r="Y435" s="173" t="str">
        <f>IF(F435="","",IF(F435=EUconst_NA,"",INDEX(EUwideConstants!$H:$O,MATCH(T435,EUwideConstants!$S:$S,0),MATCH(F435,CNTR_TierList,0))))</f>
        <v/>
      </c>
      <c r="Z435" s="173" t="str">
        <f>IF(ISBLANK(L435),"",IF(L435=EUconst_NA,"",INDEX(EUwideConstants!$H:$O,MATCH(T435,EUwideConstants!$S:$S,0),MATCH(L435,CNTR_TierList,0))))</f>
        <v/>
      </c>
      <c r="AA435" s="173" t="str">
        <f>IF(L435="","",INDEX(ScopeAddress,MATCH(L435,ScopeTiers,0)))</f>
        <v/>
      </c>
      <c r="AB435" s="270" t="b">
        <f>AND(COUNTA(CNTR_ListRelevantSections)&gt;0,E426="")</f>
        <v>0</v>
      </c>
      <c r="AC435" s="270" t="b">
        <f>AND(COUNTA(CNTR_ListRelevantSections)&gt;0,OR(CNTR_REHasImproveScopeFactor=FALSE,AB435))</f>
        <v>0</v>
      </c>
      <c r="AD435" s="270" t="b">
        <f t="shared" ref="AD435" si="133">AC435</f>
        <v>0</v>
      </c>
      <c r="AE435" s="270" t="b">
        <f t="shared" ref="AE435" si="134">AD435</f>
        <v>0</v>
      </c>
      <c r="AF435" s="270" t="b">
        <f t="shared" ref="AF435" si="135">AE435</f>
        <v>0</v>
      </c>
      <c r="AG435" s="270" t="b">
        <f t="shared" ref="AG435" si="136">AF435</f>
        <v>0</v>
      </c>
      <c r="AH435" s="69"/>
      <c r="AI435" s="69"/>
    </row>
    <row r="436" spans="1:36" s="37" customFormat="1" ht="15" customHeight="1" x14ac:dyDescent="0.2">
      <c r="A436" s="253"/>
      <c r="B436" s="187"/>
      <c r="D436" s="176"/>
      <c r="E436" s="811"/>
      <c r="F436" s="813"/>
      <c r="G436" s="815"/>
      <c r="H436" s="815"/>
      <c r="I436" s="817"/>
      <c r="J436" s="817"/>
      <c r="K436" s="819"/>
      <c r="L436" s="23"/>
      <c r="M436" s="820" t="str">
        <f>IF(L436="","",INDEX(ScopeMethodsDetails,MATCH(L436,INDEX(ScopeMethodsDetails,,1),0),2))</f>
        <v/>
      </c>
      <c r="N436" s="821"/>
      <c r="O436" s="306"/>
      <c r="P436" s="314" t="str">
        <f>P435</f>
        <v/>
      </c>
      <c r="Q436" s="69"/>
      <c r="R436" s="69"/>
      <c r="S436" s="69"/>
      <c r="T436" s="69"/>
      <c r="U436" s="69"/>
      <c r="V436" s="69"/>
      <c r="W436" s="69"/>
      <c r="X436" s="69"/>
      <c r="Y436" s="69"/>
      <c r="Z436" s="69"/>
      <c r="AA436" s="69"/>
      <c r="AB436" s="69"/>
      <c r="AC436" s="69"/>
      <c r="AD436" s="69"/>
      <c r="AE436" s="69"/>
      <c r="AF436" s="69"/>
      <c r="AG436" s="270" t="b">
        <f>AG435</f>
        <v>0</v>
      </c>
      <c r="AH436" s="69"/>
      <c r="AI436" s="69"/>
    </row>
    <row r="437" spans="1:36" s="37" customFormat="1" ht="5.0999999999999996" customHeight="1" x14ac:dyDescent="0.2">
      <c r="A437" s="253"/>
      <c r="B437" s="187"/>
      <c r="D437" s="176"/>
      <c r="E437" s="327"/>
      <c r="F437" s="328"/>
      <c r="G437" s="329"/>
      <c r="H437" s="329"/>
      <c r="I437" s="330"/>
      <c r="J437" s="330"/>
      <c r="K437" s="331"/>
      <c r="L437" s="332"/>
      <c r="M437" s="333"/>
      <c r="N437" s="333"/>
      <c r="O437" s="306"/>
      <c r="P437" s="69"/>
      <c r="Q437" s="69"/>
      <c r="R437" s="69"/>
      <c r="S437" s="69"/>
      <c r="T437" s="69"/>
      <c r="U437" s="69"/>
      <c r="V437" s="69"/>
      <c r="W437" s="69"/>
      <c r="X437" s="69"/>
      <c r="Y437" s="69"/>
      <c r="Z437" s="69"/>
      <c r="AA437" s="69"/>
      <c r="AB437" s="69"/>
      <c r="AC437" s="69"/>
      <c r="AD437" s="69"/>
      <c r="AE437" s="69"/>
      <c r="AF437" s="69"/>
      <c r="AG437" s="69"/>
      <c r="AH437" s="69"/>
      <c r="AI437" s="69"/>
    </row>
    <row r="438" spans="1:36" s="37" customFormat="1" ht="12.75" customHeight="1" x14ac:dyDescent="0.2">
      <c r="A438" s="253"/>
      <c r="B438" s="187"/>
      <c r="D438" s="334" t="s">
        <v>238</v>
      </c>
      <c r="E438" s="204" t="str">
        <f>Translations!$B$342</f>
        <v>Description</v>
      </c>
      <c r="G438" s="335"/>
      <c r="H438" s="176"/>
      <c r="I438" s="176"/>
      <c r="J438" s="176"/>
      <c r="K438" s="176"/>
      <c r="L438" s="176"/>
      <c r="M438" s="176"/>
      <c r="N438" s="176"/>
      <c r="O438" s="306"/>
      <c r="P438" s="69"/>
      <c r="Q438" s="69"/>
      <c r="R438" s="69"/>
      <c r="S438" s="69"/>
      <c r="T438" s="69"/>
      <c r="U438" s="69"/>
      <c r="V438" s="69"/>
      <c r="W438" s="69"/>
      <c r="X438" s="69"/>
      <c r="Y438" s="69"/>
      <c r="Z438" s="69"/>
      <c r="AA438" s="69"/>
      <c r="AB438" s="69"/>
      <c r="AC438" s="69"/>
      <c r="AD438" s="69"/>
      <c r="AE438" s="69"/>
      <c r="AF438" s="69"/>
      <c r="AG438" s="69"/>
      <c r="AH438" s="69"/>
      <c r="AI438" s="69"/>
    </row>
    <row r="439" spans="1:36" s="37" customFormat="1" ht="12.75" customHeight="1" x14ac:dyDescent="0.2">
      <c r="A439" s="253"/>
      <c r="B439" s="259"/>
      <c r="C439" s="31"/>
      <c r="D439" s="176"/>
      <c r="E439" s="680" t="str">
        <f>Translations!$B$346</f>
        <v>In case you require more space for the description you may also use external files and reference those here.</v>
      </c>
      <c r="F439" s="680"/>
      <c r="G439" s="680"/>
      <c r="H439" s="680"/>
      <c r="I439" s="680"/>
      <c r="J439" s="680"/>
      <c r="K439" s="680"/>
      <c r="L439" s="680"/>
      <c r="M439" s="680"/>
      <c r="N439" s="680"/>
      <c r="O439" s="306"/>
      <c r="P439" s="73"/>
      <c r="Q439" s="69"/>
      <c r="R439" s="69"/>
      <c r="S439" s="69"/>
      <c r="T439" s="69"/>
      <c r="U439" s="69"/>
      <c r="V439" s="69"/>
      <c r="W439" s="69"/>
      <c r="X439" s="69"/>
      <c r="Y439" s="69"/>
      <c r="Z439" s="69"/>
      <c r="AA439" s="69"/>
      <c r="AB439" s="69"/>
      <c r="AC439" s="69"/>
      <c r="AD439" s="69"/>
      <c r="AE439" s="69"/>
      <c r="AF439" s="69"/>
      <c r="AG439" s="69"/>
      <c r="AH439" s="69"/>
      <c r="AI439" s="69"/>
    </row>
    <row r="440" spans="1:36" s="37" customFormat="1" ht="12.75" customHeight="1" x14ac:dyDescent="0.2">
      <c r="A440" s="336"/>
      <c r="B440" s="254"/>
      <c r="C440" s="39"/>
      <c r="E440" s="789"/>
      <c r="F440" s="790"/>
      <c r="G440" s="790"/>
      <c r="H440" s="790"/>
      <c r="I440" s="790"/>
      <c r="J440" s="790"/>
      <c r="K440" s="790"/>
      <c r="L440" s="790"/>
      <c r="M440" s="790"/>
      <c r="N440" s="791"/>
      <c r="O440" s="306"/>
      <c r="P440" s="314" t="str">
        <f>P431</f>
        <v/>
      </c>
      <c r="Q440" s="69"/>
      <c r="R440" s="69"/>
      <c r="S440" s="69"/>
      <c r="T440" s="69"/>
      <c r="U440" s="69"/>
      <c r="V440" s="69"/>
      <c r="W440" s="69"/>
      <c r="X440" s="69"/>
      <c r="Y440" s="69"/>
      <c r="Z440" s="69"/>
      <c r="AA440" s="69"/>
      <c r="AB440" s="69"/>
      <c r="AC440" s="69"/>
      <c r="AD440" s="69"/>
      <c r="AE440" s="69"/>
      <c r="AF440" s="69"/>
      <c r="AG440" s="69"/>
      <c r="AH440" s="69"/>
      <c r="AI440" s="173" t="b">
        <f>AND(COUNTA(CNTR_ListRelevantSections)&gt;0,OR(AB433,COUNTA(E431:E433)=0))</f>
        <v>0</v>
      </c>
    </row>
    <row r="441" spans="1:36" s="37" customFormat="1" ht="12.75" customHeight="1" x14ac:dyDescent="0.2">
      <c r="A441" s="336"/>
      <c r="B441" s="254"/>
      <c r="C441" s="39"/>
      <c r="E441" s="792"/>
      <c r="F441" s="793"/>
      <c r="G441" s="793"/>
      <c r="H441" s="793"/>
      <c r="I441" s="793"/>
      <c r="J441" s="793"/>
      <c r="K441" s="793"/>
      <c r="L441" s="793"/>
      <c r="M441" s="793"/>
      <c r="N441" s="794"/>
      <c r="O441" s="306"/>
      <c r="P441" s="314" t="str">
        <f>P440</f>
        <v/>
      </c>
      <c r="Q441" s="69"/>
      <c r="R441" s="69"/>
      <c r="S441" s="69"/>
      <c r="T441" s="69"/>
      <c r="U441" s="69"/>
      <c r="V441" s="69"/>
      <c r="W441" s="69"/>
      <c r="X441" s="69"/>
      <c r="Y441" s="69"/>
      <c r="Z441" s="69"/>
      <c r="AA441" s="69"/>
      <c r="AB441" s="69"/>
      <c r="AC441" s="69"/>
      <c r="AD441" s="69"/>
      <c r="AE441" s="69"/>
      <c r="AF441" s="69"/>
      <c r="AG441" s="69"/>
      <c r="AH441" s="69"/>
      <c r="AI441" s="173" t="b">
        <f>AI440</f>
        <v>0</v>
      </c>
    </row>
    <row r="442" spans="1:36" s="37" customFormat="1" ht="12.75" customHeight="1" x14ac:dyDescent="0.2">
      <c r="A442" s="336"/>
      <c r="B442" s="254"/>
      <c r="C442" s="39"/>
      <c r="E442" s="792"/>
      <c r="F442" s="793"/>
      <c r="G442" s="793"/>
      <c r="H442" s="793"/>
      <c r="I442" s="793"/>
      <c r="J442" s="793"/>
      <c r="K442" s="793"/>
      <c r="L442" s="793"/>
      <c r="M442" s="793"/>
      <c r="N442" s="794"/>
      <c r="O442" s="306"/>
      <c r="P442" s="314" t="str">
        <f t="shared" ref="P442:P444" si="137">P441</f>
        <v/>
      </c>
      <c r="Q442" s="69"/>
      <c r="R442" s="69"/>
      <c r="S442" s="69"/>
      <c r="T442" s="69"/>
      <c r="U442" s="69"/>
      <c r="V442" s="69"/>
      <c r="W442" s="69"/>
      <c r="X442" s="69"/>
      <c r="Y442" s="69"/>
      <c r="Z442" s="69"/>
      <c r="AA442" s="69"/>
      <c r="AB442" s="69"/>
      <c r="AC442" s="69"/>
      <c r="AD442" s="69"/>
      <c r="AE442" s="69"/>
      <c r="AF442" s="69"/>
      <c r="AG442" s="69"/>
      <c r="AH442" s="69"/>
      <c r="AI442" s="173" t="b">
        <f>AI441</f>
        <v>0</v>
      </c>
    </row>
    <row r="443" spans="1:36" s="37" customFormat="1" ht="12.75" customHeight="1" x14ac:dyDescent="0.2">
      <c r="A443" s="336"/>
      <c r="B443" s="254"/>
      <c r="C443" s="39"/>
      <c r="E443" s="792"/>
      <c r="F443" s="793"/>
      <c r="G443" s="793"/>
      <c r="H443" s="793"/>
      <c r="I443" s="793"/>
      <c r="J443" s="793"/>
      <c r="K443" s="793"/>
      <c r="L443" s="793"/>
      <c r="M443" s="793"/>
      <c r="N443" s="794"/>
      <c r="O443" s="306"/>
      <c r="P443" s="314" t="str">
        <f t="shared" si="137"/>
        <v/>
      </c>
      <c r="Q443" s="69"/>
      <c r="R443" s="69"/>
      <c r="S443" s="69"/>
      <c r="T443" s="69"/>
      <c r="U443" s="69"/>
      <c r="V443" s="69"/>
      <c r="W443" s="69"/>
      <c r="X443" s="69"/>
      <c r="Y443" s="69"/>
      <c r="Z443" s="69"/>
      <c r="AA443" s="69"/>
      <c r="AB443" s="69"/>
      <c r="AC443" s="69"/>
      <c r="AD443" s="69"/>
      <c r="AE443" s="69"/>
      <c r="AF443" s="69"/>
      <c r="AG443" s="69"/>
      <c r="AH443" s="69"/>
      <c r="AI443" s="173" t="b">
        <f>AI442</f>
        <v>0</v>
      </c>
    </row>
    <row r="444" spans="1:36" s="37" customFormat="1" ht="12.75" customHeight="1" x14ac:dyDescent="0.2">
      <c r="A444" s="336"/>
      <c r="B444" s="254"/>
      <c r="C444" s="39"/>
      <c r="E444" s="795"/>
      <c r="F444" s="796"/>
      <c r="G444" s="796"/>
      <c r="H444" s="796"/>
      <c r="I444" s="796"/>
      <c r="J444" s="796"/>
      <c r="K444" s="796"/>
      <c r="L444" s="796"/>
      <c r="M444" s="796"/>
      <c r="N444" s="797"/>
      <c r="O444" s="306"/>
      <c r="P444" s="314" t="str">
        <f t="shared" si="137"/>
        <v/>
      </c>
      <c r="Q444" s="69"/>
      <c r="R444" s="69"/>
      <c r="S444" s="69"/>
      <c r="T444" s="69"/>
      <c r="U444" s="69"/>
      <c r="V444" s="69"/>
      <c r="W444" s="69"/>
      <c r="X444" s="69"/>
      <c r="Y444" s="69"/>
      <c r="Z444" s="69"/>
      <c r="AA444" s="69"/>
      <c r="AB444" s="69"/>
      <c r="AC444" s="69"/>
      <c r="AD444" s="69"/>
      <c r="AE444" s="69"/>
      <c r="AF444" s="69"/>
      <c r="AG444" s="69"/>
      <c r="AH444" s="69"/>
      <c r="AI444" s="173" t="b">
        <f>AI443</f>
        <v>0</v>
      </c>
    </row>
    <row r="445" spans="1:36" ht="12.75" customHeight="1" thickBot="1" x14ac:dyDescent="0.25">
      <c r="A445" s="253"/>
      <c r="B445" s="254"/>
      <c r="C445" s="308"/>
      <c r="D445" s="264"/>
      <c r="E445" s="309"/>
      <c r="F445" s="308"/>
      <c r="G445" s="310"/>
      <c r="H445" s="310"/>
      <c r="I445" s="310"/>
      <c r="J445" s="310"/>
      <c r="K445" s="310"/>
      <c r="L445" s="310"/>
      <c r="M445" s="310"/>
      <c r="N445" s="310"/>
      <c r="O445" s="172"/>
      <c r="P445" s="69"/>
      <c r="Q445" s="69"/>
      <c r="R445" s="69"/>
      <c r="S445" s="25"/>
      <c r="T445" s="25"/>
      <c r="U445" s="311"/>
      <c r="V445" s="25"/>
      <c r="W445" s="25"/>
      <c r="X445" s="311"/>
      <c r="Y445" s="25"/>
      <c r="Z445" s="25"/>
      <c r="AA445" s="25"/>
      <c r="AB445" s="25"/>
      <c r="AC445" s="25"/>
      <c r="AD445" s="25"/>
      <c r="AE445" s="25"/>
      <c r="AF445" s="25"/>
      <c r="AG445" s="25"/>
      <c r="AH445" s="25"/>
      <c r="AI445" s="25"/>
    </row>
    <row r="446" spans="1:36" ht="12.75" customHeight="1" thickBot="1" x14ac:dyDescent="0.25">
      <c r="A446" s="312"/>
      <c r="B446" s="187"/>
      <c r="C446" s="39"/>
      <c r="D446" s="220"/>
      <c r="E446" s="300"/>
      <c r="F446" s="39"/>
      <c r="G446" s="56"/>
      <c r="H446" s="56"/>
      <c r="I446" s="56"/>
      <c r="J446" s="56"/>
      <c r="K446" s="39"/>
      <c r="L446" s="56"/>
      <c r="M446" s="56"/>
      <c r="N446" s="56"/>
      <c r="O446" s="172"/>
      <c r="P446" s="69"/>
      <c r="Q446" s="69"/>
      <c r="R446" s="69"/>
      <c r="S446" s="71"/>
      <c r="V446" s="303"/>
      <c r="Z446" s="25"/>
      <c r="AA446" s="25"/>
      <c r="AB446" s="25"/>
      <c r="AC446" s="25"/>
      <c r="AD446" s="25"/>
      <c r="AE446" s="25"/>
      <c r="AF446" s="25"/>
      <c r="AG446" s="25"/>
      <c r="AH446" s="25"/>
      <c r="AI446" s="293"/>
      <c r="AJ446" s="287"/>
    </row>
    <row r="447" spans="1:36" ht="15" customHeight="1" thickBot="1" x14ac:dyDescent="0.25">
      <c r="A447" s="266" t="str">
        <f>IF(E447="","",C447)</f>
        <v/>
      </c>
      <c r="B447" s="187"/>
      <c r="C447" s="267">
        <f>C426+1</f>
        <v>21</v>
      </c>
      <c r="D447" s="31"/>
      <c r="E447" s="822"/>
      <c r="F447" s="823"/>
      <c r="G447" s="823"/>
      <c r="H447" s="823"/>
      <c r="I447" s="823"/>
      <c r="J447" s="823"/>
      <c r="K447" s="824"/>
      <c r="L447" s="824"/>
      <c r="M447" s="824"/>
      <c r="N447" s="825"/>
      <c r="O447" s="313"/>
      <c r="P447" s="314" t="str">
        <f>IF(AND(E447&lt;&gt;"",COUNTIF(P448:$P$658,"PRINT")=0),"PRINT","")</f>
        <v/>
      </c>
      <c r="Q447" s="315"/>
      <c r="R447" s="316" t="str">
        <f>IF(ISBLANK(E447),"",MATCH(E447,CNTR_SourceStreamNames,0))</f>
        <v/>
      </c>
      <c r="S447" s="71"/>
      <c r="T447" s="71"/>
      <c r="U447" s="71"/>
      <c r="V447" s="303"/>
      <c r="X447" s="25"/>
      <c r="Y447" s="25"/>
      <c r="Z447" s="25"/>
      <c r="AA447" s="25"/>
      <c r="AB447" s="25"/>
      <c r="AC447" s="25"/>
      <c r="AD447" s="25"/>
      <c r="AE447" s="25"/>
      <c r="AF447" s="25"/>
      <c r="AG447" s="25"/>
      <c r="AH447" s="25"/>
      <c r="AI447" s="270" t="b">
        <f>CNTR_FuelStreamsRelevant=EUconst_NotRelevant</f>
        <v>0</v>
      </c>
      <c r="AJ447" s="287"/>
    </row>
    <row r="448" spans="1:36" ht="12.75" customHeight="1" thickBot="1" x14ac:dyDescent="0.25">
      <c r="A448" s="253"/>
      <c r="B448" s="187"/>
      <c r="C448" s="31"/>
      <c r="D448" s="31"/>
      <c r="E448" s="826" t="str">
        <f>IF(ISBLANK(E447),"",IF(INDEX(c_AERDataTransfer!$AT$27:$AT$76,MATCH(R447,c_AERDataTransfer!$C$27:$C$76,0))&gt;0,INDEX(c_AERDataTransfer!$AT$27:$AT$76,MATCH(R447,c_AERDataTransfer!$C$27:$C$76,0)),""))</f>
        <v/>
      </c>
      <c r="F448" s="827"/>
      <c r="G448" s="827"/>
      <c r="H448" s="827"/>
      <c r="I448" s="827"/>
      <c r="J448" s="827"/>
      <c r="K448" s="828"/>
      <c r="L448" s="828"/>
      <c r="M448" s="828"/>
      <c r="N448" s="829"/>
      <c r="O448" s="317"/>
      <c r="P448" s="69"/>
      <c r="Q448" s="315"/>
      <c r="R448" s="69"/>
      <c r="S448" s="71"/>
      <c r="T448" s="71"/>
      <c r="U448" s="71"/>
      <c r="V448" s="303"/>
      <c r="X448" s="25"/>
      <c r="Y448" s="318"/>
      <c r="Z448" s="69"/>
      <c r="AA448" s="69"/>
      <c r="AB448" s="69"/>
      <c r="AC448" s="69"/>
      <c r="AD448" s="69"/>
      <c r="AE448" s="318"/>
      <c r="AF448" s="25"/>
      <c r="AG448" s="315"/>
      <c r="AH448" s="69"/>
      <c r="AI448" s="293"/>
      <c r="AJ448" s="287"/>
    </row>
    <row r="449" spans="1:36" ht="5.0999999999999996" customHeight="1" x14ac:dyDescent="0.2">
      <c r="A449" s="253"/>
      <c r="B449" s="187"/>
      <c r="C449" s="31"/>
      <c r="D449" s="31"/>
      <c r="E449" s="31"/>
      <c r="F449" s="31"/>
      <c r="G449" s="31"/>
      <c r="H449" s="39"/>
      <c r="I449" s="39"/>
      <c r="J449" s="39"/>
      <c r="K449" s="39"/>
      <c r="L449" s="39"/>
      <c r="M449" s="39"/>
      <c r="N449" s="39"/>
      <c r="O449" s="172"/>
      <c r="P449" s="69"/>
      <c r="Q449" s="69"/>
      <c r="R449" s="69"/>
      <c r="S449" s="71"/>
      <c r="T449" s="71"/>
      <c r="U449" s="71"/>
      <c r="V449" s="303"/>
      <c r="W449" s="69"/>
      <c r="X449" s="69"/>
      <c r="Y449" s="69"/>
      <c r="Z449" s="69"/>
      <c r="AA449" s="69"/>
      <c r="AB449" s="69"/>
      <c r="AC449" s="69"/>
      <c r="AD449" s="69"/>
      <c r="AE449" s="69"/>
      <c r="AF449" s="25"/>
      <c r="AG449" s="69"/>
      <c r="AH449" s="69"/>
      <c r="AI449" s="69"/>
      <c r="AJ449" s="287"/>
    </row>
    <row r="450" spans="1:36" ht="12.75" customHeight="1" x14ac:dyDescent="0.2">
      <c r="A450" s="253"/>
      <c r="B450" s="187"/>
      <c r="C450" s="31"/>
      <c r="D450" s="31"/>
      <c r="E450" s="830" t="str">
        <f>IF(E447="","",HYPERLINK("#JUMP_E_Top",EUconst_FurtherGuidancePoint1))</f>
        <v/>
      </c>
      <c r="F450" s="830"/>
      <c r="G450" s="830"/>
      <c r="H450" s="830"/>
      <c r="I450" s="830"/>
      <c r="J450" s="830"/>
      <c r="K450" s="830"/>
      <c r="L450" s="830"/>
      <c r="M450" s="830"/>
      <c r="N450" s="831"/>
      <c r="O450" s="172"/>
      <c r="P450" s="69"/>
      <c r="Q450" s="315"/>
      <c r="R450" s="319"/>
      <c r="S450" s="71"/>
      <c r="T450" s="71"/>
      <c r="U450" s="71"/>
      <c r="V450" s="69"/>
      <c r="W450" s="69"/>
      <c r="X450" s="69"/>
      <c r="Y450" s="25"/>
      <c r="Z450" s="69"/>
      <c r="AA450" s="69"/>
      <c r="AB450" s="69"/>
      <c r="AC450" s="69"/>
      <c r="AD450" s="69"/>
      <c r="AE450" s="69"/>
      <c r="AF450" s="25"/>
      <c r="AG450" s="69"/>
      <c r="AH450" s="69"/>
      <c r="AI450" s="69"/>
      <c r="AJ450" s="287"/>
    </row>
    <row r="451" spans="1:36" s="37" customFormat="1" ht="38.85" customHeight="1" x14ac:dyDescent="0.2">
      <c r="A451" s="253"/>
      <c r="B451" s="187"/>
      <c r="C451" s="31"/>
      <c r="E451" s="320" t="str">
        <f>Translations!$B$65</f>
        <v>Parameter</v>
      </c>
      <c r="F451" s="321" t="s">
        <v>573</v>
      </c>
      <c r="G451" s="798" t="str">
        <f>Translations!$B$344</f>
        <v xml:space="preserve">Reason for deviation in the past: </v>
      </c>
      <c r="H451" s="798"/>
      <c r="I451" s="320" t="str">
        <f>Translations!$B$345</f>
        <v>Impact on tiers?</v>
      </c>
      <c r="J451" s="320" t="str">
        <f>Translations!$B$336</f>
        <v>Measures taken:</v>
      </c>
      <c r="K451" s="321" t="str">
        <f>Translations!$B$308</f>
        <v>When?</v>
      </c>
      <c r="L451" s="321" t="str">
        <f>Translations!$B$340</f>
        <v>Tier applied:</v>
      </c>
      <c r="O451" s="306"/>
      <c r="P451" s="69"/>
      <c r="Q451" s="322"/>
      <c r="R451" s="69"/>
      <c r="S451" s="69"/>
      <c r="T451" s="322"/>
      <c r="U451" s="322"/>
      <c r="V451" s="322"/>
      <c r="W451" s="322"/>
      <c r="X451" s="322"/>
      <c r="Y451" s="322"/>
      <c r="Z451" s="322"/>
      <c r="AA451" s="323" t="s">
        <v>498</v>
      </c>
      <c r="AB451" s="322"/>
      <c r="AC451" s="322" t="str">
        <f>Translations!$B$344</f>
        <v xml:space="preserve">Reason for deviation in the past: </v>
      </c>
      <c r="AD451" s="322" t="str">
        <f>Translations!$B$345</f>
        <v>Impact on tiers?</v>
      </c>
      <c r="AE451" s="322" t="str">
        <f>Translations!$B$336</f>
        <v>Measures taken:</v>
      </c>
      <c r="AF451" s="322" t="str">
        <f>Translations!$B$308</f>
        <v>When?</v>
      </c>
      <c r="AG451" s="322" t="str">
        <f>Translations!$B$340</f>
        <v>Tier applied:</v>
      </c>
      <c r="AH451" s="322"/>
      <c r="AI451" s="69"/>
      <c r="AJ451" s="287"/>
    </row>
    <row r="452" spans="1:36" s="37" customFormat="1" ht="15" customHeight="1" x14ac:dyDescent="0.2">
      <c r="A452" s="253"/>
      <c r="B452" s="187"/>
      <c r="D452" s="176" t="s">
        <v>128</v>
      </c>
      <c r="E452" s="10"/>
      <c r="F452" s="324" t="str">
        <f>IF(OR(X452="",X452=EUconst_NA),"",IF(CNTR_SmallEmitter,1,X452))</f>
        <v/>
      </c>
      <c r="G452" s="799"/>
      <c r="H452" s="730"/>
      <c r="I452" s="11"/>
      <c r="J452" s="11"/>
      <c r="K452" s="12"/>
      <c r="L452" s="13"/>
      <c r="M452" s="800" t="str">
        <f>IF(OR(ISBLANK(L452),L452=EUconst_NoTier),"",IF($Z452=0,EUconst_NotApplicable,IF(ISERROR($Z452),"",$Z452)))</f>
        <v/>
      </c>
      <c r="N452" s="801"/>
      <c r="O452" s="306"/>
      <c r="P452" s="314" t="str">
        <f>R447</f>
        <v/>
      </c>
      <c r="Q452" s="69"/>
      <c r="R452" s="173" t="str">
        <f>R456</f>
        <v/>
      </c>
      <c r="S452" s="322"/>
      <c r="T452" s="173" t="str">
        <f>IF(E452="","",INDEX(EUwideConstants!$C$251:$C$257,MATCH(E452,Euconst_CalcFactors,0))&amp;R452)</f>
        <v/>
      </c>
      <c r="U452" s="69"/>
      <c r="V452" s="173" t="str">
        <f>IF(T452="","",INDEX(EUwideConstants!$E$251:$E$257,MATCH(E452,Euconst_CalcFactors,0)))</f>
        <v/>
      </c>
      <c r="W452" s="69"/>
      <c r="X452" s="270" t="str">
        <f>IF(OR(R452="",T452=""),"",INDEX(EUwideConstants!$G:$G,MATCH(T452,EUwideConstants!$S:$S,0)))</f>
        <v/>
      </c>
      <c r="Y452" s="173" t="str">
        <f>IF(F452="","",IF(F452=EUconst_NA,"",INDEX(EUwideConstants!$H:$O,MATCH(T452,EUwideConstants!$S:$S,0),MATCH(F452,CNTR_TierList,0))))</f>
        <v/>
      </c>
      <c r="Z452" s="173" t="str">
        <f>IF(ISBLANK(L452),"",IF(L452=EUconst_NA,"",INDEX(EUwideConstants!$H:$O,MATCH(T452,EUwideConstants!$S:$S,0),MATCH(L452,CNTR_TierList,0))))</f>
        <v/>
      </c>
      <c r="AA452" s="69"/>
      <c r="AB452" s="270" t="b">
        <f>AND(COUNTA(CNTR_ListRelevantSections)&gt;0,E447="")</f>
        <v>0</v>
      </c>
      <c r="AC452" s="270" t="b">
        <f>AND(COUNTA(CNTR_ListRelevantSections)&gt;0,OR(E452="",AB452,CNTR_REHasImproveFuelStream=FALSE))</f>
        <v>0</v>
      </c>
      <c r="AD452" s="270" t="b">
        <f t="shared" ref="AD452:AD454" si="138">AC452</f>
        <v>0</v>
      </c>
      <c r="AE452" s="270" t="b">
        <f t="shared" ref="AE452:AE454" si="139">AD452</f>
        <v>0</v>
      </c>
      <c r="AF452" s="270" t="b">
        <f>OR(AD452,AND(J452&lt;&gt;"",J452=FALSE))</f>
        <v>0</v>
      </c>
      <c r="AG452" s="270" t="b">
        <f>OR(AF452,AND(I452&lt;&gt;"",I452=FALSE))</f>
        <v>0</v>
      </c>
      <c r="AH452" s="69"/>
      <c r="AI452" s="69"/>
    </row>
    <row r="453" spans="1:36" s="37" customFormat="1" ht="15" customHeight="1" x14ac:dyDescent="0.2">
      <c r="A453" s="253"/>
      <c r="B453" s="187"/>
      <c r="D453" s="176" t="s">
        <v>129</v>
      </c>
      <c r="E453" s="14"/>
      <c r="F453" s="325" t="str">
        <f>IF(OR(X453="",X453=EUconst_NA),"",IF(CNTR_SmallEmitter,1,X453))</f>
        <v/>
      </c>
      <c r="G453" s="802"/>
      <c r="H453" s="803"/>
      <c r="I453" s="15"/>
      <c r="J453" s="15"/>
      <c r="K453" s="16"/>
      <c r="L453" s="17"/>
      <c r="M453" s="804" t="str">
        <f>IF(OR(ISBLANK(L453),L453=EUconst_NoTier),"",IF($Z453=0,EUconst_NotApplicable,IF(ISERROR($Z453),"",$Z453)))</f>
        <v/>
      </c>
      <c r="N453" s="805"/>
      <c r="O453" s="306"/>
      <c r="P453" s="314" t="str">
        <f>P452</f>
        <v/>
      </c>
      <c r="Q453" s="69"/>
      <c r="R453" s="173" t="str">
        <f>R452</f>
        <v/>
      </c>
      <c r="S453" s="322"/>
      <c r="T453" s="173" t="str">
        <f>IF(E453="","",INDEX(EUwideConstants!$C$251:$C$257,MATCH(E453,Euconst_CalcFactors,0))&amp;R453)</f>
        <v/>
      </c>
      <c r="U453" s="69"/>
      <c r="V453" s="173" t="str">
        <f>IF(T453="","",INDEX(EUwideConstants!$E$251:$E$257,MATCH(E453,Euconst_CalcFactors,0)))</f>
        <v/>
      </c>
      <c r="W453" s="69"/>
      <c r="X453" s="270" t="str">
        <f>IF(OR(R453="",T453=""),"",INDEX(EUwideConstants!$G:$G,MATCH(T453,EUwideConstants!$S:$S,0)))</f>
        <v/>
      </c>
      <c r="Y453" s="173" t="str">
        <f>IF(F453="","",IF(F453=EUconst_NA,"",INDEX(EUwideConstants!$H:$O,MATCH(T453,EUwideConstants!$S:$S,0),MATCH(F453,CNTR_TierList,0))))</f>
        <v/>
      </c>
      <c r="Z453" s="173" t="str">
        <f>IF(ISBLANK(L453),"",IF(L453=EUconst_NA,"",INDEX(EUwideConstants!$H:$O,MATCH(T453,EUwideConstants!$S:$S,0),MATCH(L453,CNTR_TierList,0))))</f>
        <v/>
      </c>
      <c r="AA453" s="69"/>
      <c r="AB453" s="270" t="b">
        <f>AND(COUNTA(CNTR_ListRelevantSections)&gt;0,E447="")</f>
        <v>0</v>
      </c>
      <c r="AC453" s="270" t="b">
        <f>AND(COUNTA(CNTR_ListRelevantSections)&gt;0,OR(E453="",AB453,CNTR_REHasImproveFuelStream=FALSE))</f>
        <v>0</v>
      </c>
      <c r="AD453" s="270" t="b">
        <f t="shared" si="138"/>
        <v>0</v>
      </c>
      <c r="AE453" s="270" t="b">
        <f t="shared" si="139"/>
        <v>0</v>
      </c>
      <c r="AF453" s="270" t="b">
        <f>OR(AD453,AND(J453&lt;&gt;"",J453=FALSE))</f>
        <v>0</v>
      </c>
      <c r="AG453" s="270" t="b">
        <f>OR(AF453,AND(I453&lt;&gt;"",I453=FALSE))</f>
        <v>0</v>
      </c>
      <c r="AH453" s="69"/>
      <c r="AI453" s="69"/>
    </row>
    <row r="454" spans="1:36" s="37" customFormat="1" ht="15" customHeight="1" x14ac:dyDescent="0.2">
      <c r="A454" s="253"/>
      <c r="B454" s="187"/>
      <c r="D454" s="176" t="s">
        <v>236</v>
      </c>
      <c r="E454" s="18"/>
      <c r="F454" s="326" t="str">
        <f>IF(OR(X454="",X454=EUconst_NA),"",IF(CNTR_SmallEmitter,1,X454))</f>
        <v/>
      </c>
      <c r="G454" s="806"/>
      <c r="H454" s="807"/>
      <c r="I454" s="19"/>
      <c r="J454" s="19"/>
      <c r="K454" s="20"/>
      <c r="L454" s="21"/>
      <c r="M454" s="808" t="str">
        <f>IF(OR(ISBLANK(L454),L454=EUconst_NoTier),"",IF($Z454=0,EUconst_NotApplicable,IF(ISERROR($Z454),"",$Z454)))</f>
        <v/>
      </c>
      <c r="N454" s="809"/>
      <c r="O454" s="306"/>
      <c r="P454" s="314" t="str">
        <f>P453</f>
        <v/>
      </c>
      <c r="Q454" s="69"/>
      <c r="R454" s="173" t="str">
        <f>R453</f>
        <v/>
      </c>
      <c r="S454" s="322"/>
      <c r="T454" s="173" t="str">
        <f>IF(E454="","",INDEX(EUwideConstants!$C$251:$C$257,MATCH(E454,Euconst_CalcFactors,0))&amp;R454)</f>
        <v/>
      </c>
      <c r="U454" s="69"/>
      <c r="V454" s="173" t="str">
        <f>IF(T454="","",INDEX(EUwideConstants!$E$251:$E$257,MATCH(E454,Euconst_CalcFactors,0)))</f>
        <v/>
      </c>
      <c r="W454" s="69"/>
      <c r="X454" s="270" t="str">
        <f>IF(OR(R454="",T454=""),"",INDEX(EUwideConstants!$G:$G,MATCH(T454,EUwideConstants!$S:$S,0)))</f>
        <v/>
      </c>
      <c r="Y454" s="173" t="str">
        <f>IF(F454="","",IF(F454=EUconst_NA,"",INDEX(EUwideConstants!$H:$O,MATCH(T454,EUwideConstants!$S:$S,0),MATCH(F454,CNTR_TierList,0))))</f>
        <v/>
      </c>
      <c r="Z454" s="173" t="str">
        <f>IF(ISBLANK(L454),"",IF(L454=EUconst_NA,"",INDEX(EUwideConstants!$H:$O,MATCH(T454,EUwideConstants!$S:$S,0),MATCH(L454,CNTR_TierList,0))))</f>
        <v/>
      </c>
      <c r="AA454" s="69"/>
      <c r="AB454" s="270" t="b">
        <f>AND(COUNTA(CNTR_ListRelevantSections)&gt;0,E447="")</f>
        <v>0</v>
      </c>
      <c r="AC454" s="270" t="b">
        <f>AND(COUNTA(CNTR_ListRelevantSections)&gt;0,OR(E454="",AB454,CNTR_REHasImproveFuelStream=FALSE))</f>
        <v>0</v>
      </c>
      <c r="AD454" s="270" t="b">
        <f t="shared" si="138"/>
        <v>0</v>
      </c>
      <c r="AE454" s="270" t="b">
        <f t="shared" si="139"/>
        <v>0</v>
      </c>
      <c r="AF454" s="270" t="b">
        <f>OR(AD454,AND(J454&lt;&gt;"",J454=FALSE))</f>
        <v>0</v>
      </c>
      <c r="AG454" s="270" t="b">
        <f>OR(AF454,AND(I454&lt;&gt;"",I454=FALSE))</f>
        <v>0</v>
      </c>
      <c r="AH454" s="69"/>
      <c r="AI454" s="69"/>
    </row>
    <row r="455" spans="1:36" s="37" customFormat="1" ht="5.0999999999999996" customHeight="1" x14ac:dyDescent="0.2">
      <c r="A455" s="253"/>
      <c r="B455" s="187"/>
      <c r="C455" s="31"/>
      <c r="D455" s="176"/>
      <c r="F455" s="39"/>
      <c r="G455" s="176"/>
      <c r="H455" s="176"/>
      <c r="I455" s="176"/>
      <c r="J455" s="176"/>
      <c r="M455" s="39"/>
      <c r="N455" s="39"/>
      <c r="O455" s="172"/>
      <c r="P455" s="71"/>
      <c r="Q455" s="69"/>
      <c r="R455" s="69"/>
      <c r="S455" s="69"/>
      <c r="T455" s="69"/>
      <c r="U455" s="69"/>
      <c r="V455" s="69"/>
      <c r="W455" s="69"/>
      <c r="X455" s="69"/>
      <c r="Y455" s="69"/>
      <c r="Z455" s="69"/>
      <c r="AA455" s="69"/>
      <c r="AB455" s="69"/>
      <c r="AC455" s="69"/>
      <c r="AD455" s="69"/>
      <c r="AE455" s="69"/>
      <c r="AF455" s="69"/>
      <c r="AG455" s="69"/>
      <c r="AH455" s="69"/>
      <c r="AI455" s="69"/>
    </row>
    <row r="456" spans="1:36" s="37" customFormat="1" ht="15" customHeight="1" x14ac:dyDescent="0.2">
      <c r="A456" s="253"/>
      <c r="B456" s="187"/>
      <c r="D456" s="176" t="s">
        <v>237</v>
      </c>
      <c r="E456" s="810" t="str">
        <f>Translations!$B$114</f>
        <v>Scope factor</v>
      </c>
      <c r="F456" s="812" t="str">
        <f>IF(OR(X456="",X456=EUconst_NA),"",X456)</f>
        <v/>
      </c>
      <c r="G456" s="814"/>
      <c r="H456" s="814"/>
      <c r="I456" s="816"/>
      <c r="J456" s="816"/>
      <c r="K456" s="818"/>
      <c r="L456" s="22"/>
      <c r="M456" s="820" t="str">
        <f>IF(OR(ISBLANK(L456),L456=EUconst_NoTier),"",IF($Z456=0,EUconst_NotApplicable,IF(ISERROR($Z456),"",$Z456)))</f>
        <v/>
      </c>
      <c r="N456" s="821"/>
      <c r="O456" s="306"/>
      <c r="P456" s="314" t="str">
        <f>P452</f>
        <v/>
      </c>
      <c r="Q456" s="69"/>
      <c r="R456" s="173" t="str">
        <f>E448</f>
        <v/>
      </c>
      <c r="S456" s="322"/>
      <c r="T456" s="173" t="str">
        <f>IF(E456="","",INDEX(EUwideConstants!$C$251:$C$257,MATCH(E456,Euconst_CalcFactors,0))&amp;R456)</f>
        <v>ScopeFactor_</v>
      </c>
      <c r="U456" s="69"/>
      <c r="V456" s="173" t="str">
        <f ca="1">IF(T456="","",INDEX(EUwideConstants!$E$251:$E$257,MATCH(E456,Euconst_CalcFactors,0)))</f>
        <v>EUwideConstants!$F$251:$I$251</v>
      </c>
      <c r="W456" s="69"/>
      <c r="X456" s="270" t="str">
        <f>IF(OR(R456="",T456=""),"",INDEX(EUwideConstants!$G:$G,MATCH(T456,EUwideConstants!$S:$S,0)))</f>
        <v/>
      </c>
      <c r="Y456" s="173" t="str">
        <f>IF(F456="","",IF(F456=EUconst_NA,"",INDEX(EUwideConstants!$H:$O,MATCH(T456,EUwideConstants!$S:$S,0),MATCH(F456,CNTR_TierList,0))))</f>
        <v/>
      </c>
      <c r="Z456" s="173" t="str">
        <f>IF(ISBLANK(L456),"",IF(L456=EUconst_NA,"",INDEX(EUwideConstants!$H:$O,MATCH(T456,EUwideConstants!$S:$S,0),MATCH(L456,CNTR_TierList,0))))</f>
        <v/>
      </c>
      <c r="AA456" s="173" t="str">
        <f>IF(L456="","",INDEX(ScopeAddress,MATCH(L456,ScopeTiers,0)))</f>
        <v/>
      </c>
      <c r="AB456" s="270" t="b">
        <f>AND(COUNTA(CNTR_ListRelevantSections)&gt;0,E447="")</f>
        <v>0</v>
      </c>
      <c r="AC456" s="270" t="b">
        <f>AND(COUNTA(CNTR_ListRelevantSections)&gt;0,OR(CNTR_REHasImproveScopeFactor=FALSE,AB456))</f>
        <v>0</v>
      </c>
      <c r="AD456" s="270" t="b">
        <f t="shared" ref="AD456" si="140">AC456</f>
        <v>0</v>
      </c>
      <c r="AE456" s="270" t="b">
        <f t="shared" ref="AE456" si="141">AD456</f>
        <v>0</v>
      </c>
      <c r="AF456" s="270" t="b">
        <f t="shared" ref="AF456" si="142">AE456</f>
        <v>0</v>
      </c>
      <c r="AG456" s="270" t="b">
        <f t="shared" ref="AG456" si="143">AF456</f>
        <v>0</v>
      </c>
      <c r="AH456" s="69"/>
      <c r="AI456" s="69"/>
    </row>
    <row r="457" spans="1:36" s="37" customFormat="1" ht="15" customHeight="1" x14ac:dyDescent="0.2">
      <c r="A457" s="253"/>
      <c r="B457" s="187"/>
      <c r="D457" s="176"/>
      <c r="E457" s="811"/>
      <c r="F457" s="813"/>
      <c r="G457" s="815"/>
      <c r="H457" s="815"/>
      <c r="I457" s="817"/>
      <c r="J457" s="817"/>
      <c r="K457" s="819"/>
      <c r="L457" s="23"/>
      <c r="M457" s="820" t="str">
        <f>IF(L457="","",INDEX(ScopeMethodsDetails,MATCH(L457,INDEX(ScopeMethodsDetails,,1),0),2))</f>
        <v/>
      </c>
      <c r="N457" s="821"/>
      <c r="O457" s="306"/>
      <c r="P457" s="314" t="str">
        <f>P456</f>
        <v/>
      </c>
      <c r="Q457" s="69"/>
      <c r="R457" s="69"/>
      <c r="S457" s="69"/>
      <c r="T457" s="69"/>
      <c r="U457" s="69"/>
      <c r="V457" s="69"/>
      <c r="W457" s="69"/>
      <c r="X457" s="69"/>
      <c r="Y457" s="69"/>
      <c r="Z457" s="69"/>
      <c r="AA457" s="69"/>
      <c r="AB457" s="69"/>
      <c r="AC457" s="69"/>
      <c r="AD457" s="69"/>
      <c r="AE457" s="69"/>
      <c r="AF457" s="69"/>
      <c r="AG457" s="270" t="b">
        <f>AG456</f>
        <v>0</v>
      </c>
      <c r="AH457" s="69"/>
      <c r="AI457" s="69"/>
    </row>
    <row r="458" spans="1:36" s="37" customFormat="1" ht="5.0999999999999996" customHeight="1" x14ac:dyDescent="0.2">
      <c r="A458" s="253"/>
      <c r="B458" s="187"/>
      <c r="D458" s="176"/>
      <c r="E458" s="327"/>
      <c r="F458" s="328"/>
      <c r="G458" s="329"/>
      <c r="H458" s="329"/>
      <c r="I458" s="330"/>
      <c r="J458" s="330"/>
      <c r="K458" s="331"/>
      <c r="L458" s="332"/>
      <c r="M458" s="333"/>
      <c r="N458" s="333"/>
      <c r="O458" s="306"/>
      <c r="P458" s="69"/>
      <c r="Q458" s="69"/>
      <c r="R458" s="69"/>
      <c r="S458" s="69"/>
      <c r="T458" s="69"/>
      <c r="U458" s="69"/>
      <c r="V458" s="69"/>
      <c r="W458" s="69"/>
      <c r="X458" s="69"/>
      <c r="Y458" s="69"/>
      <c r="Z458" s="69"/>
      <c r="AA458" s="69"/>
      <c r="AB458" s="69"/>
      <c r="AC458" s="69"/>
      <c r="AD458" s="69"/>
      <c r="AE458" s="69"/>
      <c r="AF458" s="69"/>
      <c r="AG458" s="69"/>
      <c r="AH458" s="69"/>
      <c r="AI458" s="69"/>
    </row>
    <row r="459" spans="1:36" s="37" customFormat="1" ht="12.75" customHeight="1" x14ac:dyDescent="0.2">
      <c r="A459" s="253"/>
      <c r="B459" s="187"/>
      <c r="D459" s="334" t="s">
        <v>238</v>
      </c>
      <c r="E459" s="204" t="str">
        <f>Translations!$B$342</f>
        <v>Description</v>
      </c>
      <c r="G459" s="335"/>
      <c r="H459" s="176"/>
      <c r="I459" s="176"/>
      <c r="J459" s="176"/>
      <c r="K459" s="176"/>
      <c r="L459" s="176"/>
      <c r="M459" s="176"/>
      <c r="N459" s="176"/>
      <c r="O459" s="306"/>
      <c r="P459" s="69"/>
      <c r="Q459" s="69"/>
      <c r="R459" s="69"/>
      <c r="S459" s="69"/>
      <c r="T459" s="69"/>
      <c r="U459" s="69"/>
      <c r="V459" s="69"/>
      <c r="W459" s="69"/>
      <c r="X459" s="69"/>
      <c r="Y459" s="69"/>
      <c r="Z459" s="69"/>
      <c r="AA459" s="69"/>
      <c r="AB459" s="69"/>
      <c r="AC459" s="69"/>
      <c r="AD459" s="69"/>
      <c r="AE459" s="69"/>
      <c r="AF459" s="69"/>
      <c r="AG459" s="69"/>
      <c r="AH459" s="69"/>
      <c r="AI459" s="69"/>
    </row>
    <row r="460" spans="1:36" s="37" customFormat="1" ht="12.75" customHeight="1" x14ac:dyDescent="0.2">
      <c r="A460" s="253"/>
      <c r="B460" s="259"/>
      <c r="C460" s="31"/>
      <c r="D460" s="176"/>
      <c r="E460" s="680" t="str">
        <f>Translations!$B$346</f>
        <v>In case you require more space for the description you may also use external files and reference those here.</v>
      </c>
      <c r="F460" s="680"/>
      <c r="G460" s="680"/>
      <c r="H460" s="680"/>
      <c r="I460" s="680"/>
      <c r="J460" s="680"/>
      <c r="K460" s="680"/>
      <c r="L460" s="680"/>
      <c r="M460" s="680"/>
      <c r="N460" s="680"/>
      <c r="O460" s="306"/>
      <c r="P460" s="73"/>
      <c r="Q460" s="69"/>
      <c r="R460" s="69"/>
      <c r="S460" s="69"/>
      <c r="T460" s="69"/>
      <c r="U460" s="69"/>
      <c r="V460" s="69"/>
      <c r="W460" s="69"/>
      <c r="X460" s="69"/>
      <c r="Y460" s="69"/>
      <c r="Z460" s="69"/>
      <c r="AA460" s="69"/>
      <c r="AB460" s="69"/>
      <c r="AC460" s="69"/>
      <c r="AD460" s="69"/>
      <c r="AE460" s="69"/>
      <c r="AF460" s="69"/>
      <c r="AG460" s="69"/>
      <c r="AH460" s="69"/>
      <c r="AI460" s="69"/>
    </row>
    <row r="461" spans="1:36" s="37" customFormat="1" ht="12.75" customHeight="1" x14ac:dyDescent="0.2">
      <c r="A461" s="336"/>
      <c r="B461" s="254"/>
      <c r="C461" s="39"/>
      <c r="E461" s="789"/>
      <c r="F461" s="790"/>
      <c r="G461" s="790"/>
      <c r="H461" s="790"/>
      <c r="I461" s="790"/>
      <c r="J461" s="790"/>
      <c r="K461" s="790"/>
      <c r="L461" s="790"/>
      <c r="M461" s="790"/>
      <c r="N461" s="791"/>
      <c r="O461" s="306"/>
      <c r="P461" s="314" t="str">
        <f>P452</f>
        <v/>
      </c>
      <c r="Q461" s="69"/>
      <c r="R461" s="69"/>
      <c r="S461" s="69"/>
      <c r="T461" s="69"/>
      <c r="U461" s="69"/>
      <c r="V461" s="69"/>
      <c r="W461" s="69"/>
      <c r="X461" s="69"/>
      <c r="Y461" s="69"/>
      <c r="Z461" s="69"/>
      <c r="AA461" s="69"/>
      <c r="AB461" s="69"/>
      <c r="AC461" s="69"/>
      <c r="AD461" s="69"/>
      <c r="AE461" s="69"/>
      <c r="AF461" s="69"/>
      <c r="AG461" s="69"/>
      <c r="AH461" s="69"/>
      <c r="AI461" s="173" t="b">
        <f>AND(COUNTA(CNTR_ListRelevantSections)&gt;0,OR(AB454,COUNTA(E452:E454)=0))</f>
        <v>0</v>
      </c>
    </row>
    <row r="462" spans="1:36" s="37" customFormat="1" ht="12.75" customHeight="1" x14ac:dyDescent="0.2">
      <c r="A462" s="336"/>
      <c r="B462" s="254"/>
      <c r="C462" s="39"/>
      <c r="E462" s="792"/>
      <c r="F462" s="793"/>
      <c r="G462" s="793"/>
      <c r="H462" s="793"/>
      <c r="I462" s="793"/>
      <c r="J462" s="793"/>
      <c r="K462" s="793"/>
      <c r="L462" s="793"/>
      <c r="M462" s="793"/>
      <c r="N462" s="794"/>
      <c r="O462" s="306"/>
      <c r="P462" s="314" t="str">
        <f>P461</f>
        <v/>
      </c>
      <c r="Q462" s="69"/>
      <c r="R462" s="69"/>
      <c r="S462" s="69"/>
      <c r="T462" s="69"/>
      <c r="U462" s="69"/>
      <c r="V462" s="69"/>
      <c r="W462" s="69"/>
      <c r="X462" s="69"/>
      <c r="Y462" s="69"/>
      <c r="Z462" s="69"/>
      <c r="AA462" s="69"/>
      <c r="AB462" s="69"/>
      <c r="AC462" s="69"/>
      <c r="AD462" s="69"/>
      <c r="AE462" s="69"/>
      <c r="AF462" s="69"/>
      <c r="AG462" s="69"/>
      <c r="AH462" s="69"/>
      <c r="AI462" s="173" t="b">
        <f>AI461</f>
        <v>0</v>
      </c>
    </row>
    <row r="463" spans="1:36" s="37" customFormat="1" ht="12.75" customHeight="1" x14ac:dyDescent="0.2">
      <c r="A463" s="336"/>
      <c r="B463" s="254"/>
      <c r="C463" s="39"/>
      <c r="E463" s="792"/>
      <c r="F463" s="793"/>
      <c r="G463" s="793"/>
      <c r="H463" s="793"/>
      <c r="I463" s="793"/>
      <c r="J463" s="793"/>
      <c r="K463" s="793"/>
      <c r="L463" s="793"/>
      <c r="M463" s="793"/>
      <c r="N463" s="794"/>
      <c r="O463" s="306"/>
      <c r="P463" s="314" t="str">
        <f t="shared" ref="P463:P465" si="144">P462</f>
        <v/>
      </c>
      <c r="Q463" s="69"/>
      <c r="R463" s="69"/>
      <c r="S463" s="69"/>
      <c r="T463" s="69"/>
      <c r="U463" s="69"/>
      <c r="V463" s="69"/>
      <c r="W463" s="69"/>
      <c r="X463" s="69"/>
      <c r="Y463" s="69"/>
      <c r="Z463" s="69"/>
      <c r="AA463" s="69"/>
      <c r="AB463" s="69"/>
      <c r="AC463" s="69"/>
      <c r="AD463" s="69"/>
      <c r="AE463" s="69"/>
      <c r="AF463" s="69"/>
      <c r="AG463" s="69"/>
      <c r="AH463" s="69"/>
      <c r="AI463" s="173" t="b">
        <f>AI462</f>
        <v>0</v>
      </c>
    </row>
    <row r="464" spans="1:36" s="37" customFormat="1" ht="12.75" customHeight="1" x14ac:dyDescent="0.2">
      <c r="A464" s="336"/>
      <c r="B464" s="254"/>
      <c r="C464" s="39"/>
      <c r="E464" s="792"/>
      <c r="F464" s="793"/>
      <c r="G464" s="793"/>
      <c r="H464" s="793"/>
      <c r="I464" s="793"/>
      <c r="J464" s="793"/>
      <c r="K464" s="793"/>
      <c r="L464" s="793"/>
      <c r="M464" s="793"/>
      <c r="N464" s="794"/>
      <c r="O464" s="306"/>
      <c r="P464" s="314" t="str">
        <f t="shared" si="144"/>
        <v/>
      </c>
      <c r="Q464" s="69"/>
      <c r="R464" s="69"/>
      <c r="S464" s="69"/>
      <c r="T464" s="69"/>
      <c r="U464" s="69"/>
      <c r="V464" s="69"/>
      <c r="W464" s="69"/>
      <c r="X464" s="69"/>
      <c r="Y464" s="69"/>
      <c r="Z464" s="69"/>
      <c r="AA464" s="69"/>
      <c r="AB464" s="69"/>
      <c r="AC464" s="69"/>
      <c r="AD464" s="69"/>
      <c r="AE464" s="69"/>
      <c r="AF464" s="69"/>
      <c r="AG464" s="69"/>
      <c r="AH464" s="69"/>
      <c r="AI464" s="173" t="b">
        <f>AI463</f>
        <v>0</v>
      </c>
    </row>
    <row r="465" spans="1:36" s="37" customFormat="1" ht="12.75" customHeight="1" x14ac:dyDescent="0.2">
      <c r="A465" s="336"/>
      <c r="B465" s="254"/>
      <c r="C465" s="39"/>
      <c r="E465" s="795"/>
      <c r="F465" s="796"/>
      <c r="G465" s="796"/>
      <c r="H465" s="796"/>
      <c r="I465" s="796"/>
      <c r="J465" s="796"/>
      <c r="K465" s="796"/>
      <c r="L465" s="796"/>
      <c r="M465" s="796"/>
      <c r="N465" s="797"/>
      <c r="O465" s="306"/>
      <c r="P465" s="314" t="str">
        <f t="shared" si="144"/>
        <v/>
      </c>
      <c r="Q465" s="69"/>
      <c r="R465" s="69"/>
      <c r="S465" s="69"/>
      <c r="T465" s="69"/>
      <c r="U465" s="69"/>
      <c r="V465" s="69"/>
      <c r="W465" s="69"/>
      <c r="X465" s="69"/>
      <c r="Y465" s="69"/>
      <c r="Z465" s="69"/>
      <c r="AA465" s="69"/>
      <c r="AB465" s="69"/>
      <c r="AC465" s="69"/>
      <c r="AD465" s="69"/>
      <c r="AE465" s="69"/>
      <c r="AF465" s="69"/>
      <c r="AG465" s="69"/>
      <c r="AH465" s="69"/>
      <c r="AI465" s="173" t="b">
        <f>AI464</f>
        <v>0</v>
      </c>
    </row>
    <row r="466" spans="1:36" ht="12.75" customHeight="1" thickBot="1" x14ac:dyDescent="0.25">
      <c r="A466" s="253"/>
      <c r="B466" s="254"/>
      <c r="C466" s="308"/>
      <c r="D466" s="264"/>
      <c r="E466" s="309"/>
      <c r="F466" s="308"/>
      <c r="G466" s="310"/>
      <c r="H466" s="310"/>
      <c r="I466" s="310"/>
      <c r="J466" s="310"/>
      <c r="K466" s="310"/>
      <c r="L466" s="310"/>
      <c r="M466" s="310"/>
      <c r="N466" s="310"/>
      <c r="O466" s="172"/>
      <c r="P466" s="69"/>
      <c r="Q466" s="69"/>
      <c r="R466" s="69"/>
      <c r="S466" s="25"/>
      <c r="T466" s="25"/>
      <c r="U466" s="311"/>
      <c r="V466" s="25"/>
      <c r="W466" s="25"/>
      <c r="X466" s="311"/>
      <c r="Y466" s="25"/>
      <c r="Z466" s="25"/>
      <c r="AA466" s="25"/>
      <c r="AB466" s="25"/>
      <c r="AC466" s="25"/>
      <c r="AD466" s="25"/>
      <c r="AE466" s="25"/>
      <c r="AF466" s="25"/>
      <c r="AG466" s="25"/>
      <c r="AH466" s="25"/>
      <c r="AI466" s="25"/>
    </row>
    <row r="467" spans="1:36" ht="12.75" customHeight="1" thickBot="1" x14ac:dyDescent="0.25">
      <c r="A467" s="312"/>
      <c r="B467" s="187"/>
      <c r="C467" s="39"/>
      <c r="D467" s="220"/>
      <c r="E467" s="300"/>
      <c r="F467" s="39"/>
      <c r="G467" s="56"/>
      <c r="H467" s="56"/>
      <c r="I467" s="56"/>
      <c r="J467" s="56"/>
      <c r="K467" s="39"/>
      <c r="L467" s="56"/>
      <c r="M467" s="56"/>
      <c r="N467" s="56"/>
      <c r="O467" s="172"/>
      <c r="P467" s="69"/>
      <c r="Q467" s="69"/>
      <c r="R467" s="69"/>
      <c r="S467" s="71"/>
      <c r="V467" s="303"/>
      <c r="Z467" s="25"/>
      <c r="AA467" s="25"/>
      <c r="AB467" s="25"/>
      <c r="AC467" s="25"/>
      <c r="AD467" s="25"/>
      <c r="AE467" s="25"/>
      <c r="AF467" s="25"/>
      <c r="AG467" s="25"/>
      <c r="AH467" s="25"/>
      <c r="AI467" s="293"/>
      <c r="AJ467" s="287"/>
    </row>
    <row r="468" spans="1:36" ht="15" customHeight="1" thickBot="1" x14ac:dyDescent="0.25">
      <c r="A468" s="266" t="str">
        <f>IF(E468="","",C468)</f>
        <v/>
      </c>
      <c r="B468" s="187"/>
      <c r="C468" s="267">
        <f>C447+1</f>
        <v>22</v>
      </c>
      <c r="D468" s="31"/>
      <c r="E468" s="822"/>
      <c r="F468" s="823"/>
      <c r="G468" s="823"/>
      <c r="H468" s="823"/>
      <c r="I468" s="823"/>
      <c r="J468" s="823"/>
      <c r="K468" s="824"/>
      <c r="L468" s="824"/>
      <c r="M468" s="824"/>
      <c r="N468" s="825"/>
      <c r="O468" s="313"/>
      <c r="P468" s="314" t="str">
        <f>IF(AND(E468&lt;&gt;"",COUNTIF(P469:$P$658,"PRINT")=0),"PRINT","")</f>
        <v/>
      </c>
      <c r="Q468" s="315"/>
      <c r="R468" s="316" t="str">
        <f>IF(ISBLANK(E468),"",MATCH(E468,CNTR_SourceStreamNames,0))</f>
        <v/>
      </c>
      <c r="S468" s="71"/>
      <c r="T468" s="71"/>
      <c r="U468" s="71"/>
      <c r="V468" s="303"/>
      <c r="X468" s="25"/>
      <c r="Y468" s="25"/>
      <c r="Z468" s="25"/>
      <c r="AA468" s="25"/>
      <c r="AB468" s="25"/>
      <c r="AC468" s="25"/>
      <c r="AD468" s="25"/>
      <c r="AE468" s="25"/>
      <c r="AF468" s="25"/>
      <c r="AG468" s="25"/>
      <c r="AH468" s="25"/>
      <c r="AI468" s="270" t="b">
        <f>CNTR_FuelStreamsRelevant=EUconst_NotRelevant</f>
        <v>0</v>
      </c>
      <c r="AJ468" s="287"/>
    </row>
    <row r="469" spans="1:36" ht="12.75" customHeight="1" thickBot="1" x14ac:dyDescent="0.25">
      <c r="A469" s="253"/>
      <c r="B469" s="187"/>
      <c r="C469" s="31"/>
      <c r="D469" s="31"/>
      <c r="E469" s="826" t="str">
        <f>IF(ISBLANK(E468),"",IF(INDEX(c_AERDataTransfer!$AT$27:$AT$76,MATCH(R468,c_AERDataTransfer!$C$27:$C$76,0))&gt;0,INDEX(c_AERDataTransfer!$AT$27:$AT$76,MATCH(R468,c_AERDataTransfer!$C$27:$C$76,0)),""))</f>
        <v/>
      </c>
      <c r="F469" s="827"/>
      <c r="G469" s="827"/>
      <c r="H469" s="827"/>
      <c r="I469" s="827"/>
      <c r="J469" s="827"/>
      <c r="K469" s="828"/>
      <c r="L469" s="828"/>
      <c r="M469" s="828"/>
      <c r="N469" s="829"/>
      <c r="O469" s="317"/>
      <c r="P469" s="69"/>
      <c r="Q469" s="315"/>
      <c r="R469" s="69"/>
      <c r="S469" s="71"/>
      <c r="T469" s="71"/>
      <c r="U469" s="71"/>
      <c r="V469" s="303"/>
      <c r="X469" s="25"/>
      <c r="Y469" s="318"/>
      <c r="Z469" s="69"/>
      <c r="AA469" s="69"/>
      <c r="AB469" s="69"/>
      <c r="AC469" s="69"/>
      <c r="AD469" s="69"/>
      <c r="AE469" s="318"/>
      <c r="AF469" s="25"/>
      <c r="AG469" s="315"/>
      <c r="AH469" s="69"/>
      <c r="AI469" s="293"/>
      <c r="AJ469" s="287"/>
    </row>
    <row r="470" spans="1:36" ht="5.0999999999999996" customHeight="1" x14ac:dyDescent="0.2">
      <c r="A470" s="253"/>
      <c r="B470" s="187"/>
      <c r="C470" s="31"/>
      <c r="D470" s="31"/>
      <c r="E470" s="31"/>
      <c r="F470" s="31"/>
      <c r="G470" s="31"/>
      <c r="H470" s="39"/>
      <c r="I470" s="39"/>
      <c r="J470" s="39"/>
      <c r="K470" s="39"/>
      <c r="L470" s="39"/>
      <c r="M470" s="39"/>
      <c r="N470" s="39"/>
      <c r="O470" s="172"/>
      <c r="P470" s="69"/>
      <c r="Q470" s="69"/>
      <c r="R470" s="69"/>
      <c r="S470" s="71"/>
      <c r="T470" s="71"/>
      <c r="U470" s="71"/>
      <c r="V470" s="303"/>
      <c r="W470" s="69"/>
      <c r="X470" s="69"/>
      <c r="Y470" s="69"/>
      <c r="Z470" s="69"/>
      <c r="AA470" s="69"/>
      <c r="AB470" s="69"/>
      <c r="AC470" s="69"/>
      <c r="AD470" s="69"/>
      <c r="AE470" s="69"/>
      <c r="AF470" s="25"/>
      <c r="AG470" s="69"/>
      <c r="AH470" s="69"/>
      <c r="AI470" s="69"/>
      <c r="AJ470" s="287"/>
    </row>
    <row r="471" spans="1:36" ht="12.75" customHeight="1" x14ac:dyDescent="0.2">
      <c r="A471" s="253"/>
      <c r="B471" s="187"/>
      <c r="C471" s="31"/>
      <c r="D471" s="31"/>
      <c r="E471" s="830" t="str">
        <f>IF(E468="","",HYPERLINK("#JUMP_E_Top",EUconst_FurtherGuidancePoint1))</f>
        <v/>
      </c>
      <c r="F471" s="830"/>
      <c r="G471" s="830"/>
      <c r="H471" s="830"/>
      <c r="I471" s="830"/>
      <c r="J471" s="830"/>
      <c r="K471" s="830"/>
      <c r="L471" s="830"/>
      <c r="M471" s="830"/>
      <c r="N471" s="831"/>
      <c r="O471" s="172"/>
      <c r="P471" s="69"/>
      <c r="Q471" s="315"/>
      <c r="R471" s="319"/>
      <c r="S471" s="71"/>
      <c r="T471" s="71"/>
      <c r="U471" s="71"/>
      <c r="V471" s="69"/>
      <c r="W471" s="69"/>
      <c r="X471" s="69"/>
      <c r="Y471" s="25"/>
      <c r="Z471" s="69"/>
      <c r="AA471" s="69"/>
      <c r="AB471" s="69"/>
      <c r="AC471" s="69"/>
      <c r="AD471" s="69"/>
      <c r="AE471" s="69"/>
      <c r="AF471" s="25"/>
      <c r="AG471" s="69"/>
      <c r="AH471" s="69"/>
      <c r="AI471" s="69"/>
      <c r="AJ471" s="287"/>
    </row>
    <row r="472" spans="1:36" s="37" customFormat="1" ht="38.85" customHeight="1" x14ac:dyDescent="0.2">
      <c r="A472" s="253"/>
      <c r="B472" s="187"/>
      <c r="C472" s="31"/>
      <c r="E472" s="320" t="str">
        <f>Translations!$B$65</f>
        <v>Parameter</v>
      </c>
      <c r="F472" s="321" t="str">
        <f>Translations!$B$338</f>
        <v>Tier required:</v>
      </c>
      <c r="G472" s="798" t="str">
        <f>Translations!$B$344</f>
        <v xml:space="preserve">Reason for deviation in the past: </v>
      </c>
      <c r="H472" s="798"/>
      <c r="I472" s="320" t="str">
        <f>Translations!$B$345</f>
        <v>Impact on tiers?</v>
      </c>
      <c r="J472" s="320" t="str">
        <f>Translations!$B$336</f>
        <v>Measures taken:</v>
      </c>
      <c r="K472" s="321" t="str">
        <f>Translations!$B$308</f>
        <v>When?</v>
      </c>
      <c r="L472" s="321" t="str">
        <f>Translations!$B$340</f>
        <v>Tier applied:</v>
      </c>
      <c r="O472" s="306"/>
      <c r="P472" s="69"/>
      <c r="Q472" s="322"/>
      <c r="R472" s="69"/>
      <c r="S472" s="69"/>
      <c r="T472" s="322"/>
      <c r="U472" s="322"/>
      <c r="V472" s="322"/>
      <c r="W472" s="322"/>
      <c r="X472" s="322"/>
      <c r="Y472" s="322"/>
      <c r="Z472" s="322"/>
      <c r="AA472" s="323" t="s">
        <v>498</v>
      </c>
      <c r="AB472" s="322"/>
      <c r="AC472" s="322" t="str">
        <f>Translations!$B$344</f>
        <v xml:space="preserve">Reason for deviation in the past: </v>
      </c>
      <c r="AD472" s="322" t="str">
        <f>Translations!$B$345</f>
        <v>Impact on tiers?</v>
      </c>
      <c r="AE472" s="322" t="str">
        <f>Translations!$B$336</f>
        <v>Measures taken:</v>
      </c>
      <c r="AF472" s="322" t="str">
        <f>Translations!$B$308</f>
        <v>When?</v>
      </c>
      <c r="AG472" s="322" t="str">
        <f>Translations!$B$340</f>
        <v>Tier applied:</v>
      </c>
      <c r="AH472" s="322"/>
      <c r="AI472" s="69"/>
      <c r="AJ472" s="287"/>
    </row>
    <row r="473" spans="1:36" s="37" customFormat="1" ht="15" customHeight="1" x14ac:dyDescent="0.2">
      <c r="A473" s="253"/>
      <c r="B473" s="187"/>
      <c r="D473" s="176" t="s">
        <v>128</v>
      </c>
      <c r="E473" s="10"/>
      <c r="F473" s="324" t="str">
        <f>IF(OR(X473="",X473=EUconst_NA),"",IF(CNTR_SmallEmitter,1,X473))</f>
        <v/>
      </c>
      <c r="G473" s="799"/>
      <c r="H473" s="730"/>
      <c r="I473" s="11"/>
      <c r="J473" s="11"/>
      <c r="K473" s="12"/>
      <c r="L473" s="13"/>
      <c r="M473" s="800" t="str">
        <f>IF(OR(ISBLANK(L473),L473=EUconst_NoTier),"",IF($Z473=0,EUconst_NotApplicable,IF(ISERROR($Z473),"",$Z473)))</f>
        <v/>
      </c>
      <c r="N473" s="801"/>
      <c r="O473" s="306"/>
      <c r="P473" s="314" t="str">
        <f>R468</f>
        <v/>
      </c>
      <c r="Q473" s="69"/>
      <c r="R473" s="173" t="str">
        <f>R477</f>
        <v/>
      </c>
      <c r="S473" s="322"/>
      <c r="T473" s="173" t="str">
        <f>IF(E473="","",INDEX(EUwideConstants!$C$251:$C$257,MATCH(E473,Euconst_CalcFactors,0))&amp;R473)</f>
        <v/>
      </c>
      <c r="U473" s="69"/>
      <c r="V473" s="173" t="str">
        <f>IF(T473="","",INDEX(EUwideConstants!$E$251:$E$257,MATCH(E473,Euconst_CalcFactors,0)))</f>
        <v/>
      </c>
      <c r="W473" s="69"/>
      <c r="X473" s="270" t="str">
        <f>IF(OR(R473="",T473=""),"",INDEX(EUwideConstants!$G:$G,MATCH(T473,EUwideConstants!$S:$S,0)))</f>
        <v/>
      </c>
      <c r="Y473" s="173" t="str">
        <f>IF(F473="","",IF(F473=EUconst_NA,"",INDEX(EUwideConstants!$H:$O,MATCH(T473,EUwideConstants!$S:$S,0),MATCH(F473,CNTR_TierList,0))))</f>
        <v/>
      </c>
      <c r="Z473" s="173" t="str">
        <f>IF(ISBLANK(L473),"",IF(L473=EUconst_NA,"",INDEX(EUwideConstants!$H:$O,MATCH(T473,EUwideConstants!$S:$S,0),MATCH(L473,CNTR_TierList,0))))</f>
        <v/>
      </c>
      <c r="AA473" s="69"/>
      <c r="AB473" s="270" t="b">
        <f>AND(COUNTA(CNTR_ListRelevantSections)&gt;0,E468="")</f>
        <v>0</v>
      </c>
      <c r="AC473" s="270" t="b">
        <f>AND(COUNTA(CNTR_ListRelevantSections)&gt;0,OR(E473="",AB473,CNTR_REHasImproveFuelStream=FALSE))</f>
        <v>0</v>
      </c>
      <c r="AD473" s="270" t="b">
        <f t="shared" ref="AD473:AD475" si="145">AC473</f>
        <v>0</v>
      </c>
      <c r="AE473" s="270" t="b">
        <f t="shared" ref="AE473:AE475" si="146">AD473</f>
        <v>0</v>
      </c>
      <c r="AF473" s="270" t="b">
        <f>OR(AD473,AND(J473&lt;&gt;"",J473=FALSE))</f>
        <v>0</v>
      </c>
      <c r="AG473" s="270" t="b">
        <f>OR(AF473,AND(I473&lt;&gt;"",I473=FALSE))</f>
        <v>0</v>
      </c>
      <c r="AH473" s="69"/>
      <c r="AI473" s="69"/>
    </row>
    <row r="474" spans="1:36" s="37" customFormat="1" ht="15" customHeight="1" x14ac:dyDescent="0.2">
      <c r="A474" s="253"/>
      <c r="B474" s="187"/>
      <c r="D474" s="176" t="s">
        <v>129</v>
      </c>
      <c r="E474" s="14"/>
      <c r="F474" s="325" t="str">
        <f>IF(OR(X474="",X474=EUconst_NA),"",IF(CNTR_SmallEmitter,1,X474))</f>
        <v/>
      </c>
      <c r="G474" s="802"/>
      <c r="H474" s="803"/>
      <c r="I474" s="15"/>
      <c r="J474" s="15"/>
      <c r="K474" s="16"/>
      <c r="L474" s="17"/>
      <c r="M474" s="804" t="str">
        <f>IF(OR(ISBLANK(L474),L474=EUconst_NoTier),"",IF($Z474=0,EUconst_NotApplicable,IF(ISERROR($Z474),"",$Z474)))</f>
        <v/>
      </c>
      <c r="N474" s="805"/>
      <c r="O474" s="306"/>
      <c r="P474" s="314" t="str">
        <f>P473</f>
        <v/>
      </c>
      <c r="Q474" s="69"/>
      <c r="R474" s="173" t="str">
        <f>R473</f>
        <v/>
      </c>
      <c r="S474" s="322"/>
      <c r="T474" s="173" t="str">
        <f>IF(E474="","",INDEX(EUwideConstants!$C$251:$C$257,MATCH(E474,Euconst_CalcFactors,0))&amp;R474)</f>
        <v/>
      </c>
      <c r="U474" s="69"/>
      <c r="V474" s="173" t="str">
        <f>IF(T474="","",INDEX(EUwideConstants!$E$251:$E$257,MATCH(E474,Euconst_CalcFactors,0)))</f>
        <v/>
      </c>
      <c r="W474" s="69"/>
      <c r="X474" s="270" t="str">
        <f>IF(OR(R474="",T474=""),"",INDEX(EUwideConstants!$G:$G,MATCH(T474,EUwideConstants!$S:$S,0)))</f>
        <v/>
      </c>
      <c r="Y474" s="173" t="str">
        <f>IF(F474="","",IF(F474=EUconst_NA,"",INDEX(EUwideConstants!$H:$O,MATCH(T474,EUwideConstants!$S:$S,0),MATCH(F474,CNTR_TierList,0))))</f>
        <v/>
      </c>
      <c r="Z474" s="173" t="str">
        <f>IF(ISBLANK(L474),"",IF(L474=EUconst_NA,"",INDEX(EUwideConstants!$H:$O,MATCH(T474,EUwideConstants!$S:$S,0),MATCH(L474,CNTR_TierList,0))))</f>
        <v/>
      </c>
      <c r="AA474" s="69"/>
      <c r="AB474" s="270" t="b">
        <f>AND(COUNTA(CNTR_ListRelevantSections)&gt;0,E468="")</f>
        <v>0</v>
      </c>
      <c r="AC474" s="270" t="b">
        <f>AND(COUNTA(CNTR_ListRelevantSections)&gt;0,OR(E474="",AB474,CNTR_REHasImproveFuelStream=FALSE))</f>
        <v>0</v>
      </c>
      <c r="AD474" s="270" t="b">
        <f t="shared" si="145"/>
        <v>0</v>
      </c>
      <c r="AE474" s="270" t="b">
        <f t="shared" si="146"/>
        <v>0</v>
      </c>
      <c r="AF474" s="270" t="b">
        <f>OR(AD474,AND(J474&lt;&gt;"",J474=FALSE))</f>
        <v>0</v>
      </c>
      <c r="AG474" s="270" t="b">
        <f>OR(AF474,AND(I474&lt;&gt;"",I474=FALSE))</f>
        <v>0</v>
      </c>
      <c r="AH474" s="69"/>
      <c r="AI474" s="69"/>
    </row>
    <row r="475" spans="1:36" s="37" customFormat="1" ht="15" customHeight="1" x14ac:dyDescent="0.2">
      <c r="A475" s="253"/>
      <c r="B475" s="187"/>
      <c r="D475" s="176" t="s">
        <v>236</v>
      </c>
      <c r="E475" s="18"/>
      <c r="F475" s="326" t="str">
        <f>IF(OR(X475="",X475=EUconst_NA),"",IF(CNTR_SmallEmitter,1,X475))</f>
        <v/>
      </c>
      <c r="G475" s="806"/>
      <c r="H475" s="807"/>
      <c r="I475" s="19"/>
      <c r="J475" s="19"/>
      <c r="K475" s="20"/>
      <c r="L475" s="21"/>
      <c r="M475" s="808" t="str">
        <f>IF(OR(ISBLANK(L475),L475=EUconst_NoTier),"",IF($Z475=0,EUconst_NotApplicable,IF(ISERROR($Z475),"",$Z475)))</f>
        <v/>
      </c>
      <c r="N475" s="809"/>
      <c r="O475" s="306"/>
      <c r="P475" s="314" t="str">
        <f>P474</f>
        <v/>
      </c>
      <c r="Q475" s="69"/>
      <c r="R475" s="173" t="str">
        <f>R474</f>
        <v/>
      </c>
      <c r="S475" s="322"/>
      <c r="T475" s="173" t="str">
        <f>IF(E475="","",INDEX(EUwideConstants!$C$251:$C$257,MATCH(E475,Euconst_CalcFactors,0))&amp;R475)</f>
        <v/>
      </c>
      <c r="U475" s="69"/>
      <c r="V475" s="173" t="str">
        <f>IF(T475="","",INDEX(EUwideConstants!$E$251:$E$257,MATCH(E475,Euconst_CalcFactors,0)))</f>
        <v/>
      </c>
      <c r="W475" s="69"/>
      <c r="X475" s="270" t="str">
        <f>IF(OR(R475="",T475=""),"",INDEX(EUwideConstants!$G:$G,MATCH(T475,EUwideConstants!$S:$S,0)))</f>
        <v/>
      </c>
      <c r="Y475" s="173" t="str">
        <f>IF(F475="","",IF(F475=EUconst_NA,"",INDEX(EUwideConstants!$H:$O,MATCH(T475,EUwideConstants!$S:$S,0),MATCH(F475,CNTR_TierList,0))))</f>
        <v/>
      </c>
      <c r="Z475" s="173" t="str">
        <f>IF(ISBLANK(L475),"",IF(L475=EUconst_NA,"",INDEX(EUwideConstants!$H:$O,MATCH(T475,EUwideConstants!$S:$S,0),MATCH(L475,CNTR_TierList,0))))</f>
        <v/>
      </c>
      <c r="AA475" s="69"/>
      <c r="AB475" s="270" t="b">
        <f>AND(COUNTA(CNTR_ListRelevantSections)&gt;0,E468="")</f>
        <v>0</v>
      </c>
      <c r="AC475" s="270" t="b">
        <f>AND(COUNTA(CNTR_ListRelevantSections)&gt;0,OR(E475="",AB475,CNTR_REHasImproveFuelStream=FALSE))</f>
        <v>0</v>
      </c>
      <c r="AD475" s="270" t="b">
        <f t="shared" si="145"/>
        <v>0</v>
      </c>
      <c r="AE475" s="270" t="b">
        <f t="shared" si="146"/>
        <v>0</v>
      </c>
      <c r="AF475" s="270" t="b">
        <f>OR(AD475,AND(J475&lt;&gt;"",J475=FALSE))</f>
        <v>0</v>
      </c>
      <c r="AG475" s="270" t="b">
        <f>OR(AF475,AND(I475&lt;&gt;"",I475=FALSE))</f>
        <v>0</v>
      </c>
      <c r="AH475" s="69"/>
      <c r="AI475" s="69"/>
    </row>
    <row r="476" spans="1:36" s="37" customFormat="1" ht="5.0999999999999996" customHeight="1" x14ac:dyDescent="0.2">
      <c r="A476" s="253"/>
      <c r="B476" s="187"/>
      <c r="C476" s="31"/>
      <c r="D476" s="176"/>
      <c r="F476" s="39"/>
      <c r="G476" s="176"/>
      <c r="H476" s="176"/>
      <c r="I476" s="176"/>
      <c r="J476" s="176"/>
      <c r="M476" s="39"/>
      <c r="N476" s="39"/>
      <c r="O476" s="172"/>
      <c r="P476" s="71"/>
      <c r="Q476" s="69"/>
      <c r="R476" s="69"/>
      <c r="S476" s="69"/>
      <c r="T476" s="69"/>
      <c r="U476" s="69"/>
      <c r="V476" s="69"/>
      <c r="W476" s="69"/>
      <c r="X476" s="69"/>
      <c r="Y476" s="69"/>
      <c r="Z476" s="69"/>
      <c r="AA476" s="69"/>
      <c r="AB476" s="69"/>
      <c r="AC476" s="69"/>
      <c r="AD476" s="69"/>
      <c r="AE476" s="69"/>
      <c r="AF476" s="69"/>
      <c r="AG476" s="69"/>
      <c r="AH476" s="69"/>
      <c r="AI476" s="69"/>
    </row>
    <row r="477" spans="1:36" s="37" customFormat="1" ht="15" customHeight="1" x14ac:dyDescent="0.2">
      <c r="A477" s="253"/>
      <c r="B477" s="187"/>
      <c r="D477" s="176" t="s">
        <v>237</v>
      </c>
      <c r="E477" s="810" t="str">
        <f>Translations!$B$114</f>
        <v>Scope factor</v>
      </c>
      <c r="F477" s="812" t="str">
        <f>IF(OR(X477="",X477=EUconst_NA),"",X477)</f>
        <v/>
      </c>
      <c r="G477" s="814"/>
      <c r="H477" s="814"/>
      <c r="I477" s="816"/>
      <c r="J477" s="816"/>
      <c r="K477" s="818"/>
      <c r="L477" s="22"/>
      <c r="M477" s="820" t="str">
        <f>IF(OR(ISBLANK(L477),L477=EUconst_NoTier),"",IF($Z477=0,EUconst_NotApplicable,IF(ISERROR($Z477),"",$Z477)))</f>
        <v/>
      </c>
      <c r="N477" s="821"/>
      <c r="O477" s="306"/>
      <c r="P477" s="314" t="str">
        <f>P473</f>
        <v/>
      </c>
      <c r="Q477" s="69"/>
      <c r="R477" s="173" t="str">
        <f>E469</f>
        <v/>
      </c>
      <c r="S477" s="322"/>
      <c r="T477" s="173" t="str">
        <f>IF(E477="","",INDEX(EUwideConstants!$C$251:$C$257,MATCH(E477,Euconst_CalcFactors,0))&amp;R477)</f>
        <v>ScopeFactor_</v>
      </c>
      <c r="U477" s="69"/>
      <c r="V477" s="173" t="str">
        <f ca="1">IF(T477="","",INDEX(EUwideConstants!$E$251:$E$257,MATCH(E477,Euconst_CalcFactors,0)))</f>
        <v>EUwideConstants!$F$251:$I$251</v>
      </c>
      <c r="W477" s="69"/>
      <c r="X477" s="270" t="str">
        <f>IF(OR(R477="",T477=""),"",INDEX(EUwideConstants!$G:$G,MATCH(T477,EUwideConstants!$S:$S,0)))</f>
        <v/>
      </c>
      <c r="Y477" s="173" t="str">
        <f>IF(F477="","",IF(F477=EUconst_NA,"",INDEX(EUwideConstants!$H:$O,MATCH(T477,EUwideConstants!$S:$S,0),MATCH(F477,CNTR_TierList,0))))</f>
        <v/>
      </c>
      <c r="Z477" s="173" t="str">
        <f>IF(ISBLANK(L477),"",IF(L477=EUconst_NA,"",INDEX(EUwideConstants!$H:$O,MATCH(T477,EUwideConstants!$S:$S,0),MATCH(L477,CNTR_TierList,0))))</f>
        <v/>
      </c>
      <c r="AA477" s="173" t="str">
        <f>IF(L477="","",INDEX(ScopeAddress,MATCH(L477,ScopeTiers,0)))</f>
        <v/>
      </c>
      <c r="AB477" s="270" t="b">
        <f>AND(COUNTA(CNTR_ListRelevantSections)&gt;0,E468="")</f>
        <v>0</v>
      </c>
      <c r="AC477" s="270" t="b">
        <f>AND(COUNTA(CNTR_ListRelevantSections)&gt;0,OR(CNTR_REHasImproveScopeFactor=FALSE,AB477))</f>
        <v>0</v>
      </c>
      <c r="AD477" s="270" t="b">
        <f t="shared" ref="AD477" si="147">AC477</f>
        <v>0</v>
      </c>
      <c r="AE477" s="270" t="b">
        <f t="shared" ref="AE477" si="148">AD477</f>
        <v>0</v>
      </c>
      <c r="AF477" s="270" t="b">
        <f t="shared" ref="AF477" si="149">AE477</f>
        <v>0</v>
      </c>
      <c r="AG477" s="270" t="b">
        <f t="shared" ref="AG477" si="150">AF477</f>
        <v>0</v>
      </c>
      <c r="AH477" s="69"/>
      <c r="AI477" s="69"/>
    </row>
    <row r="478" spans="1:36" s="37" customFormat="1" ht="15" customHeight="1" x14ac:dyDescent="0.2">
      <c r="A478" s="253"/>
      <c r="B478" s="187"/>
      <c r="D478" s="176"/>
      <c r="E478" s="811"/>
      <c r="F478" s="813"/>
      <c r="G478" s="815"/>
      <c r="H478" s="815"/>
      <c r="I478" s="817"/>
      <c r="J478" s="817"/>
      <c r="K478" s="819"/>
      <c r="L478" s="23"/>
      <c r="M478" s="820" t="str">
        <f>IF(L478="","",INDEX(ScopeMethodsDetails,MATCH(L478,INDEX(ScopeMethodsDetails,,1),0),2))</f>
        <v/>
      </c>
      <c r="N478" s="821"/>
      <c r="O478" s="306"/>
      <c r="P478" s="314" t="str">
        <f>P477</f>
        <v/>
      </c>
      <c r="Q478" s="69"/>
      <c r="R478" s="69"/>
      <c r="S478" s="69"/>
      <c r="T478" s="69"/>
      <c r="U478" s="69"/>
      <c r="V478" s="69"/>
      <c r="W478" s="69"/>
      <c r="X478" s="69"/>
      <c r="Y478" s="69"/>
      <c r="Z478" s="69"/>
      <c r="AA478" s="69"/>
      <c r="AB478" s="69"/>
      <c r="AC478" s="69"/>
      <c r="AD478" s="69"/>
      <c r="AE478" s="69"/>
      <c r="AF478" s="69"/>
      <c r="AG478" s="270" t="b">
        <f>AG477</f>
        <v>0</v>
      </c>
      <c r="AH478" s="69"/>
      <c r="AI478" s="69"/>
    </row>
    <row r="479" spans="1:36" s="37" customFormat="1" ht="5.0999999999999996" customHeight="1" x14ac:dyDescent="0.2">
      <c r="A479" s="253"/>
      <c r="B479" s="187"/>
      <c r="D479" s="176"/>
      <c r="E479" s="327"/>
      <c r="F479" s="328"/>
      <c r="G479" s="329"/>
      <c r="H479" s="329"/>
      <c r="I479" s="330"/>
      <c r="J479" s="330"/>
      <c r="K479" s="331"/>
      <c r="L479" s="332"/>
      <c r="M479" s="333"/>
      <c r="N479" s="333"/>
      <c r="O479" s="306"/>
      <c r="P479" s="69"/>
      <c r="Q479" s="69"/>
      <c r="R479" s="69"/>
      <c r="S479" s="69"/>
      <c r="T479" s="69"/>
      <c r="U479" s="69"/>
      <c r="V479" s="69"/>
      <c r="W479" s="69"/>
      <c r="X479" s="69"/>
      <c r="Y479" s="69"/>
      <c r="Z479" s="69"/>
      <c r="AA479" s="69"/>
      <c r="AB479" s="69"/>
      <c r="AC479" s="69"/>
      <c r="AD479" s="69"/>
      <c r="AE479" s="69"/>
      <c r="AF479" s="69"/>
      <c r="AG479" s="69"/>
      <c r="AH479" s="69"/>
      <c r="AI479" s="69"/>
    </row>
    <row r="480" spans="1:36" s="37" customFormat="1" ht="12.75" customHeight="1" x14ac:dyDescent="0.2">
      <c r="A480" s="253"/>
      <c r="B480" s="187"/>
      <c r="D480" s="334" t="s">
        <v>238</v>
      </c>
      <c r="E480" s="204" t="str">
        <f>Translations!$B$342</f>
        <v>Description</v>
      </c>
      <c r="G480" s="335"/>
      <c r="H480" s="176"/>
      <c r="I480" s="176"/>
      <c r="J480" s="176"/>
      <c r="K480" s="176"/>
      <c r="L480" s="176"/>
      <c r="M480" s="176"/>
      <c r="N480" s="176"/>
      <c r="O480" s="306"/>
      <c r="P480" s="69"/>
      <c r="Q480" s="69"/>
      <c r="R480" s="69"/>
      <c r="S480" s="69"/>
      <c r="T480" s="69"/>
      <c r="U480" s="69"/>
      <c r="V480" s="69"/>
      <c r="W480" s="69"/>
      <c r="X480" s="69"/>
      <c r="Y480" s="69"/>
      <c r="Z480" s="69"/>
      <c r="AA480" s="69"/>
      <c r="AB480" s="69"/>
      <c r="AC480" s="69"/>
      <c r="AD480" s="69"/>
      <c r="AE480" s="69"/>
      <c r="AF480" s="69"/>
      <c r="AG480" s="69"/>
      <c r="AH480" s="69"/>
      <c r="AI480" s="69"/>
    </row>
    <row r="481" spans="1:36" s="37" customFormat="1" ht="12.75" customHeight="1" x14ac:dyDescent="0.2">
      <c r="A481" s="253"/>
      <c r="B481" s="259"/>
      <c r="C481" s="31"/>
      <c r="D481" s="176"/>
      <c r="E481" s="680" t="str">
        <f>Translations!$B$346</f>
        <v>In case you require more space for the description you may also use external files and reference those here.</v>
      </c>
      <c r="F481" s="680"/>
      <c r="G481" s="680"/>
      <c r="H481" s="680"/>
      <c r="I481" s="680"/>
      <c r="J481" s="680"/>
      <c r="K481" s="680"/>
      <c r="L481" s="680"/>
      <c r="M481" s="680"/>
      <c r="N481" s="680"/>
      <c r="O481" s="306"/>
      <c r="P481" s="73"/>
      <c r="Q481" s="69"/>
      <c r="R481" s="69"/>
      <c r="S481" s="69"/>
      <c r="T481" s="69"/>
      <c r="U481" s="69"/>
      <c r="V481" s="69"/>
      <c r="W481" s="69"/>
      <c r="X481" s="69"/>
      <c r="Y481" s="69"/>
      <c r="Z481" s="69"/>
      <c r="AA481" s="69"/>
      <c r="AB481" s="69"/>
      <c r="AC481" s="69"/>
      <c r="AD481" s="69"/>
      <c r="AE481" s="69"/>
      <c r="AF481" s="69"/>
      <c r="AG481" s="69"/>
      <c r="AH481" s="69"/>
      <c r="AI481" s="69"/>
    </row>
    <row r="482" spans="1:36" s="37" customFormat="1" ht="12.75" customHeight="1" x14ac:dyDescent="0.2">
      <c r="A482" s="336"/>
      <c r="B482" s="254"/>
      <c r="C482" s="39"/>
      <c r="E482" s="789"/>
      <c r="F482" s="790"/>
      <c r="G482" s="790"/>
      <c r="H482" s="790"/>
      <c r="I482" s="790"/>
      <c r="J482" s="790"/>
      <c r="K482" s="790"/>
      <c r="L482" s="790"/>
      <c r="M482" s="790"/>
      <c r="N482" s="791"/>
      <c r="O482" s="306"/>
      <c r="P482" s="314" t="str">
        <f>P473</f>
        <v/>
      </c>
      <c r="Q482" s="69"/>
      <c r="R482" s="69"/>
      <c r="S482" s="69"/>
      <c r="T482" s="69"/>
      <c r="U482" s="69"/>
      <c r="V482" s="69"/>
      <c r="W482" s="69"/>
      <c r="X482" s="69"/>
      <c r="Y482" s="69"/>
      <c r="Z482" s="69"/>
      <c r="AA482" s="69"/>
      <c r="AB482" s="69"/>
      <c r="AC482" s="69"/>
      <c r="AD482" s="69"/>
      <c r="AE482" s="69"/>
      <c r="AF482" s="69"/>
      <c r="AG482" s="69"/>
      <c r="AH482" s="69"/>
      <c r="AI482" s="173" t="b">
        <f>AND(COUNTA(CNTR_ListRelevantSections)&gt;0,OR(AB475,COUNTA(E473:E475)=0))</f>
        <v>0</v>
      </c>
    </row>
    <row r="483" spans="1:36" s="37" customFormat="1" ht="12.75" customHeight="1" x14ac:dyDescent="0.2">
      <c r="A483" s="336"/>
      <c r="B483" s="254"/>
      <c r="C483" s="39"/>
      <c r="E483" s="792"/>
      <c r="F483" s="793"/>
      <c r="G483" s="793"/>
      <c r="H483" s="793"/>
      <c r="I483" s="793"/>
      <c r="J483" s="793"/>
      <c r="K483" s="793"/>
      <c r="L483" s="793"/>
      <c r="M483" s="793"/>
      <c r="N483" s="794"/>
      <c r="O483" s="306"/>
      <c r="P483" s="314" t="str">
        <f>P482</f>
        <v/>
      </c>
      <c r="Q483" s="69"/>
      <c r="R483" s="69"/>
      <c r="S483" s="69"/>
      <c r="T483" s="69"/>
      <c r="U483" s="69"/>
      <c r="V483" s="69"/>
      <c r="W483" s="69"/>
      <c r="X483" s="69"/>
      <c r="Y483" s="69"/>
      <c r="Z483" s="69"/>
      <c r="AA483" s="69"/>
      <c r="AB483" s="69"/>
      <c r="AC483" s="69"/>
      <c r="AD483" s="69"/>
      <c r="AE483" s="69"/>
      <c r="AF483" s="69"/>
      <c r="AG483" s="69"/>
      <c r="AH483" s="69"/>
      <c r="AI483" s="173" t="b">
        <f>AI482</f>
        <v>0</v>
      </c>
    </row>
    <row r="484" spans="1:36" s="37" customFormat="1" ht="12.75" customHeight="1" x14ac:dyDescent="0.2">
      <c r="A484" s="336"/>
      <c r="B484" s="254"/>
      <c r="C484" s="39"/>
      <c r="E484" s="792"/>
      <c r="F484" s="793"/>
      <c r="G484" s="793"/>
      <c r="H484" s="793"/>
      <c r="I484" s="793"/>
      <c r="J484" s="793"/>
      <c r="K484" s="793"/>
      <c r="L484" s="793"/>
      <c r="M484" s="793"/>
      <c r="N484" s="794"/>
      <c r="O484" s="306"/>
      <c r="P484" s="314" t="str">
        <f t="shared" ref="P484:P486" si="151">P483</f>
        <v/>
      </c>
      <c r="Q484" s="69"/>
      <c r="R484" s="69"/>
      <c r="S484" s="69"/>
      <c r="T484" s="69"/>
      <c r="U484" s="69"/>
      <c r="V484" s="69"/>
      <c r="W484" s="69"/>
      <c r="X484" s="69"/>
      <c r="Y484" s="69"/>
      <c r="Z484" s="69"/>
      <c r="AA484" s="69"/>
      <c r="AB484" s="69"/>
      <c r="AC484" s="69"/>
      <c r="AD484" s="69"/>
      <c r="AE484" s="69"/>
      <c r="AF484" s="69"/>
      <c r="AG484" s="69"/>
      <c r="AH484" s="69"/>
      <c r="AI484" s="173" t="b">
        <f>AI483</f>
        <v>0</v>
      </c>
    </row>
    <row r="485" spans="1:36" s="37" customFormat="1" ht="12.75" customHeight="1" x14ac:dyDescent="0.2">
      <c r="A485" s="336"/>
      <c r="B485" s="254"/>
      <c r="C485" s="39"/>
      <c r="E485" s="792"/>
      <c r="F485" s="793"/>
      <c r="G485" s="793"/>
      <c r="H485" s="793"/>
      <c r="I485" s="793"/>
      <c r="J485" s="793"/>
      <c r="K485" s="793"/>
      <c r="L485" s="793"/>
      <c r="M485" s="793"/>
      <c r="N485" s="794"/>
      <c r="O485" s="306"/>
      <c r="P485" s="314" t="str">
        <f t="shared" si="151"/>
        <v/>
      </c>
      <c r="Q485" s="69"/>
      <c r="R485" s="69"/>
      <c r="S485" s="69"/>
      <c r="T485" s="69"/>
      <c r="U485" s="69"/>
      <c r="V485" s="69"/>
      <c r="W485" s="69"/>
      <c r="X485" s="69"/>
      <c r="Y485" s="69"/>
      <c r="Z485" s="69"/>
      <c r="AA485" s="69"/>
      <c r="AB485" s="69"/>
      <c r="AC485" s="69"/>
      <c r="AD485" s="69"/>
      <c r="AE485" s="69"/>
      <c r="AF485" s="69"/>
      <c r="AG485" s="69"/>
      <c r="AH485" s="69"/>
      <c r="AI485" s="173" t="b">
        <f>AI484</f>
        <v>0</v>
      </c>
    </row>
    <row r="486" spans="1:36" s="37" customFormat="1" ht="12.75" customHeight="1" x14ac:dyDescent="0.2">
      <c r="A486" s="336"/>
      <c r="B486" s="254"/>
      <c r="C486" s="39"/>
      <c r="E486" s="795"/>
      <c r="F486" s="796"/>
      <c r="G486" s="796"/>
      <c r="H486" s="796"/>
      <c r="I486" s="796"/>
      <c r="J486" s="796"/>
      <c r="K486" s="796"/>
      <c r="L486" s="796"/>
      <c r="M486" s="796"/>
      <c r="N486" s="797"/>
      <c r="O486" s="306"/>
      <c r="P486" s="314" t="str">
        <f t="shared" si="151"/>
        <v/>
      </c>
      <c r="Q486" s="69"/>
      <c r="R486" s="69"/>
      <c r="S486" s="69"/>
      <c r="T486" s="69"/>
      <c r="U486" s="69"/>
      <c r="V486" s="69"/>
      <c r="W486" s="69"/>
      <c r="X486" s="69"/>
      <c r="Y486" s="69"/>
      <c r="Z486" s="69"/>
      <c r="AA486" s="69"/>
      <c r="AB486" s="69"/>
      <c r="AC486" s="69"/>
      <c r="AD486" s="69"/>
      <c r="AE486" s="69"/>
      <c r="AF486" s="69"/>
      <c r="AG486" s="69"/>
      <c r="AH486" s="69"/>
      <c r="AI486" s="173" t="b">
        <f>AI485</f>
        <v>0</v>
      </c>
    </row>
    <row r="487" spans="1:36" ht="12.75" customHeight="1" thickBot="1" x14ac:dyDescent="0.25">
      <c r="A487" s="253"/>
      <c r="B487" s="254"/>
      <c r="C487" s="308"/>
      <c r="D487" s="264"/>
      <c r="E487" s="309"/>
      <c r="F487" s="308"/>
      <c r="G487" s="310"/>
      <c r="H487" s="310"/>
      <c r="I487" s="310"/>
      <c r="J487" s="310"/>
      <c r="K487" s="310"/>
      <c r="L487" s="310"/>
      <c r="M487" s="310"/>
      <c r="N487" s="310"/>
      <c r="O487" s="172"/>
      <c r="P487" s="69"/>
      <c r="Q487" s="69"/>
      <c r="R487" s="69"/>
      <c r="S487" s="25"/>
      <c r="T487" s="25"/>
      <c r="U487" s="311"/>
      <c r="V487" s="25"/>
      <c r="W487" s="25"/>
      <c r="X487" s="311"/>
      <c r="Y487" s="25"/>
      <c r="Z487" s="25"/>
      <c r="AA487" s="25"/>
      <c r="AB487" s="25"/>
      <c r="AC487" s="25"/>
      <c r="AD487" s="25"/>
      <c r="AE487" s="25"/>
      <c r="AF487" s="25"/>
      <c r="AG487" s="25"/>
      <c r="AH487" s="25"/>
      <c r="AI487" s="25"/>
    </row>
    <row r="488" spans="1:36" ht="12.75" customHeight="1" thickBot="1" x14ac:dyDescent="0.25">
      <c r="A488" s="312"/>
      <c r="B488" s="187"/>
      <c r="C488" s="39"/>
      <c r="D488" s="220"/>
      <c r="E488" s="300"/>
      <c r="F488" s="39"/>
      <c r="G488" s="56"/>
      <c r="H488" s="56"/>
      <c r="I488" s="56"/>
      <c r="J488" s="56"/>
      <c r="K488" s="39"/>
      <c r="L488" s="56"/>
      <c r="M488" s="56"/>
      <c r="N488" s="56"/>
      <c r="O488" s="172"/>
      <c r="P488" s="69"/>
      <c r="Q488" s="69"/>
      <c r="R488" s="69"/>
      <c r="S488" s="71"/>
      <c r="V488" s="303"/>
      <c r="Z488" s="25"/>
      <c r="AA488" s="25"/>
      <c r="AB488" s="25"/>
      <c r="AC488" s="25"/>
      <c r="AD488" s="25"/>
      <c r="AE488" s="25"/>
      <c r="AF488" s="25"/>
      <c r="AG488" s="25"/>
      <c r="AH488" s="25"/>
      <c r="AI488" s="293"/>
      <c r="AJ488" s="287"/>
    </row>
    <row r="489" spans="1:36" ht="15" customHeight="1" thickBot="1" x14ac:dyDescent="0.25">
      <c r="A489" s="266" t="str">
        <f>IF(E489="","",C489)</f>
        <v/>
      </c>
      <c r="B489" s="187"/>
      <c r="C489" s="267">
        <f>C468+1</f>
        <v>23</v>
      </c>
      <c r="D489" s="31"/>
      <c r="E489" s="822"/>
      <c r="F489" s="823"/>
      <c r="G489" s="823"/>
      <c r="H489" s="823"/>
      <c r="I489" s="823"/>
      <c r="J489" s="823"/>
      <c r="K489" s="824"/>
      <c r="L489" s="824"/>
      <c r="M489" s="824"/>
      <c r="N489" s="825"/>
      <c r="O489" s="313"/>
      <c r="P489" s="314" t="str">
        <f>IF(AND(E489&lt;&gt;"",COUNTIF(P490:$P$658,"PRINT")=0),"PRINT","")</f>
        <v/>
      </c>
      <c r="Q489" s="315"/>
      <c r="R489" s="316" t="str">
        <f>IF(ISBLANK(E489),"",MATCH(E489,CNTR_SourceStreamNames,0))</f>
        <v/>
      </c>
      <c r="S489" s="71"/>
      <c r="T489" s="71"/>
      <c r="U489" s="71"/>
      <c r="V489" s="303"/>
      <c r="X489" s="25"/>
      <c r="Y489" s="25"/>
      <c r="Z489" s="25"/>
      <c r="AA489" s="25"/>
      <c r="AB489" s="25"/>
      <c r="AC489" s="25"/>
      <c r="AD489" s="25"/>
      <c r="AE489" s="25"/>
      <c r="AF489" s="25"/>
      <c r="AG489" s="25"/>
      <c r="AH489" s="25"/>
      <c r="AI489" s="270" t="b">
        <f>CNTR_FuelStreamsRelevant=EUconst_NotRelevant</f>
        <v>0</v>
      </c>
      <c r="AJ489" s="287"/>
    </row>
    <row r="490" spans="1:36" ht="12.75" customHeight="1" thickBot="1" x14ac:dyDescent="0.25">
      <c r="A490" s="253"/>
      <c r="B490" s="187"/>
      <c r="C490" s="31"/>
      <c r="D490" s="31"/>
      <c r="E490" s="826" t="str">
        <f>IF(ISBLANK(E489),"",IF(INDEX(c_AERDataTransfer!$AT$27:$AT$76,MATCH(R489,c_AERDataTransfer!$C$27:$C$76,0))&gt;0,INDEX(c_AERDataTransfer!$AT$27:$AT$76,MATCH(R489,c_AERDataTransfer!$C$27:$C$76,0)),""))</f>
        <v/>
      </c>
      <c r="F490" s="827"/>
      <c r="G490" s="827"/>
      <c r="H490" s="827"/>
      <c r="I490" s="827"/>
      <c r="J490" s="827"/>
      <c r="K490" s="828"/>
      <c r="L490" s="828"/>
      <c r="M490" s="828"/>
      <c r="N490" s="829"/>
      <c r="O490" s="317"/>
      <c r="P490" s="69"/>
      <c r="Q490" s="315"/>
      <c r="R490" s="69"/>
      <c r="S490" s="71"/>
      <c r="T490" s="71"/>
      <c r="U490" s="71"/>
      <c r="V490" s="303"/>
      <c r="X490" s="25"/>
      <c r="Y490" s="318"/>
      <c r="Z490" s="69"/>
      <c r="AA490" s="69"/>
      <c r="AB490" s="69"/>
      <c r="AC490" s="69"/>
      <c r="AD490" s="69"/>
      <c r="AE490" s="318"/>
      <c r="AF490" s="25"/>
      <c r="AG490" s="315"/>
      <c r="AH490" s="69"/>
      <c r="AI490" s="293"/>
      <c r="AJ490" s="287"/>
    </row>
    <row r="491" spans="1:36" ht="5.0999999999999996" customHeight="1" x14ac:dyDescent="0.2">
      <c r="A491" s="253"/>
      <c r="B491" s="187"/>
      <c r="C491" s="31"/>
      <c r="D491" s="31"/>
      <c r="E491" s="31"/>
      <c r="F491" s="31"/>
      <c r="G491" s="31"/>
      <c r="H491" s="39"/>
      <c r="I491" s="39"/>
      <c r="J491" s="39"/>
      <c r="K491" s="39"/>
      <c r="L491" s="39"/>
      <c r="M491" s="39"/>
      <c r="N491" s="39"/>
      <c r="O491" s="172"/>
      <c r="P491" s="69"/>
      <c r="Q491" s="69"/>
      <c r="R491" s="69"/>
      <c r="S491" s="71"/>
      <c r="T491" s="71"/>
      <c r="U491" s="71"/>
      <c r="V491" s="303"/>
      <c r="W491" s="69"/>
      <c r="X491" s="69"/>
      <c r="Y491" s="69"/>
      <c r="Z491" s="69"/>
      <c r="AA491" s="69"/>
      <c r="AB491" s="69"/>
      <c r="AC491" s="69"/>
      <c r="AD491" s="69"/>
      <c r="AE491" s="69"/>
      <c r="AF491" s="25"/>
      <c r="AG491" s="69"/>
      <c r="AH491" s="69"/>
      <c r="AI491" s="69"/>
      <c r="AJ491" s="287"/>
    </row>
    <row r="492" spans="1:36" ht="12.75" customHeight="1" x14ac:dyDescent="0.2">
      <c r="A492" s="253"/>
      <c r="B492" s="187"/>
      <c r="C492" s="31"/>
      <c r="D492" s="31"/>
      <c r="E492" s="830" t="str">
        <f>IF(E489="","",HYPERLINK("#JUMP_E_Top",EUconst_FurtherGuidancePoint1))</f>
        <v/>
      </c>
      <c r="F492" s="830"/>
      <c r="G492" s="830"/>
      <c r="H492" s="830"/>
      <c r="I492" s="830"/>
      <c r="J492" s="830"/>
      <c r="K492" s="830"/>
      <c r="L492" s="830"/>
      <c r="M492" s="830"/>
      <c r="N492" s="831"/>
      <c r="O492" s="172"/>
      <c r="P492" s="69"/>
      <c r="Q492" s="315"/>
      <c r="R492" s="319"/>
      <c r="S492" s="71"/>
      <c r="T492" s="71"/>
      <c r="U492" s="71"/>
      <c r="V492" s="69"/>
      <c r="W492" s="69"/>
      <c r="X492" s="69"/>
      <c r="Y492" s="25"/>
      <c r="Z492" s="69"/>
      <c r="AA492" s="69"/>
      <c r="AB492" s="69"/>
      <c r="AC492" s="69"/>
      <c r="AD492" s="69"/>
      <c r="AE492" s="69"/>
      <c r="AF492" s="25"/>
      <c r="AG492" s="69"/>
      <c r="AH492" s="69"/>
      <c r="AI492" s="69"/>
      <c r="AJ492" s="287"/>
    </row>
    <row r="493" spans="1:36" s="37" customFormat="1" ht="38.85" customHeight="1" x14ac:dyDescent="0.2">
      <c r="A493" s="253"/>
      <c r="B493" s="187"/>
      <c r="C493" s="31"/>
      <c r="E493" s="320" t="str">
        <f>Translations!$B$65</f>
        <v>Parameter</v>
      </c>
      <c r="F493" s="321" t="str">
        <f>Translations!$B$338</f>
        <v>Tier required:</v>
      </c>
      <c r="G493" s="798" t="str">
        <f>Translations!$B$344</f>
        <v xml:space="preserve">Reason for deviation in the past: </v>
      </c>
      <c r="H493" s="798"/>
      <c r="I493" s="320" t="str">
        <f>Translations!$B$345</f>
        <v>Impact on tiers?</v>
      </c>
      <c r="J493" s="320" t="str">
        <f>Translations!$B$336</f>
        <v>Measures taken:</v>
      </c>
      <c r="K493" s="321" t="str">
        <f>Translations!$B$308</f>
        <v>When?</v>
      </c>
      <c r="L493" s="321" t="str">
        <f>Translations!$B$340</f>
        <v>Tier applied:</v>
      </c>
      <c r="O493" s="306"/>
      <c r="P493" s="69"/>
      <c r="Q493" s="322"/>
      <c r="R493" s="69"/>
      <c r="S493" s="69"/>
      <c r="T493" s="322"/>
      <c r="U493" s="322"/>
      <c r="V493" s="322"/>
      <c r="W493" s="322"/>
      <c r="X493" s="322"/>
      <c r="Y493" s="322"/>
      <c r="Z493" s="322"/>
      <c r="AA493" s="323" t="s">
        <v>498</v>
      </c>
      <c r="AB493" s="322"/>
      <c r="AC493" s="322" t="str">
        <f>Translations!$B$344</f>
        <v xml:space="preserve">Reason for deviation in the past: </v>
      </c>
      <c r="AD493" s="322" t="str">
        <f>Translations!$B$345</f>
        <v>Impact on tiers?</v>
      </c>
      <c r="AE493" s="322" t="str">
        <f>Translations!$B$336</f>
        <v>Measures taken:</v>
      </c>
      <c r="AF493" s="322" t="str">
        <f>Translations!$B$308</f>
        <v>When?</v>
      </c>
      <c r="AG493" s="322" t="str">
        <f>Translations!$B$340</f>
        <v>Tier applied:</v>
      </c>
      <c r="AH493" s="322"/>
      <c r="AI493" s="69"/>
      <c r="AJ493" s="287"/>
    </row>
    <row r="494" spans="1:36" s="37" customFormat="1" ht="15" customHeight="1" x14ac:dyDescent="0.2">
      <c r="A494" s="253"/>
      <c r="B494" s="187"/>
      <c r="D494" s="176" t="s">
        <v>128</v>
      </c>
      <c r="E494" s="10"/>
      <c r="F494" s="324" t="str">
        <f>IF(OR(X494="",X494=EUconst_NA),"",IF(CNTR_SmallEmitter,1,X494))</f>
        <v/>
      </c>
      <c r="G494" s="799"/>
      <c r="H494" s="730"/>
      <c r="I494" s="11"/>
      <c r="J494" s="11"/>
      <c r="K494" s="12"/>
      <c r="L494" s="13"/>
      <c r="M494" s="800" t="str">
        <f>IF(OR(ISBLANK(L494),L494=EUconst_NoTier),"",IF($Z494=0,EUconst_NotApplicable,IF(ISERROR($Z494),"",$Z494)))</f>
        <v/>
      </c>
      <c r="N494" s="801"/>
      <c r="O494" s="306"/>
      <c r="P494" s="314" t="str">
        <f>R489</f>
        <v/>
      </c>
      <c r="Q494" s="69"/>
      <c r="R494" s="173" t="str">
        <f>R498</f>
        <v/>
      </c>
      <c r="S494" s="322"/>
      <c r="T494" s="173" t="str">
        <f>IF(E494="","",INDEX(EUwideConstants!$C$251:$C$257,MATCH(E494,Euconst_CalcFactors,0))&amp;R494)</f>
        <v/>
      </c>
      <c r="U494" s="69"/>
      <c r="V494" s="173" t="str">
        <f>IF(T494="","",INDEX(EUwideConstants!$E$251:$E$257,MATCH(E494,Euconst_CalcFactors,0)))</f>
        <v/>
      </c>
      <c r="W494" s="69"/>
      <c r="X494" s="270" t="str">
        <f>IF(OR(R494="",T494=""),"",INDEX(EUwideConstants!$G:$G,MATCH(T494,EUwideConstants!$S:$S,0)))</f>
        <v/>
      </c>
      <c r="Y494" s="173" t="str">
        <f>IF(F494="","",IF(F494=EUconst_NA,"",INDEX(EUwideConstants!$H:$O,MATCH(T494,EUwideConstants!$S:$S,0),MATCH(F494,CNTR_TierList,0))))</f>
        <v/>
      </c>
      <c r="Z494" s="173" t="str">
        <f>IF(ISBLANK(L494),"",IF(L494=EUconst_NA,"",INDEX(EUwideConstants!$H:$O,MATCH(T494,EUwideConstants!$S:$S,0),MATCH(L494,CNTR_TierList,0))))</f>
        <v/>
      </c>
      <c r="AA494" s="69"/>
      <c r="AB494" s="270" t="b">
        <f>AND(COUNTA(CNTR_ListRelevantSections)&gt;0,E489="")</f>
        <v>0</v>
      </c>
      <c r="AC494" s="270" t="b">
        <f>AND(COUNTA(CNTR_ListRelevantSections)&gt;0,OR(E494="",AB494,CNTR_REHasImproveFuelStream=FALSE))</f>
        <v>0</v>
      </c>
      <c r="AD494" s="270" t="b">
        <f t="shared" ref="AD494:AD496" si="152">AC494</f>
        <v>0</v>
      </c>
      <c r="AE494" s="270" t="b">
        <f t="shared" ref="AE494:AE496" si="153">AD494</f>
        <v>0</v>
      </c>
      <c r="AF494" s="270" t="b">
        <f>OR(AD494,AND(J494&lt;&gt;"",J494=FALSE))</f>
        <v>0</v>
      </c>
      <c r="AG494" s="270" t="b">
        <f>OR(AF494,AND(I494&lt;&gt;"",I494=FALSE))</f>
        <v>0</v>
      </c>
      <c r="AH494" s="69"/>
      <c r="AI494" s="69"/>
    </row>
    <row r="495" spans="1:36" s="37" customFormat="1" ht="15" customHeight="1" x14ac:dyDescent="0.2">
      <c r="A495" s="253"/>
      <c r="B495" s="187"/>
      <c r="D495" s="176" t="s">
        <v>129</v>
      </c>
      <c r="E495" s="14"/>
      <c r="F495" s="325" t="str">
        <f>IF(OR(X495="",X495=EUconst_NA),"",IF(CNTR_SmallEmitter,1,X495))</f>
        <v/>
      </c>
      <c r="G495" s="802"/>
      <c r="H495" s="803"/>
      <c r="I495" s="15"/>
      <c r="J495" s="15"/>
      <c r="K495" s="16"/>
      <c r="L495" s="17"/>
      <c r="M495" s="804" t="str">
        <f>IF(OR(ISBLANK(L495),L495=EUconst_NoTier),"",IF($Z495=0,EUconst_NotApplicable,IF(ISERROR($Z495),"",$Z495)))</f>
        <v/>
      </c>
      <c r="N495" s="805"/>
      <c r="O495" s="306"/>
      <c r="P495" s="314" t="str">
        <f>P494</f>
        <v/>
      </c>
      <c r="Q495" s="69"/>
      <c r="R495" s="173" t="str">
        <f>R494</f>
        <v/>
      </c>
      <c r="S495" s="322"/>
      <c r="T495" s="173" t="str">
        <f>IF(E495="","",INDEX(EUwideConstants!$C$251:$C$257,MATCH(E495,Euconst_CalcFactors,0))&amp;R495)</f>
        <v/>
      </c>
      <c r="U495" s="69"/>
      <c r="V495" s="173" t="str">
        <f>IF(T495="","",INDEX(EUwideConstants!$E$251:$E$257,MATCH(E495,Euconst_CalcFactors,0)))</f>
        <v/>
      </c>
      <c r="W495" s="69"/>
      <c r="X495" s="270" t="str">
        <f>IF(OR(R495="",T495=""),"",INDEX(EUwideConstants!$G:$G,MATCH(T495,EUwideConstants!$S:$S,0)))</f>
        <v/>
      </c>
      <c r="Y495" s="173" t="str">
        <f>IF(F495="","",IF(F495=EUconst_NA,"",INDEX(EUwideConstants!$H:$O,MATCH(T495,EUwideConstants!$S:$S,0),MATCH(F495,CNTR_TierList,0))))</f>
        <v/>
      </c>
      <c r="Z495" s="173" t="str">
        <f>IF(ISBLANK(L495),"",IF(L495=EUconst_NA,"",INDEX(EUwideConstants!$H:$O,MATCH(T495,EUwideConstants!$S:$S,0),MATCH(L495,CNTR_TierList,0))))</f>
        <v/>
      </c>
      <c r="AA495" s="69"/>
      <c r="AB495" s="270" t="b">
        <f>AND(COUNTA(CNTR_ListRelevantSections)&gt;0,E489="")</f>
        <v>0</v>
      </c>
      <c r="AC495" s="270" t="b">
        <f>AND(COUNTA(CNTR_ListRelevantSections)&gt;0,OR(E495="",AB495,CNTR_REHasImproveFuelStream=FALSE))</f>
        <v>0</v>
      </c>
      <c r="AD495" s="270" t="b">
        <f t="shared" si="152"/>
        <v>0</v>
      </c>
      <c r="AE495" s="270" t="b">
        <f t="shared" si="153"/>
        <v>0</v>
      </c>
      <c r="AF495" s="270" t="b">
        <f>OR(AD495,AND(J495&lt;&gt;"",J495=FALSE))</f>
        <v>0</v>
      </c>
      <c r="AG495" s="270" t="b">
        <f>OR(AF495,AND(I495&lt;&gt;"",I495=FALSE))</f>
        <v>0</v>
      </c>
      <c r="AH495" s="69"/>
      <c r="AI495" s="69"/>
    </row>
    <row r="496" spans="1:36" s="37" customFormat="1" ht="15" customHeight="1" x14ac:dyDescent="0.2">
      <c r="A496" s="253"/>
      <c r="B496" s="187"/>
      <c r="D496" s="176" t="s">
        <v>236</v>
      </c>
      <c r="E496" s="18"/>
      <c r="F496" s="326" t="str">
        <f>IF(OR(X496="",X496=EUconst_NA),"",IF(CNTR_SmallEmitter,1,X496))</f>
        <v/>
      </c>
      <c r="G496" s="806"/>
      <c r="H496" s="807"/>
      <c r="I496" s="19"/>
      <c r="J496" s="19"/>
      <c r="K496" s="20"/>
      <c r="L496" s="21"/>
      <c r="M496" s="808" t="str">
        <f>IF(OR(ISBLANK(L496),L496=EUconst_NoTier),"",IF($Z496=0,EUconst_NotApplicable,IF(ISERROR($Z496),"",$Z496)))</f>
        <v/>
      </c>
      <c r="N496" s="809"/>
      <c r="O496" s="306"/>
      <c r="P496" s="314" t="str">
        <f>P495</f>
        <v/>
      </c>
      <c r="Q496" s="69"/>
      <c r="R496" s="173" t="str">
        <f>R495</f>
        <v/>
      </c>
      <c r="S496" s="322"/>
      <c r="T496" s="173" t="str">
        <f>IF(E496="","",INDEX(EUwideConstants!$C$251:$C$257,MATCH(E496,Euconst_CalcFactors,0))&amp;R496)</f>
        <v/>
      </c>
      <c r="U496" s="69"/>
      <c r="V496" s="173" t="str">
        <f>IF(T496="","",INDEX(EUwideConstants!$E$251:$E$257,MATCH(E496,Euconst_CalcFactors,0)))</f>
        <v/>
      </c>
      <c r="W496" s="69"/>
      <c r="X496" s="270" t="str">
        <f>IF(OR(R496="",T496=""),"",INDEX(EUwideConstants!$G:$G,MATCH(T496,EUwideConstants!$S:$S,0)))</f>
        <v/>
      </c>
      <c r="Y496" s="173" t="str">
        <f>IF(F496="","",IF(F496=EUconst_NA,"",INDEX(EUwideConstants!$H:$O,MATCH(T496,EUwideConstants!$S:$S,0),MATCH(F496,CNTR_TierList,0))))</f>
        <v/>
      </c>
      <c r="Z496" s="173" t="str">
        <f>IF(ISBLANK(L496),"",IF(L496=EUconst_NA,"",INDEX(EUwideConstants!$H:$O,MATCH(T496,EUwideConstants!$S:$S,0),MATCH(L496,CNTR_TierList,0))))</f>
        <v/>
      </c>
      <c r="AA496" s="69"/>
      <c r="AB496" s="270" t="b">
        <f>AND(COUNTA(CNTR_ListRelevantSections)&gt;0,E489="")</f>
        <v>0</v>
      </c>
      <c r="AC496" s="270" t="b">
        <f>AND(COUNTA(CNTR_ListRelevantSections)&gt;0,OR(E496="",AB496,CNTR_REHasImproveFuelStream=FALSE))</f>
        <v>0</v>
      </c>
      <c r="AD496" s="270" t="b">
        <f t="shared" si="152"/>
        <v>0</v>
      </c>
      <c r="AE496" s="270" t="b">
        <f t="shared" si="153"/>
        <v>0</v>
      </c>
      <c r="AF496" s="270" t="b">
        <f>OR(AD496,AND(J496&lt;&gt;"",J496=FALSE))</f>
        <v>0</v>
      </c>
      <c r="AG496" s="270" t="b">
        <f>OR(AF496,AND(I496&lt;&gt;"",I496=FALSE))</f>
        <v>0</v>
      </c>
      <c r="AH496" s="69"/>
      <c r="AI496" s="69"/>
    </row>
    <row r="497" spans="1:36" s="37" customFormat="1" ht="5.0999999999999996" customHeight="1" x14ac:dyDescent="0.2">
      <c r="A497" s="253"/>
      <c r="B497" s="187"/>
      <c r="C497" s="31"/>
      <c r="D497" s="176"/>
      <c r="F497" s="39"/>
      <c r="G497" s="176"/>
      <c r="H497" s="176"/>
      <c r="I497" s="176"/>
      <c r="J497" s="176"/>
      <c r="M497" s="39"/>
      <c r="N497" s="39"/>
      <c r="O497" s="172"/>
      <c r="P497" s="71"/>
      <c r="Q497" s="69"/>
      <c r="R497" s="69"/>
      <c r="S497" s="69"/>
      <c r="T497" s="69"/>
      <c r="U497" s="69"/>
      <c r="V497" s="69"/>
      <c r="W497" s="69"/>
      <c r="X497" s="69"/>
      <c r="Y497" s="69"/>
      <c r="Z497" s="69"/>
      <c r="AA497" s="69"/>
      <c r="AB497" s="69"/>
      <c r="AC497" s="69"/>
      <c r="AD497" s="69"/>
      <c r="AE497" s="69"/>
      <c r="AF497" s="69"/>
      <c r="AG497" s="69"/>
      <c r="AH497" s="69"/>
      <c r="AI497" s="69"/>
    </row>
    <row r="498" spans="1:36" s="37" customFormat="1" ht="15" customHeight="1" x14ac:dyDescent="0.2">
      <c r="A498" s="253"/>
      <c r="B498" s="187"/>
      <c r="D498" s="176" t="s">
        <v>237</v>
      </c>
      <c r="E498" s="810" t="str">
        <f>Translations!$B$114</f>
        <v>Scope factor</v>
      </c>
      <c r="F498" s="812" t="str">
        <f>IF(OR(X498="",X498=EUconst_NA),"",X498)</f>
        <v/>
      </c>
      <c r="G498" s="814"/>
      <c r="H498" s="814"/>
      <c r="I498" s="816"/>
      <c r="J498" s="816"/>
      <c r="K498" s="818"/>
      <c r="L498" s="22"/>
      <c r="M498" s="820" t="str">
        <f>IF(OR(ISBLANK(L498),L498=EUconst_NoTier),"",IF($Z498=0,EUconst_NotApplicable,IF(ISERROR($Z498),"",$Z498)))</f>
        <v/>
      </c>
      <c r="N498" s="821"/>
      <c r="O498" s="306"/>
      <c r="P498" s="314" t="str">
        <f>P494</f>
        <v/>
      </c>
      <c r="Q498" s="69"/>
      <c r="R498" s="173" t="str">
        <f>E490</f>
        <v/>
      </c>
      <c r="S498" s="322"/>
      <c r="T498" s="173" t="str">
        <f>IF(E498="","",INDEX(EUwideConstants!$C$251:$C$257,MATCH(E498,Euconst_CalcFactors,0))&amp;R498)</f>
        <v>ScopeFactor_</v>
      </c>
      <c r="U498" s="69"/>
      <c r="V498" s="173" t="str">
        <f ca="1">IF(T498="","",INDEX(EUwideConstants!$E$251:$E$257,MATCH(E498,Euconst_CalcFactors,0)))</f>
        <v>EUwideConstants!$F$251:$I$251</v>
      </c>
      <c r="W498" s="69"/>
      <c r="X498" s="270" t="str">
        <f>IF(OR(R498="",T498=""),"",INDEX(EUwideConstants!$G:$G,MATCH(T498,EUwideConstants!$S:$S,0)))</f>
        <v/>
      </c>
      <c r="Y498" s="173" t="str">
        <f>IF(F498="","",IF(F498=EUconst_NA,"",INDEX(EUwideConstants!$H:$O,MATCH(T498,EUwideConstants!$S:$S,0),MATCH(F498,CNTR_TierList,0))))</f>
        <v/>
      </c>
      <c r="Z498" s="173" t="str">
        <f>IF(ISBLANK(L498),"",IF(L498=EUconst_NA,"",INDEX(EUwideConstants!$H:$O,MATCH(T498,EUwideConstants!$S:$S,0),MATCH(L498,CNTR_TierList,0))))</f>
        <v/>
      </c>
      <c r="AA498" s="173" t="str">
        <f>IF(L498="","",INDEX(ScopeAddress,MATCH(L498,ScopeTiers,0)))</f>
        <v/>
      </c>
      <c r="AB498" s="270" t="b">
        <f>AND(COUNTA(CNTR_ListRelevantSections)&gt;0,E489="")</f>
        <v>0</v>
      </c>
      <c r="AC498" s="270" t="b">
        <f>AND(COUNTA(CNTR_ListRelevantSections)&gt;0,OR(CNTR_REHasImproveScopeFactor=FALSE,AB498))</f>
        <v>0</v>
      </c>
      <c r="AD498" s="270" t="b">
        <f t="shared" ref="AD498" si="154">AC498</f>
        <v>0</v>
      </c>
      <c r="AE498" s="270" t="b">
        <f t="shared" ref="AE498" si="155">AD498</f>
        <v>0</v>
      </c>
      <c r="AF498" s="270" t="b">
        <f t="shared" ref="AF498" si="156">AE498</f>
        <v>0</v>
      </c>
      <c r="AG498" s="270" t="b">
        <f t="shared" ref="AG498" si="157">AF498</f>
        <v>0</v>
      </c>
      <c r="AH498" s="69"/>
      <c r="AI498" s="69"/>
    </row>
    <row r="499" spans="1:36" s="37" customFormat="1" ht="15" customHeight="1" x14ac:dyDescent="0.2">
      <c r="A499" s="253"/>
      <c r="B499" s="187"/>
      <c r="D499" s="176"/>
      <c r="E499" s="811"/>
      <c r="F499" s="813"/>
      <c r="G499" s="815"/>
      <c r="H499" s="815"/>
      <c r="I499" s="817"/>
      <c r="J499" s="817"/>
      <c r="K499" s="819"/>
      <c r="L499" s="23"/>
      <c r="M499" s="820" t="str">
        <f>IF(L499="","",INDEX(ScopeMethodsDetails,MATCH(L499,INDEX(ScopeMethodsDetails,,1),0),2))</f>
        <v/>
      </c>
      <c r="N499" s="821"/>
      <c r="O499" s="306"/>
      <c r="P499" s="314" t="str">
        <f>P498</f>
        <v/>
      </c>
      <c r="Q499" s="69"/>
      <c r="R499" s="69"/>
      <c r="S499" s="69"/>
      <c r="T499" s="69"/>
      <c r="U499" s="69"/>
      <c r="V499" s="69"/>
      <c r="W499" s="69"/>
      <c r="X499" s="69"/>
      <c r="Y499" s="69"/>
      <c r="Z499" s="69"/>
      <c r="AA499" s="69"/>
      <c r="AB499" s="69"/>
      <c r="AC499" s="69"/>
      <c r="AD499" s="69"/>
      <c r="AE499" s="69"/>
      <c r="AF499" s="69"/>
      <c r="AG499" s="270" t="b">
        <f>AG498</f>
        <v>0</v>
      </c>
      <c r="AH499" s="69"/>
      <c r="AI499" s="69"/>
    </row>
    <row r="500" spans="1:36" s="37" customFormat="1" ht="5.0999999999999996" customHeight="1" x14ac:dyDescent="0.2">
      <c r="A500" s="253"/>
      <c r="B500" s="187"/>
      <c r="D500" s="176"/>
      <c r="E500" s="327"/>
      <c r="F500" s="328"/>
      <c r="G500" s="329"/>
      <c r="H500" s="329"/>
      <c r="I500" s="330"/>
      <c r="J500" s="330"/>
      <c r="K500" s="331"/>
      <c r="L500" s="332"/>
      <c r="M500" s="333"/>
      <c r="N500" s="333"/>
      <c r="O500" s="306"/>
      <c r="P500" s="69"/>
      <c r="Q500" s="69"/>
      <c r="R500" s="69"/>
      <c r="S500" s="69"/>
      <c r="T500" s="69"/>
      <c r="U500" s="69"/>
      <c r="V500" s="69"/>
      <c r="W500" s="69"/>
      <c r="X500" s="69"/>
      <c r="Y500" s="69"/>
      <c r="Z500" s="69"/>
      <c r="AA500" s="69"/>
      <c r="AB500" s="69"/>
      <c r="AC500" s="69"/>
      <c r="AD500" s="69"/>
      <c r="AE500" s="69"/>
      <c r="AF500" s="69"/>
      <c r="AG500" s="69"/>
      <c r="AH500" s="69"/>
      <c r="AI500" s="69"/>
    </row>
    <row r="501" spans="1:36" s="37" customFormat="1" ht="12.75" customHeight="1" x14ac:dyDescent="0.2">
      <c r="A501" s="253"/>
      <c r="B501" s="187"/>
      <c r="D501" s="334" t="s">
        <v>238</v>
      </c>
      <c r="E501" s="204" t="str">
        <f>Translations!$B$342</f>
        <v>Description</v>
      </c>
      <c r="G501" s="335"/>
      <c r="H501" s="176"/>
      <c r="I501" s="176"/>
      <c r="J501" s="176"/>
      <c r="K501" s="176"/>
      <c r="L501" s="176"/>
      <c r="M501" s="176"/>
      <c r="N501" s="176"/>
      <c r="O501" s="306"/>
      <c r="P501" s="69"/>
      <c r="Q501" s="69"/>
      <c r="R501" s="69"/>
      <c r="S501" s="69"/>
      <c r="T501" s="69"/>
      <c r="U501" s="69"/>
      <c r="V501" s="69"/>
      <c r="W501" s="69"/>
      <c r="X501" s="69"/>
      <c r="Y501" s="69"/>
      <c r="Z501" s="69"/>
      <c r="AA501" s="69"/>
      <c r="AB501" s="69"/>
      <c r="AC501" s="69"/>
      <c r="AD501" s="69"/>
      <c r="AE501" s="69"/>
      <c r="AF501" s="69"/>
      <c r="AG501" s="69"/>
      <c r="AH501" s="69"/>
      <c r="AI501" s="69"/>
    </row>
    <row r="502" spans="1:36" s="37" customFormat="1" ht="12.75" customHeight="1" x14ac:dyDescent="0.2">
      <c r="A502" s="253"/>
      <c r="B502" s="259"/>
      <c r="C502" s="31"/>
      <c r="D502" s="176"/>
      <c r="E502" s="680" t="str">
        <f>Translations!$B$346</f>
        <v>In case you require more space for the description you may also use external files and reference those here.</v>
      </c>
      <c r="F502" s="680"/>
      <c r="G502" s="680"/>
      <c r="H502" s="680"/>
      <c r="I502" s="680"/>
      <c r="J502" s="680"/>
      <c r="K502" s="680"/>
      <c r="L502" s="680"/>
      <c r="M502" s="680"/>
      <c r="N502" s="680"/>
      <c r="O502" s="306"/>
      <c r="P502" s="73"/>
      <c r="Q502" s="69"/>
      <c r="R502" s="69"/>
      <c r="S502" s="69"/>
      <c r="T502" s="69"/>
      <c r="U502" s="69"/>
      <c r="V502" s="69"/>
      <c r="W502" s="69"/>
      <c r="X502" s="69"/>
      <c r="Y502" s="69"/>
      <c r="Z502" s="69"/>
      <c r="AA502" s="69"/>
      <c r="AB502" s="69"/>
      <c r="AC502" s="69"/>
      <c r="AD502" s="69"/>
      <c r="AE502" s="69"/>
      <c r="AF502" s="69"/>
      <c r="AG502" s="69"/>
      <c r="AH502" s="69"/>
      <c r="AI502" s="69"/>
    </row>
    <row r="503" spans="1:36" s="37" customFormat="1" ht="12.75" customHeight="1" x14ac:dyDescent="0.2">
      <c r="A503" s="336"/>
      <c r="B503" s="254"/>
      <c r="C503" s="39"/>
      <c r="E503" s="789"/>
      <c r="F503" s="790"/>
      <c r="G503" s="790"/>
      <c r="H503" s="790"/>
      <c r="I503" s="790"/>
      <c r="J503" s="790"/>
      <c r="K503" s="790"/>
      <c r="L503" s="790"/>
      <c r="M503" s="790"/>
      <c r="N503" s="791"/>
      <c r="O503" s="306"/>
      <c r="P503" s="314" t="str">
        <f>P494</f>
        <v/>
      </c>
      <c r="Q503" s="69"/>
      <c r="R503" s="69"/>
      <c r="S503" s="69"/>
      <c r="T503" s="69"/>
      <c r="U503" s="69"/>
      <c r="V503" s="69"/>
      <c r="W503" s="69"/>
      <c r="X503" s="69"/>
      <c r="Y503" s="69"/>
      <c r="Z503" s="69"/>
      <c r="AA503" s="69"/>
      <c r="AB503" s="69"/>
      <c r="AC503" s="69"/>
      <c r="AD503" s="69"/>
      <c r="AE503" s="69"/>
      <c r="AF503" s="69"/>
      <c r="AG503" s="69"/>
      <c r="AH503" s="69"/>
      <c r="AI503" s="173" t="b">
        <f>AND(COUNTA(CNTR_ListRelevantSections)&gt;0,OR(AB496,COUNTA(E494:E496)=0))</f>
        <v>0</v>
      </c>
    </row>
    <row r="504" spans="1:36" s="37" customFormat="1" ht="12.75" customHeight="1" x14ac:dyDescent="0.2">
      <c r="A504" s="336"/>
      <c r="B504" s="254"/>
      <c r="C504" s="39"/>
      <c r="E504" s="792"/>
      <c r="F504" s="793"/>
      <c r="G504" s="793"/>
      <c r="H504" s="793"/>
      <c r="I504" s="793"/>
      <c r="J504" s="793"/>
      <c r="K504" s="793"/>
      <c r="L504" s="793"/>
      <c r="M504" s="793"/>
      <c r="N504" s="794"/>
      <c r="O504" s="306"/>
      <c r="P504" s="314" t="str">
        <f>P503</f>
        <v/>
      </c>
      <c r="Q504" s="69"/>
      <c r="R504" s="69"/>
      <c r="S504" s="69"/>
      <c r="T504" s="69"/>
      <c r="U504" s="69"/>
      <c r="V504" s="69"/>
      <c r="W504" s="69"/>
      <c r="X504" s="69"/>
      <c r="Y504" s="69"/>
      <c r="Z504" s="69"/>
      <c r="AA504" s="69"/>
      <c r="AB504" s="69"/>
      <c r="AC504" s="69"/>
      <c r="AD504" s="69"/>
      <c r="AE504" s="69"/>
      <c r="AF504" s="69"/>
      <c r="AG504" s="69"/>
      <c r="AH504" s="69"/>
      <c r="AI504" s="173" t="b">
        <f>AI503</f>
        <v>0</v>
      </c>
    </row>
    <row r="505" spans="1:36" s="37" customFormat="1" ht="12.75" customHeight="1" x14ac:dyDescent="0.2">
      <c r="A505" s="336"/>
      <c r="B505" s="254"/>
      <c r="C505" s="39"/>
      <c r="E505" s="792"/>
      <c r="F505" s="793"/>
      <c r="G505" s="793"/>
      <c r="H505" s="793"/>
      <c r="I505" s="793"/>
      <c r="J505" s="793"/>
      <c r="K505" s="793"/>
      <c r="L505" s="793"/>
      <c r="M505" s="793"/>
      <c r="N505" s="794"/>
      <c r="O505" s="306"/>
      <c r="P505" s="314" t="str">
        <f t="shared" ref="P505:P507" si="158">P504</f>
        <v/>
      </c>
      <c r="Q505" s="69"/>
      <c r="R505" s="69"/>
      <c r="S505" s="69"/>
      <c r="T505" s="69"/>
      <c r="U505" s="69"/>
      <c r="V505" s="69"/>
      <c r="W505" s="69"/>
      <c r="X505" s="69"/>
      <c r="Y505" s="69"/>
      <c r="Z505" s="69"/>
      <c r="AA505" s="69"/>
      <c r="AB505" s="69"/>
      <c r="AC505" s="69"/>
      <c r="AD505" s="69"/>
      <c r="AE505" s="69"/>
      <c r="AF505" s="69"/>
      <c r="AG505" s="69"/>
      <c r="AH505" s="69"/>
      <c r="AI505" s="173" t="b">
        <f>AI504</f>
        <v>0</v>
      </c>
    </row>
    <row r="506" spans="1:36" s="37" customFormat="1" ht="12.75" customHeight="1" x14ac:dyDescent="0.2">
      <c r="A506" s="336"/>
      <c r="B506" s="254"/>
      <c r="C506" s="39"/>
      <c r="E506" s="792"/>
      <c r="F506" s="793"/>
      <c r="G506" s="793"/>
      <c r="H506" s="793"/>
      <c r="I506" s="793"/>
      <c r="J506" s="793"/>
      <c r="K506" s="793"/>
      <c r="L506" s="793"/>
      <c r="M506" s="793"/>
      <c r="N506" s="794"/>
      <c r="O506" s="306"/>
      <c r="P506" s="314" t="str">
        <f t="shared" si="158"/>
        <v/>
      </c>
      <c r="Q506" s="69"/>
      <c r="R506" s="69"/>
      <c r="S506" s="69"/>
      <c r="T506" s="69"/>
      <c r="U506" s="69"/>
      <c r="V506" s="69"/>
      <c r="W506" s="69"/>
      <c r="X506" s="69"/>
      <c r="Y506" s="69"/>
      <c r="Z506" s="69"/>
      <c r="AA506" s="69"/>
      <c r="AB506" s="69"/>
      <c r="AC506" s="69"/>
      <c r="AD506" s="69"/>
      <c r="AE506" s="69"/>
      <c r="AF506" s="69"/>
      <c r="AG506" s="69"/>
      <c r="AH506" s="69"/>
      <c r="AI506" s="173" t="b">
        <f>AI505</f>
        <v>0</v>
      </c>
    </row>
    <row r="507" spans="1:36" s="37" customFormat="1" ht="12.75" customHeight="1" x14ac:dyDescent="0.2">
      <c r="A507" s="336"/>
      <c r="B507" s="254"/>
      <c r="C507" s="39"/>
      <c r="E507" s="795"/>
      <c r="F507" s="796"/>
      <c r="G507" s="796"/>
      <c r="H507" s="796"/>
      <c r="I507" s="796"/>
      <c r="J507" s="796"/>
      <c r="K507" s="796"/>
      <c r="L507" s="796"/>
      <c r="M507" s="796"/>
      <c r="N507" s="797"/>
      <c r="O507" s="306"/>
      <c r="P507" s="314" t="str">
        <f t="shared" si="158"/>
        <v/>
      </c>
      <c r="Q507" s="69"/>
      <c r="R507" s="69"/>
      <c r="S507" s="69"/>
      <c r="T507" s="69"/>
      <c r="U507" s="69"/>
      <c r="V507" s="69"/>
      <c r="W507" s="69"/>
      <c r="X507" s="69"/>
      <c r="Y507" s="69"/>
      <c r="Z507" s="69"/>
      <c r="AA507" s="69"/>
      <c r="AB507" s="69"/>
      <c r="AC507" s="69"/>
      <c r="AD507" s="69"/>
      <c r="AE507" s="69"/>
      <c r="AF507" s="69"/>
      <c r="AG507" s="69"/>
      <c r="AH507" s="69"/>
      <c r="AI507" s="173" t="b">
        <f>AI506</f>
        <v>0</v>
      </c>
    </row>
    <row r="508" spans="1:36" ht="12.75" customHeight="1" thickBot="1" x14ac:dyDescent="0.25">
      <c r="A508" s="253"/>
      <c r="B508" s="254"/>
      <c r="C508" s="308"/>
      <c r="D508" s="264"/>
      <c r="E508" s="309"/>
      <c r="F508" s="308"/>
      <c r="G508" s="310"/>
      <c r="H508" s="310"/>
      <c r="I508" s="310"/>
      <c r="J508" s="310"/>
      <c r="K508" s="310"/>
      <c r="L508" s="310"/>
      <c r="M508" s="310"/>
      <c r="N508" s="310"/>
      <c r="O508" s="172"/>
      <c r="P508" s="69"/>
      <c r="Q508" s="69"/>
      <c r="R508" s="69"/>
      <c r="S508" s="25"/>
      <c r="T508" s="25"/>
      <c r="U508" s="311"/>
      <c r="V508" s="25"/>
      <c r="W508" s="25"/>
      <c r="X508" s="311"/>
      <c r="Y508" s="25"/>
      <c r="Z508" s="25"/>
      <c r="AA508" s="25"/>
      <c r="AB508" s="25"/>
      <c r="AC508" s="25"/>
      <c r="AD508" s="25"/>
      <c r="AE508" s="25"/>
      <c r="AF508" s="25"/>
      <c r="AG508" s="25"/>
      <c r="AH508" s="25"/>
      <c r="AI508" s="25"/>
    </row>
    <row r="509" spans="1:36" ht="12.75" customHeight="1" thickBot="1" x14ac:dyDescent="0.25">
      <c r="A509" s="312"/>
      <c r="B509" s="187"/>
      <c r="C509" s="39"/>
      <c r="D509" s="220"/>
      <c r="E509" s="300"/>
      <c r="F509" s="39"/>
      <c r="G509" s="56"/>
      <c r="H509" s="56"/>
      <c r="I509" s="56"/>
      <c r="J509" s="56"/>
      <c r="K509" s="39"/>
      <c r="L509" s="56"/>
      <c r="M509" s="56"/>
      <c r="N509" s="56"/>
      <c r="O509" s="172"/>
      <c r="P509" s="69"/>
      <c r="Q509" s="69"/>
      <c r="R509" s="69"/>
      <c r="S509" s="71"/>
      <c r="V509" s="303"/>
      <c r="Z509" s="25"/>
      <c r="AA509" s="25"/>
      <c r="AB509" s="25"/>
      <c r="AC509" s="25"/>
      <c r="AD509" s="25"/>
      <c r="AE509" s="25"/>
      <c r="AF509" s="25"/>
      <c r="AG509" s="25"/>
      <c r="AH509" s="25"/>
      <c r="AI509" s="293"/>
      <c r="AJ509" s="287"/>
    </row>
    <row r="510" spans="1:36" ht="15" customHeight="1" thickBot="1" x14ac:dyDescent="0.25">
      <c r="A510" s="266" t="str">
        <f>IF(E510="","",C510)</f>
        <v/>
      </c>
      <c r="B510" s="187"/>
      <c r="C510" s="267">
        <f>C489+1</f>
        <v>24</v>
      </c>
      <c r="D510" s="31"/>
      <c r="E510" s="822"/>
      <c r="F510" s="823"/>
      <c r="G510" s="823"/>
      <c r="H510" s="823"/>
      <c r="I510" s="823"/>
      <c r="J510" s="823"/>
      <c r="K510" s="824"/>
      <c r="L510" s="824"/>
      <c r="M510" s="824"/>
      <c r="N510" s="825"/>
      <c r="O510" s="313"/>
      <c r="P510" s="314" t="str">
        <f>IF(AND(E510&lt;&gt;"",COUNTIF(P511:$P$658,"PRINT")=0),"PRINT","")</f>
        <v/>
      </c>
      <c r="Q510" s="315"/>
      <c r="R510" s="316" t="str">
        <f>IF(ISBLANK(E510),"",MATCH(E510,CNTR_SourceStreamNames,0))</f>
        <v/>
      </c>
      <c r="S510" s="71"/>
      <c r="T510" s="71"/>
      <c r="U510" s="71"/>
      <c r="V510" s="303"/>
      <c r="X510" s="25"/>
      <c r="Y510" s="25"/>
      <c r="Z510" s="25"/>
      <c r="AA510" s="25"/>
      <c r="AB510" s="25"/>
      <c r="AC510" s="25"/>
      <c r="AD510" s="25"/>
      <c r="AE510" s="25"/>
      <c r="AF510" s="25"/>
      <c r="AG510" s="25"/>
      <c r="AH510" s="25"/>
      <c r="AI510" s="270" t="b">
        <f>CNTR_FuelStreamsRelevant=EUconst_NotRelevant</f>
        <v>0</v>
      </c>
      <c r="AJ510" s="287"/>
    </row>
    <row r="511" spans="1:36" ht="12.75" customHeight="1" thickBot="1" x14ac:dyDescent="0.25">
      <c r="A511" s="253"/>
      <c r="B511" s="187"/>
      <c r="C511" s="31"/>
      <c r="D511" s="31"/>
      <c r="E511" s="826" t="str">
        <f>IF(ISBLANK(E510),"",IF(INDEX(c_AERDataTransfer!$AT$27:$AT$76,MATCH(R510,c_AERDataTransfer!$C$27:$C$76,0))&gt;0,INDEX(c_AERDataTransfer!$AT$27:$AT$76,MATCH(R510,c_AERDataTransfer!$C$27:$C$76,0)),""))</f>
        <v/>
      </c>
      <c r="F511" s="827"/>
      <c r="G511" s="827"/>
      <c r="H511" s="827"/>
      <c r="I511" s="827"/>
      <c r="J511" s="827"/>
      <c r="K511" s="828"/>
      <c r="L511" s="828"/>
      <c r="M511" s="828"/>
      <c r="N511" s="829"/>
      <c r="O511" s="317"/>
      <c r="P511" s="69"/>
      <c r="Q511" s="315"/>
      <c r="R511" s="69"/>
      <c r="S511" s="71"/>
      <c r="T511" s="71"/>
      <c r="U511" s="71"/>
      <c r="V511" s="303"/>
      <c r="X511" s="25"/>
      <c r="Y511" s="318"/>
      <c r="Z511" s="69"/>
      <c r="AA511" s="69"/>
      <c r="AB511" s="69"/>
      <c r="AC511" s="69"/>
      <c r="AD511" s="69"/>
      <c r="AE511" s="318"/>
      <c r="AF511" s="25"/>
      <c r="AG511" s="315"/>
      <c r="AH511" s="69"/>
      <c r="AI511" s="293"/>
      <c r="AJ511" s="287"/>
    </row>
    <row r="512" spans="1:36" ht="5.0999999999999996" customHeight="1" x14ac:dyDescent="0.2">
      <c r="A512" s="253"/>
      <c r="B512" s="187"/>
      <c r="C512" s="31"/>
      <c r="D512" s="31"/>
      <c r="E512" s="31"/>
      <c r="F512" s="31"/>
      <c r="G512" s="31"/>
      <c r="H512" s="39"/>
      <c r="I512" s="39"/>
      <c r="J512" s="39"/>
      <c r="K512" s="39"/>
      <c r="L512" s="39"/>
      <c r="M512" s="39"/>
      <c r="N512" s="39"/>
      <c r="O512" s="172"/>
      <c r="P512" s="69"/>
      <c r="Q512" s="69"/>
      <c r="R512" s="69"/>
      <c r="S512" s="71"/>
      <c r="T512" s="71"/>
      <c r="U512" s="71"/>
      <c r="V512" s="303"/>
      <c r="W512" s="69"/>
      <c r="X512" s="69"/>
      <c r="Y512" s="69"/>
      <c r="Z512" s="69"/>
      <c r="AA512" s="69"/>
      <c r="AB512" s="69"/>
      <c r="AC512" s="69"/>
      <c r="AD512" s="69"/>
      <c r="AE512" s="69"/>
      <c r="AF512" s="25"/>
      <c r="AG512" s="69"/>
      <c r="AH512" s="69"/>
      <c r="AI512" s="69"/>
      <c r="AJ512" s="287"/>
    </row>
    <row r="513" spans="1:36" ht="12.75" customHeight="1" x14ac:dyDescent="0.2">
      <c r="A513" s="253"/>
      <c r="B513" s="187"/>
      <c r="C513" s="31"/>
      <c r="D513" s="31"/>
      <c r="E513" s="830" t="str">
        <f>IF(E510="","",HYPERLINK("#JUMP_E_Top",EUconst_FurtherGuidancePoint1))</f>
        <v/>
      </c>
      <c r="F513" s="830"/>
      <c r="G513" s="830"/>
      <c r="H513" s="830"/>
      <c r="I513" s="830"/>
      <c r="J513" s="830"/>
      <c r="K513" s="830"/>
      <c r="L513" s="830"/>
      <c r="M513" s="830"/>
      <c r="N513" s="831"/>
      <c r="O513" s="172"/>
      <c r="P513" s="69"/>
      <c r="Q513" s="315"/>
      <c r="R513" s="319"/>
      <c r="S513" s="71"/>
      <c r="T513" s="71"/>
      <c r="U513" s="71"/>
      <c r="V513" s="69"/>
      <c r="W513" s="69"/>
      <c r="X513" s="69"/>
      <c r="Y513" s="25"/>
      <c r="Z513" s="69"/>
      <c r="AA513" s="69"/>
      <c r="AB513" s="69"/>
      <c r="AC513" s="69"/>
      <c r="AD513" s="69"/>
      <c r="AE513" s="69"/>
      <c r="AF513" s="25"/>
      <c r="AG513" s="69"/>
      <c r="AH513" s="69"/>
      <c r="AI513" s="69"/>
      <c r="AJ513" s="287"/>
    </row>
    <row r="514" spans="1:36" s="37" customFormat="1" ht="38.85" customHeight="1" x14ac:dyDescent="0.2">
      <c r="A514" s="253"/>
      <c r="B514" s="187"/>
      <c r="C514" s="31"/>
      <c r="E514" s="320" t="str">
        <f>Translations!$B$65</f>
        <v>Parameter</v>
      </c>
      <c r="F514" s="321" t="str">
        <f>Translations!$B$338</f>
        <v>Tier required:</v>
      </c>
      <c r="G514" s="798" t="str">
        <f>Translations!$B$344</f>
        <v xml:space="preserve">Reason for deviation in the past: </v>
      </c>
      <c r="H514" s="798"/>
      <c r="I514" s="320" t="str">
        <f>Translations!$B$345</f>
        <v>Impact on tiers?</v>
      </c>
      <c r="J514" s="320" t="str">
        <f>Translations!$B$336</f>
        <v>Measures taken:</v>
      </c>
      <c r="K514" s="321" t="str">
        <f>Translations!$B$308</f>
        <v>When?</v>
      </c>
      <c r="L514" s="321" t="str">
        <f>Translations!$B$340</f>
        <v>Tier applied:</v>
      </c>
      <c r="O514" s="306"/>
      <c r="P514" s="69"/>
      <c r="Q514" s="322"/>
      <c r="R514" s="69"/>
      <c r="S514" s="69"/>
      <c r="T514" s="322"/>
      <c r="U514" s="322"/>
      <c r="V514" s="322"/>
      <c r="W514" s="322"/>
      <c r="X514" s="322"/>
      <c r="Y514" s="322"/>
      <c r="Z514" s="322"/>
      <c r="AA514" s="323" t="s">
        <v>498</v>
      </c>
      <c r="AB514" s="322"/>
      <c r="AC514" s="322" t="str">
        <f>Translations!$B$344</f>
        <v xml:space="preserve">Reason for deviation in the past: </v>
      </c>
      <c r="AD514" s="322" t="str">
        <f>Translations!$B$345</f>
        <v>Impact on tiers?</v>
      </c>
      <c r="AE514" s="322" t="str">
        <f>Translations!$B$336</f>
        <v>Measures taken:</v>
      </c>
      <c r="AF514" s="322" t="str">
        <f>Translations!$B$308</f>
        <v>When?</v>
      </c>
      <c r="AG514" s="322" t="str">
        <f>Translations!$B$340</f>
        <v>Tier applied:</v>
      </c>
      <c r="AH514" s="322"/>
      <c r="AI514" s="69"/>
      <c r="AJ514" s="287"/>
    </row>
    <row r="515" spans="1:36" s="37" customFormat="1" ht="15" customHeight="1" x14ac:dyDescent="0.2">
      <c r="A515" s="253"/>
      <c r="B515" s="187"/>
      <c r="D515" s="176" t="s">
        <v>128</v>
      </c>
      <c r="E515" s="10"/>
      <c r="F515" s="324" t="str">
        <f>IF(OR(X515="",X515=EUconst_NA),"",IF(CNTR_SmallEmitter,1,X515))</f>
        <v/>
      </c>
      <c r="G515" s="799"/>
      <c r="H515" s="730"/>
      <c r="I515" s="11"/>
      <c r="J515" s="11"/>
      <c r="K515" s="12"/>
      <c r="L515" s="13"/>
      <c r="M515" s="800" t="str">
        <f>IF(OR(ISBLANK(L515),L515=EUconst_NoTier),"",IF($Z515=0,EUconst_NotApplicable,IF(ISERROR($Z515),"",$Z515)))</f>
        <v/>
      </c>
      <c r="N515" s="801"/>
      <c r="O515" s="306"/>
      <c r="P515" s="314" t="str">
        <f>R510</f>
        <v/>
      </c>
      <c r="Q515" s="69"/>
      <c r="R515" s="173" t="str">
        <f>R519</f>
        <v/>
      </c>
      <c r="S515" s="322"/>
      <c r="T515" s="173" t="str">
        <f>IF(E515="","",INDEX(EUwideConstants!$C$251:$C$257,MATCH(E515,Euconst_CalcFactors,0))&amp;R515)</f>
        <v/>
      </c>
      <c r="U515" s="69"/>
      <c r="V515" s="173" t="str">
        <f>IF(T515="","",INDEX(EUwideConstants!$E$251:$E$257,MATCH(E515,Euconst_CalcFactors,0)))</f>
        <v/>
      </c>
      <c r="W515" s="69"/>
      <c r="X515" s="270" t="str">
        <f>IF(OR(R515="",T515=""),"",INDEX(EUwideConstants!$G:$G,MATCH(T515,EUwideConstants!$S:$S,0)))</f>
        <v/>
      </c>
      <c r="Y515" s="173" t="str">
        <f>IF(F515="","",IF(F515=EUconst_NA,"",INDEX(EUwideConstants!$H:$O,MATCH(T515,EUwideConstants!$S:$S,0),MATCH(F515,CNTR_TierList,0))))</f>
        <v/>
      </c>
      <c r="Z515" s="173" t="str">
        <f>IF(ISBLANK(L515),"",IF(L515=EUconst_NA,"",INDEX(EUwideConstants!$H:$O,MATCH(T515,EUwideConstants!$S:$S,0),MATCH(L515,CNTR_TierList,0))))</f>
        <v/>
      </c>
      <c r="AA515" s="69"/>
      <c r="AB515" s="270" t="b">
        <f>AND(COUNTA(CNTR_ListRelevantSections)&gt;0,E510="")</f>
        <v>0</v>
      </c>
      <c r="AC515" s="270" t="b">
        <f>AND(COUNTA(CNTR_ListRelevantSections)&gt;0,OR(E515="",AB515,CNTR_REHasImproveFuelStream=FALSE))</f>
        <v>0</v>
      </c>
      <c r="AD515" s="270" t="b">
        <f t="shared" ref="AD515:AD517" si="159">AC515</f>
        <v>0</v>
      </c>
      <c r="AE515" s="270" t="b">
        <f t="shared" ref="AE515:AE517" si="160">AD515</f>
        <v>0</v>
      </c>
      <c r="AF515" s="270" t="b">
        <f>OR(AD515,AND(J515&lt;&gt;"",J515=FALSE))</f>
        <v>0</v>
      </c>
      <c r="AG515" s="270" t="b">
        <f>OR(AF515,AND(I515&lt;&gt;"",I515=FALSE))</f>
        <v>0</v>
      </c>
      <c r="AH515" s="69"/>
      <c r="AI515" s="69"/>
    </row>
    <row r="516" spans="1:36" s="37" customFormat="1" ht="15" customHeight="1" x14ac:dyDescent="0.2">
      <c r="A516" s="253"/>
      <c r="B516" s="187"/>
      <c r="D516" s="176" t="s">
        <v>129</v>
      </c>
      <c r="E516" s="14"/>
      <c r="F516" s="325" t="str">
        <f>IF(OR(X516="",X516=EUconst_NA),"",IF(CNTR_SmallEmitter,1,X516))</f>
        <v/>
      </c>
      <c r="G516" s="802"/>
      <c r="H516" s="803"/>
      <c r="I516" s="15"/>
      <c r="J516" s="15"/>
      <c r="K516" s="16"/>
      <c r="L516" s="17"/>
      <c r="M516" s="804" t="str">
        <f>IF(OR(ISBLANK(L516),L516=EUconst_NoTier),"",IF($Z516=0,EUconst_NotApplicable,IF(ISERROR($Z516),"",$Z516)))</f>
        <v/>
      </c>
      <c r="N516" s="805"/>
      <c r="O516" s="306"/>
      <c r="P516" s="314" t="str">
        <f>P515</f>
        <v/>
      </c>
      <c r="Q516" s="69"/>
      <c r="R516" s="173" t="str">
        <f>R515</f>
        <v/>
      </c>
      <c r="S516" s="322"/>
      <c r="T516" s="173" t="str">
        <f>IF(E516="","",INDEX(EUwideConstants!$C$251:$C$257,MATCH(E516,Euconst_CalcFactors,0))&amp;R516)</f>
        <v/>
      </c>
      <c r="U516" s="69"/>
      <c r="V516" s="173" t="str">
        <f>IF(T516="","",INDEX(EUwideConstants!$E$251:$E$257,MATCH(E516,Euconst_CalcFactors,0)))</f>
        <v/>
      </c>
      <c r="W516" s="69"/>
      <c r="X516" s="270" t="str">
        <f>IF(OR(R516="",T516=""),"",INDEX(EUwideConstants!$G:$G,MATCH(T516,EUwideConstants!$S:$S,0)))</f>
        <v/>
      </c>
      <c r="Y516" s="173" t="str">
        <f>IF(F516="","",IF(F516=EUconst_NA,"",INDEX(EUwideConstants!$H:$O,MATCH(T516,EUwideConstants!$S:$S,0),MATCH(F516,CNTR_TierList,0))))</f>
        <v/>
      </c>
      <c r="Z516" s="173" t="str">
        <f>IF(ISBLANK(L516),"",IF(L516=EUconst_NA,"",INDEX(EUwideConstants!$H:$O,MATCH(T516,EUwideConstants!$S:$S,0),MATCH(L516,CNTR_TierList,0))))</f>
        <v/>
      </c>
      <c r="AA516" s="69"/>
      <c r="AB516" s="270" t="b">
        <f>AND(COUNTA(CNTR_ListRelevantSections)&gt;0,E510="")</f>
        <v>0</v>
      </c>
      <c r="AC516" s="270" t="b">
        <f>AND(COUNTA(CNTR_ListRelevantSections)&gt;0,OR(E516="",AB516,CNTR_REHasImproveFuelStream=FALSE))</f>
        <v>0</v>
      </c>
      <c r="AD516" s="270" t="b">
        <f t="shared" si="159"/>
        <v>0</v>
      </c>
      <c r="AE516" s="270" t="b">
        <f t="shared" si="160"/>
        <v>0</v>
      </c>
      <c r="AF516" s="270" t="b">
        <f>OR(AD516,AND(J516&lt;&gt;"",J516=FALSE))</f>
        <v>0</v>
      </c>
      <c r="AG516" s="270" t="b">
        <f>OR(AF516,AND(I516&lt;&gt;"",I516=FALSE))</f>
        <v>0</v>
      </c>
      <c r="AH516" s="69"/>
      <c r="AI516" s="69"/>
    </row>
    <row r="517" spans="1:36" s="37" customFormat="1" ht="15" customHeight="1" x14ac:dyDescent="0.2">
      <c r="A517" s="253"/>
      <c r="B517" s="187"/>
      <c r="D517" s="176" t="s">
        <v>236</v>
      </c>
      <c r="E517" s="18"/>
      <c r="F517" s="326" t="str">
        <f>IF(OR(X517="",X517=EUconst_NA),"",IF(CNTR_SmallEmitter,1,X517))</f>
        <v/>
      </c>
      <c r="G517" s="806"/>
      <c r="H517" s="807"/>
      <c r="I517" s="19"/>
      <c r="J517" s="19"/>
      <c r="K517" s="20"/>
      <c r="L517" s="21"/>
      <c r="M517" s="808" t="str">
        <f>IF(OR(ISBLANK(L517),L517=EUconst_NoTier),"",IF($Z517=0,EUconst_NotApplicable,IF(ISERROR($Z517),"",$Z517)))</f>
        <v/>
      </c>
      <c r="N517" s="809"/>
      <c r="O517" s="306"/>
      <c r="P517" s="314" t="str">
        <f>P516</f>
        <v/>
      </c>
      <c r="Q517" s="69"/>
      <c r="R517" s="173" t="str">
        <f>R516</f>
        <v/>
      </c>
      <c r="S517" s="322"/>
      <c r="T517" s="173" t="str">
        <f>IF(E517="","",INDEX(EUwideConstants!$C$251:$C$257,MATCH(E517,Euconst_CalcFactors,0))&amp;R517)</f>
        <v/>
      </c>
      <c r="U517" s="69"/>
      <c r="V517" s="173" t="str">
        <f>IF(T517="","",INDEX(EUwideConstants!$E$251:$E$257,MATCH(E517,Euconst_CalcFactors,0)))</f>
        <v/>
      </c>
      <c r="W517" s="69"/>
      <c r="X517" s="270" t="str">
        <f>IF(OR(R517="",T517=""),"",INDEX(EUwideConstants!$G:$G,MATCH(T517,EUwideConstants!$S:$S,0)))</f>
        <v/>
      </c>
      <c r="Y517" s="173" t="str">
        <f>IF(F517="","",IF(F517=EUconst_NA,"",INDEX(EUwideConstants!$H:$O,MATCH(T517,EUwideConstants!$S:$S,0),MATCH(F517,CNTR_TierList,0))))</f>
        <v/>
      </c>
      <c r="Z517" s="173" t="str">
        <f>IF(ISBLANK(L517),"",IF(L517=EUconst_NA,"",INDEX(EUwideConstants!$H:$O,MATCH(T517,EUwideConstants!$S:$S,0),MATCH(L517,CNTR_TierList,0))))</f>
        <v/>
      </c>
      <c r="AA517" s="69"/>
      <c r="AB517" s="270" t="b">
        <f>AND(COUNTA(CNTR_ListRelevantSections)&gt;0,E510="")</f>
        <v>0</v>
      </c>
      <c r="AC517" s="270" t="b">
        <f>AND(COUNTA(CNTR_ListRelevantSections)&gt;0,OR(E517="",AB517,CNTR_REHasImproveFuelStream=FALSE))</f>
        <v>0</v>
      </c>
      <c r="AD517" s="270" t="b">
        <f t="shared" si="159"/>
        <v>0</v>
      </c>
      <c r="AE517" s="270" t="b">
        <f t="shared" si="160"/>
        <v>0</v>
      </c>
      <c r="AF517" s="270" t="b">
        <f>OR(AD517,AND(J517&lt;&gt;"",J517=FALSE))</f>
        <v>0</v>
      </c>
      <c r="AG517" s="270" t="b">
        <f>OR(AF517,AND(I517&lt;&gt;"",I517=FALSE))</f>
        <v>0</v>
      </c>
      <c r="AH517" s="69"/>
      <c r="AI517" s="69"/>
    </row>
    <row r="518" spans="1:36" s="37" customFormat="1" ht="5.0999999999999996" customHeight="1" x14ac:dyDescent="0.2">
      <c r="A518" s="253"/>
      <c r="B518" s="187"/>
      <c r="C518" s="31"/>
      <c r="D518" s="176"/>
      <c r="F518" s="39"/>
      <c r="G518" s="176"/>
      <c r="H518" s="176"/>
      <c r="I518" s="176"/>
      <c r="J518" s="176"/>
      <c r="M518" s="39"/>
      <c r="N518" s="39"/>
      <c r="O518" s="172"/>
      <c r="P518" s="71"/>
      <c r="Q518" s="69"/>
      <c r="R518" s="69"/>
      <c r="S518" s="69"/>
      <c r="T518" s="69"/>
      <c r="U518" s="69"/>
      <c r="V518" s="69"/>
      <c r="W518" s="69"/>
      <c r="X518" s="69"/>
      <c r="Y518" s="69"/>
      <c r="Z518" s="69"/>
      <c r="AA518" s="69"/>
      <c r="AB518" s="69"/>
      <c r="AC518" s="69"/>
      <c r="AD518" s="69"/>
      <c r="AE518" s="69"/>
      <c r="AF518" s="69"/>
      <c r="AG518" s="69"/>
      <c r="AH518" s="69"/>
      <c r="AI518" s="69"/>
    </row>
    <row r="519" spans="1:36" s="37" customFormat="1" ht="15" customHeight="1" x14ac:dyDescent="0.2">
      <c r="A519" s="253"/>
      <c r="B519" s="187"/>
      <c r="D519" s="176" t="s">
        <v>237</v>
      </c>
      <c r="E519" s="810" t="str">
        <f>Translations!$B$114</f>
        <v>Scope factor</v>
      </c>
      <c r="F519" s="812" t="str">
        <f>IF(OR(X519="",X519=EUconst_NA),"",X519)</f>
        <v/>
      </c>
      <c r="G519" s="814"/>
      <c r="H519" s="814"/>
      <c r="I519" s="816"/>
      <c r="J519" s="816"/>
      <c r="K519" s="818"/>
      <c r="L519" s="22"/>
      <c r="M519" s="820" t="str">
        <f>IF(OR(ISBLANK(L519),L519=EUconst_NoTier),"",IF($Z519=0,EUconst_NotApplicable,IF(ISERROR($Z519),"",$Z519)))</f>
        <v/>
      </c>
      <c r="N519" s="821"/>
      <c r="O519" s="306"/>
      <c r="P519" s="314" t="str">
        <f>P515</f>
        <v/>
      </c>
      <c r="Q519" s="69"/>
      <c r="R519" s="173" t="str">
        <f>E511</f>
        <v/>
      </c>
      <c r="S519" s="322"/>
      <c r="T519" s="173" t="str">
        <f>IF(E519="","",INDEX(EUwideConstants!$C$251:$C$257,MATCH(E519,Euconst_CalcFactors,0))&amp;R519)</f>
        <v>ScopeFactor_</v>
      </c>
      <c r="U519" s="69"/>
      <c r="V519" s="173" t="str">
        <f ca="1">IF(T519="","",INDEX(EUwideConstants!$E$251:$E$257,MATCH(E519,Euconst_CalcFactors,0)))</f>
        <v>EUwideConstants!$F$251:$I$251</v>
      </c>
      <c r="W519" s="69"/>
      <c r="X519" s="270" t="str">
        <f>IF(OR(R519="",T519=""),"",INDEX(EUwideConstants!$G:$G,MATCH(T519,EUwideConstants!$S:$S,0)))</f>
        <v/>
      </c>
      <c r="Y519" s="173" t="str">
        <f>IF(F519="","",IF(F519=EUconst_NA,"",INDEX(EUwideConstants!$H:$O,MATCH(T519,EUwideConstants!$S:$S,0),MATCH(F519,CNTR_TierList,0))))</f>
        <v/>
      </c>
      <c r="Z519" s="173" t="str">
        <f>IF(ISBLANK(L519),"",IF(L519=EUconst_NA,"",INDEX(EUwideConstants!$H:$O,MATCH(T519,EUwideConstants!$S:$S,0),MATCH(L519,CNTR_TierList,0))))</f>
        <v/>
      </c>
      <c r="AA519" s="173" t="str">
        <f>IF(L519="","",INDEX(ScopeAddress,MATCH(L519,ScopeTiers,0)))</f>
        <v/>
      </c>
      <c r="AB519" s="270" t="b">
        <f>AND(COUNTA(CNTR_ListRelevantSections)&gt;0,E510="")</f>
        <v>0</v>
      </c>
      <c r="AC519" s="270" t="b">
        <f>AND(COUNTA(CNTR_ListRelevantSections)&gt;0,OR(CNTR_REHasImproveScopeFactor=FALSE,AB519))</f>
        <v>0</v>
      </c>
      <c r="AD519" s="270" t="b">
        <f t="shared" ref="AD519" si="161">AC519</f>
        <v>0</v>
      </c>
      <c r="AE519" s="270" t="b">
        <f t="shared" ref="AE519" si="162">AD519</f>
        <v>0</v>
      </c>
      <c r="AF519" s="270" t="b">
        <f t="shared" ref="AF519" si="163">AE519</f>
        <v>0</v>
      </c>
      <c r="AG519" s="270" t="b">
        <f t="shared" ref="AG519" si="164">AF519</f>
        <v>0</v>
      </c>
      <c r="AH519" s="69"/>
      <c r="AI519" s="69"/>
    </row>
    <row r="520" spans="1:36" s="37" customFormat="1" ht="15" customHeight="1" x14ac:dyDescent="0.2">
      <c r="A520" s="253"/>
      <c r="B520" s="187"/>
      <c r="D520" s="176"/>
      <c r="E520" s="811"/>
      <c r="F520" s="813"/>
      <c r="G520" s="815"/>
      <c r="H520" s="815"/>
      <c r="I520" s="817"/>
      <c r="J520" s="817"/>
      <c r="K520" s="819"/>
      <c r="L520" s="23"/>
      <c r="M520" s="820" t="str">
        <f>IF(L520="","",INDEX(ScopeMethodsDetails,MATCH(L520,INDEX(ScopeMethodsDetails,,1),0),2))</f>
        <v/>
      </c>
      <c r="N520" s="821"/>
      <c r="O520" s="306"/>
      <c r="P520" s="314" t="str">
        <f>P519</f>
        <v/>
      </c>
      <c r="Q520" s="69"/>
      <c r="R520" s="69"/>
      <c r="S520" s="69"/>
      <c r="T520" s="69"/>
      <c r="U520" s="69"/>
      <c r="V520" s="69"/>
      <c r="W520" s="69"/>
      <c r="X520" s="69"/>
      <c r="Y520" s="69"/>
      <c r="Z520" s="69"/>
      <c r="AA520" s="69"/>
      <c r="AB520" s="69"/>
      <c r="AC520" s="69"/>
      <c r="AD520" s="69"/>
      <c r="AE520" s="69"/>
      <c r="AF520" s="69"/>
      <c r="AG520" s="270" t="b">
        <f>AG519</f>
        <v>0</v>
      </c>
      <c r="AH520" s="69"/>
      <c r="AI520" s="69"/>
    </row>
    <row r="521" spans="1:36" s="37" customFormat="1" ht="5.0999999999999996" customHeight="1" x14ac:dyDescent="0.2">
      <c r="A521" s="253"/>
      <c r="B521" s="187"/>
      <c r="D521" s="176"/>
      <c r="E521" s="327"/>
      <c r="F521" s="328"/>
      <c r="G521" s="329"/>
      <c r="H521" s="329"/>
      <c r="I521" s="330"/>
      <c r="J521" s="330"/>
      <c r="K521" s="331"/>
      <c r="L521" s="332"/>
      <c r="M521" s="333"/>
      <c r="N521" s="333"/>
      <c r="O521" s="306"/>
      <c r="P521" s="69"/>
      <c r="Q521" s="69"/>
      <c r="R521" s="69"/>
      <c r="S521" s="69"/>
      <c r="T521" s="69"/>
      <c r="U521" s="69"/>
      <c r="V521" s="69"/>
      <c r="W521" s="69"/>
      <c r="X521" s="69"/>
      <c r="Y521" s="69"/>
      <c r="Z521" s="69"/>
      <c r="AA521" s="69"/>
      <c r="AB521" s="69"/>
      <c r="AC521" s="69"/>
      <c r="AD521" s="69"/>
      <c r="AE521" s="69"/>
      <c r="AF521" s="69"/>
      <c r="AG521" s="69"/>
      <c r="AH521" s="69"/>
      <c r="AI521" s="69"/>
    </row>
    <row r="522" spans="1:36" s="37" customFormat="1" ht="12.75" customHeight="1" x14ac:dyDescent="0.2">
      <c r="A522" s="253"/>
      <c r="B522" s="187"/>
      <c r="D522" s="334" t="s">
        <v>238</v>
      </c>
      <c r="E522" s="204" t="str">
        <f>Translations!$B$342</f>
        <v>Description</v>
      </c>
      <c r="G522" s="335"/>
      <c r="H522" s="176"/>
      <c r="I522" s="176"/>
      <c r="J522" s="176"/>
      <c r="K522" s="176"/>
      <c r="L522" s="176"/>
      <c r="M522" s="176"/>
      <c r="N522" s="176"/>
      <c r="O522" s="306"/>
      <c r="P522" s="69"/>
      <c r="Q522" s="69"/>
      <c r="R522" s="69"/>
      <c r="S522" s="69"/>
      <c r="T522" s="69"/>
      <c r="U522" s="69"/>
      <c r="V522" s="69"/>
      <c r="W522" s="69"/>
      <c r="X522" s="69"/>
      <c r="Y522" s="69"/>
      <c r="Z522" s="69"/>
      <c r="AA522" s="69"/>
      <c r="AB522" s="69"/>
      <c r="AC522" s="69"/>
      <c r="AD522" s="69"/>
      <c r="AE522" s="69"/>
      <c r="AF522" s="69"/>
      <c r="AG522" s="69"/>
      <c r="AH522" s="69"/>
      <c r="AI522" s="69"/>
    </row>
    <row r="523" spans="1:36" s="37" customFormat="1" ht="12.75" customHeight="1" x14ac:dyDescent="0.2">
      <c r="A523" s="253"/>
      <c r="B523" s="259"/>
      <c r="C523" s="31"/>
      <c r="D523" s="176"/>
      <c r="E523" s="680" t="str">
        <f>Translations!$B$346</f>
        <v>In case you require more space for the description you may also use external files and reference those here.</v>
      </c>
      <c r="F523" s="680"/>
      <c r="G523" s="680"/>
      <c r="H523" s="680"/>
      <c r="I523" s="680"/>
      <c r="J523" s="680"/>
      <c r="K523" s="680"/>
      <c r="L523" s="680"/>
      <c r="M523" s="680"/>
      <c r="N523" s="680"/>
      <c r="O523" s="306"/>
      <c r="P523" s="73"/>
      <c r="Q523" s="69"/>
      <c r="R523" s="69"/>
      <c r="S523" s="69"/>
      <c r="T523" s="69"/>
      <c r="U523" s="69"/>
      <c r="V523" s="69"/>
      <c r="W523" s="69"/>
      <c r="X523" s="69"/>
      <c r="Y523" s="69"/>
      <c r="Z523" s="69"/>
      <c r="AA523" s="69"/>
      <c r="AB523" s="69"/>
      <c r="AC523" s="69"/>
      <c r="AD523" s="69"/>
      <c r="AE523" s="69"/>
      <c r="AF523" s="69"/>
      <c r="AG523" s="69"/>
      <c r="AH523" s="69"/>
      <c r="AI523" s="69"/>
    </row>
    <row r="524" spans="1:36" s="37" customFormat="1" ht="12.75" customHeight="1" x14ac:dyDescent="0.2">
      <c r="A524" s="336"/>
      <c r="B524" s="254"/>
      <c r="C524" s="39"/>
      <c r="E524" s="789"/>
      <c r="F524" s="790"/>
      <c r="G524" s="790"/>
      <c r="H524" s="790"/>
      <c r="I524" s="790"/>
      <c r="J524" s="790"/>
      <c r="K524" s="790"/>
      <c r="L524" s="790"/>
      <c r="M524" s="790"/>
      <c r="N524" s="791"/>
      <c r="O524" s="306"/>
      <c r="P524" s="314" t="str">
        <f>P515</f>
        <v/>
      </c>
      <c r="Q524" s="69"/>
      <c r="R524" s="69"/>
      <c r="S524" s="69"/>
      <c r="T524" s="69"/>
      <c r="U524" s="69"/>
      <c r="V524" s="69"/>
      <c r="W524" s="69"/>
      <c r="X524" s="69"/>
      <c r="Y524" s="69"/>
      <c r="Z524" s="69"/>
      <c r="AA524" s="69"/>
      <c r="AB524" s="69"/>
      <c r="AC524" s="69"/>
      <c r="AD524" s="69"/>
      <c r="AE524" s="69"/>
      <c r="AF524" s="69"/>
      <c r="AG524" s="69"/>
      <c r="AH524" s="69"/>
      <c r="AI524" s="173" t="b">
        <f>AND(COUNTA(CNTR_ListRelevantSections)&gt;0,OR(AB517,COUNTA(E515:E517)=0))</f>
        <v>0</v>
      </c>
    </row>
    <row r="525" spans="1:36" s="37" customFormat="1" ht="12.75" customHeight="1" x14ac:dyDescent="0.2">
      <c r="A525" s="336"/>
      <c r="B525" s="254"/>
      <c r="C525" s="39"/>
      <c r="E525" s="792"/>
      <c r="F525" s="793"/>
      <c r="G525" s="793"/>
      <c r="H525" s="793"/>
      <c r="I525" s="793"/>
      <c r="J525" s="793"/>
      <c r="K525" s="793"/>
      <c r="L525" s="793"/>
      <c r="M525" s="793"/>
      <c r="N525" s="794"/>
      <c r="O525" s="306"/>
      <c r="P525" s="314" t="str">
        <f>P524</f>
        <v/>
      </c>
      <c r="Q525" s="69"/>
      <c r="R525" s="69"/>
      <c r="S525" s="69"/>
      <c r="T525" s="69"/>
      <c r="U525" s="69"/>
      <c r="V525" s="69"/>
      <c r="W525" s="69"/>
      <c r="X525" s="69"/>
      <c r="Y525" s="69"/>
      <c r="Z525" s="69"/>
      <c r="AA525" s="69"/>
      <c r="AB525" s="69"/>
      <c r="AC525" s="69"/>
      <c r="AD525" s="69"/>
      <c r="AE525" s="69"/>
      <c r="AF525" s="69"/>
      <c r="AG525" s="69"/>
      <c r="AH525" s="69"/>
      <c r="AI525" s="173" t="b">
        <f>AI524</f>
        <v>0</v>
      </c>
    </row>
    <row r="526" spans="1:36" s="37" customFormat="1" ht="12.75" customHeight="1" x14ac:dyDescent="0.2">
      <c r="A526" s="336"/>
      <c r="B526" s="254"/>
      <c r="C526" s="39"/>
      <c r="E526" s="792"/>
      <c r="F526" s="793"/>
      <c r="G526" s="793"/>
      <c r="H526" s="793"/>
      <c r="I526" s="793"/>
      <c r="J526" s="793"/>
      <c r="K526" s="793"/>
      <c r="L526" s="793"/>
      <c r="M526" s="793"/>
      <c r="N526" s="794"/>
      <c r="O526" s="306"/>
      <c r="P526" s="314" t="str">
        <f t="shared" ref="P526:P528" si="165">P525</f>
        <v/>
      </c>
      <c r="Q526" s="69"/>
      <c r="R526" s="69"/>
      <c r="S526" s="69"/>
      <c r="T526" s="69"/>
      <c r="U526" s="69"/>
      <c r="V526" s="69"/>
      <c r="W526" s="69"/>
      <c r="X526" s="69"/>
      <c r="Y526" s="69"/>
      <c r="Z526" s="69"/>
      <c r="AA526" s="69"/>
      <c r="AB526" s="69"/>
      <c r="AC526" s="69"/>
      <c r="AD526" s="69"/>
      <c r="AE526" s="69"/>
      <c r="AF526" s="69"/>
      <c r="AG526" s="69"/>
      <c r="AH526" s="69"/>
      <c r="AI526" s="173" t="b">
        <f>AI525</f>
        <v>0</v>
      </c>
    </row>
    <row r="527" spans="1:36" s="37" customFormat="1" ht="12.75" customHeight="1" x14ac:dyDescent="0.2">
      <c r="A527" s="336"/>
      <c r="B527" s="254"/>
      <c r="C527" s="39"/>
      <c r="E527" s="792"/>
      <c r="F527" s="793"/>
      <c r="G527" s="793"/>
      <c r="H527" s="793"/>
      <c r="I527" s="793"/>
      <c r="J527" s="793"/>
      <c r="K527" s="793"/>
      <c r="L527" s="793"/>
      <c r="M527" s="793"/>
      <c r="N527" s="794"/>
      <c r="O527" s="306"/>
      <c r="P527" s="314" t="str">
        <f t="shared" si="165"/>
        <v/>
      </c>
      <c r="Q527" s="69"/>
      <c r="R527" s="69"/>
      <c r="S527" s="69"/>
      <c r="T527" s="69"/>
      <c r="U527" s="69"/>
      <c r="V527" s="69"/>
      <c r="W527" s="69"/>
      <c r="X527" s="69"/>
      <c r="Y527" s="69"/>
      <c r="Z527" s="69"/>
      <c r="AA527" s="69"/>
      <c r="AB527" s="69"/>
      <c r="AC527" s="69"/>
      <c r="AD527" s="69"/>
      <c r="AE527" s="69"/>
      <c r="AF527" s="69"/>
      <c r="AG527" s="69"/>
      <c r="AH527" s="69"/>
      <c r="AI527" s="173" t="b">
        <f>AI526</f>
        <v>0</v>
      </c>
    </row>
    <row r="528" spans="1:36" s="37" customFormat="1" ht="12.75" customHeight="1" x14ac:dyDescent="0.2">
      <c r="A528" s="336"/>
      <c r="B528" s="254"/>
      <c r="C528" s="39"/>
      <c r="E528" s="795"/>
      <c r="F528" s="796"/>
      <c r="G528" s="796"/>
      <c r="H528" s="796"/>
      <c r="I528" s="796"/>
      <c r="J528" s="796"/>
      <c r="K528" s="796"/>
      <c r="L528" s="796"/>
      <c r="M528" s="796"/>
      <c r="N528" s="797"/>
      <c r="O528" s="306"/>
      <c r="P528" s="314" t="str">
        <f t="shared" si="165"/>
        <v/>
      </c>
      <c r="Q528" s="69"/>
      <c r="R528" s="69"/>
      <c r="S528" s="69"/>
      <c r="T528" s="69"/>
      <c r="U528" s="69"/>
      <c r="V528" s="69"/>
      <c r="W528" s="69"/>
      <c r="X528" s="69"/>
      <c r="Y528" s="69"/>
      <c r="Z528" s="69"/>
      <c r="AA528" s="69"/>
      <c r="AB528" s="69"/>
      <c r="AC528" s="69"/>
      <c r="AD528" s="69"/>
      <c r="AE528" s="69"/>
      <c r="AF528" s="69"/>
      <c r="AG528" s="69"/>
      <c r="AH528" s="69"/>
      <c r="AI528" s="173" t="b">
        <f>AI527</f>
        <v>0</v>
      </c>
    </row>
    <row r="529" spans="1:36" ht="12.75" customHeight="1" thickBot="1" x14ac:dyDescent="0.25">
      <c r="A529" s="253"/>
      <c r="B529" s="254"/>
      <c r="C529" s="308"/>
      <c r="D529" s="264"/>
      <c r="E529" s="309"/>
      <c r="F529" s="308"/>
      <c r="G529" s="310"/>
      <c r="H529" s="310"/>
      <c r="I529" s="310"/>
      <c r="J529" s="310"/>
      <c r="K529" s="310"/>
      <c r="L529" s="310"/>
      <c r="M529" s="310"/>
      <c r="N529" s="310"/>
      <c r="O529" s="172"/>
      <c r="P529" s="69"/>
      <c r="Q529" s="69"/>
      <c r="R529" s="69"/>
      <c r="S529" s="25"/>
      <c r="T529" s="25"/>
      <c r="U529" s="311"/>
      <c r="V529" s="25"/>
      <c r="W529" s="25"/>
      <c r="X529" s="311"/>
      <c r="Y529" s="25"/>
      <c r="Z529" s="25"/>
      <c r="AA529" s="25"/>
      <c r="AB529" s="25"/>
      <c r="AC529" s="25"/>
      <c r="AD529" s="25"/>
      <c r="AE529" s="25"/>
      <c r="AF529" s="25"/>
      <c r="AG529" s="25"/>
      <c r="AH529" s="25"/>
      <c r="AI529" s="25"/>
    </row>
    <row r="530" spans="1:36" ht="12.75" customHeight="1" thickBot="1" x14ac:dyDescent="0.25">
      <c r="A530" s="312"/>
      <c r="B530" s="187"/>
      <c r="C530" s="39"/>
      <c r="D530" s="220"/>
      <c r="E530" s="300"/>
      <c r="F530" s="39"/>
      <c r="G530" s="56"/>
      <c r="H530" s="56"/>
      <c r="I530" s="56"/>
      <c r="J530" s="56"/>
      <c r="K530" s="39"/>
      <c r="L530" s="56"/>
      <c r="M530" s="56"/>
      <c r="N530" s="56"/>
      <c r="O530" s="172"/>
      <c r="P530" s="69"/>
      <c r="Q530" s="69"/>
      <c r="R530" s="69"/>
      <c r="S530" s="71"/>
      <c r="V530" s="303"/>
      <c r="Z530" s="25"/>
      <c r="AA530" s="25"/>
      <c r="AB530" s="25"/>
      <c r="AC530" s="25"/>
      <c r="AD530" s="25"/>
      <c r="AE530" s="25"/>
      <c r="AF530" s="25"/>
      <c r="AG530" s="25"/>
      <c r="AH530" s="25"/>
      <c r="AI530" s="293"/>
      <c r="AJ530" s="287"/>
    </row>
    <row r="531" spans="1:36" ht="15" customHeight="1" thickBot="1" x14ac:dyDescent="0.25">
      <c r="A531" s="266" t="str">
        <f>IF(E531="","",C531)</f>
        <v/>
      </c>
      <c r="B531" s="187"/>
      <c r="C531" s="267">
        <f>C510+1</f>
        <v>25</v>
      </c>
      <c r="D531" s="31"/>
      <c r="E531" s="822"/>
      <c r="F531" s="823"/>
      <c r="G531" s="823"/>
      <c r="H531" s="823"/>
      <c r="I531" s="823"/>
      <c r="J531" s="823"/>
      <c r="K531" s="824"/>
      <c r="L531" s="824"/>
      <c r="M531" s="824"/>
      <c r="N531" s="825"/>
      <c r="O531" s="313"/>
      <c r="P531" s="314" t="str">
        <f>IF(AND(E531&lt;&gt;"",COUNTIF(P532:$P$658,"PRINT")=0),"PRINT","")</f>
        <v/>
      </c>
      <c r="Q531" s="315"/>
      <c r="R531" s="316" t="str">
        <f>IF(ISBLANK(E531),"",MATCH(E531,CNTR_SourceStreamNames,0))</f>
        <v/>
      </c>
      <c r="S531" s="71"/>
      <c r="T531" s="71"/>
      <c r="U531" s="71"/>
      <c r="V531" s="303"/>
      <c r="X531" s="25"/>
      <c r="Y531" s="25"/>
      <c r="Z531" s="25"/>
      <c r="AA531" s="25"/>
      <c r="AB531" s="25"/>
      <c r="AC531" s="25"/>
      <c r="AD531" s="25"/>
      <c r="AE531" s="25"/>
      <c r="AF531" s="25"/>
      <c r="AG531" s="25"/>
      <c r="AH531" s="25"/>
      <c r="AI531" s="270" t="b">
        <f>CNTR_FuelStreamsRelevant=EUconst_NotRelevant</f>
        <v>0</v>
      </c>
      <c r="AJ531" s="287"/>
    </row>
    <row r="532" spans="1:36" ht="12.75" customHeight="1" thickBot="1" x14ac:dyDescent="0.25">
      <c r="A532" s="253"/>
      <c r="B532" s="187"/>
      <c r="C532" s="31"/>
      <c r="D532" s="31"/>
      <c r="E532" s="826" t="str">
        <f>IF(ISBLANK(E531),"",IF(INDEX(c_AERDataTransfer!$AT$27:$AT$76,MATCH(R531,c_AERDataTransfer!$C$27:$C$76,0))&gt;0,INDEX(c_AERDataTransfer!$AT$27:$AT$76,MATCH(R531,c_AERDataTransfer!$C$27:$C$76,0)),""))</f>
        <v/>
      </c>
      <c r="F532" s="827"/>
      <c r="G532" s="827"/>
      <c r="H532" s="827"/>
      <c r="I532" s="827"/>
      <c r="J532" s="827"/>
      <c r="K532" s="828"/>
      <c r="L532" s="828"/>
      <c r="M532" s="828"/>
      <c r="N532" s="829"/>
      <c r="O532" s="317"/>
      <c r="P532" s="69"/>
      <c r="Q532" s="315"/>
      <c r="R532" s="69"/>
      <c r="S532" s="71"/>
      <c r="T532" s="71"/>
      <c r="U532" s="71"/>
      <c r="V532" s="303"/>
      <c r="X532" s="25"/>
      <c r="Y532" s="318"/>
      <c r="Z532" s="69"/>
      <c r="AA532" s="69"/>
      <c r="AB532" s="69"/>
      <c r="AC532" s="69"/>
      <c r="AD532" s="69"/>
      <c r="AE532" s="318"/>
      <c r="AF532" s="25"/>
      <c r="AG532" s="315"/>
      <c r="AH532" s="69"/>
      <c r="AI532" s="293"/>
      <c r="AJ532" s="287"/>
    </row>
    <row r="533" spans="1:36" ht="5.0999999999999996" customHeight="1" x14ac:dyDescent="0.2">
      <c r="A533" s="253"/>
      <c r="B533" s="187"/>
      <c r="C533" s="31"/>
      <c r="D533" s="31"/>
      <c r="E533" s="31"/>
      <c r="F533" s="31"/>
      <c r="G533" s="31"/>
      <c r="H533" s="39"/>
      <c r="I533" s="39"/>
      <c r="J533" s="39"/>
      <c r="K533" s="39"/>
      <c r="L533" s="39"/>
      <c r="M533" s="39"/>
      <c r="N533" s="39"/>
      <c r="O533" s="172"/>
      <c r="P533" s="69"/>
      <c r="Q533" s="69"/>
      <c r="R533" s="69"/>
      <c r="S533" s="71"/>
      <c r="T533" s="71"/>
      <c r="U533" s="71"/>
      <c r="V533" s="303"/>
      <c r="W533" s="69"/>
      <c r="X533" s="69"/>
      <c r="Y533" s="69"/>
      <c r="Z533" s="69"/>
      <c r="AA533" s="69"/>
      <c r="AB533" s="69"/>
      <c r="AC533" s="69"/>
      <c r="AD533" s="69"/>
      <c r="AE533" s="69"/>
      <c r="AF533" s="25"/>
      <c r="AG533" s="69"/>
      <c r="AH533" s="69"/>
      <c r="AI533" s="69"/>
      <c r="AJ533" s="287"/>
    </row>
    <row r="534" spans="1:36" ht="12.75" customHeight="1" x14ac:dyDescent="0.2">
      <c r="A534" s="253"/>
      <c r="B534" s="187"/>
      <c r="C534" s="31"/>
      <c r="D534" s="31"/>
      <c r="E534" s="830" t="str">
        <f>IF(E531="","",HYPERLINK("#JUMP_E_Top",EUconst_FurtherGuidancePoint1))</f>
        <v/>
      </c>
      <c r="F534" s="830"/>
      <c r="G534" s="830"/>
      <c r="H534" s="830"/>
      <c r="I534" s="830"/>
      <c r="J534" s="830"/>
      <c r="K534" s="830"/>
      <c r="L534" s="830"/>
      <c r="M534" s="830"/>
      <c r="N534" s="831"/>
      <c r="O534" s="172"/>
      <c r="P534" s="69"/>
      <c r="Q534" s="315"/>
      <c r="R534" s="319"/>
      <c r="S534" s="71"/>
      <c r="T534" s="71"/>
      <c r="U534" s="71"/>
      <c r="V534" s="69"/>
      <c r="W534" s="69"/>
      <c r="X534" s="69"/>
      <c r="Y534" s="25"/>
      <c r="Z534" s="69"/>
      <c r="AA534" s="69"/>
      <c r="AB534" s="69"/>
      <c r="AC534" s="69"/>
      <c r="AD534" s="69"/>
      <c r="AE534" s="69"/>
      <c r="AF534" s="25"/>
      <c r="AG534" s="69"/>
      <c r="AH534" s="69"/>
      <c r="AI534" s="69"/>
      <c r="AJ534" s="287"/>
    </row>
    <row r="535" spans="1:36" s="37" customFormat="1" ht="38.85" customHeight="1" x14ac:dyDescent="0.2">
      <c r="A535" s="253"/>
      <c r="B535" s="187"/>
      <c r="C535" s="31"/>
      <c r="E535" s="320" t="str">
        <f>Translations!$B$65</f>
        <v>Parameter</v>
      </c>
      <c r="F535" s="321" t="s">
        <v>573</v>
      </c>
      <c r="G535" s="798" t="str">
        <f>Translations!$B$344</f>
        <v xml:space="preserve">Reason for deviation in the past: </v>
      </c>
      <c r="H535" s="798"/>
      <c r="I535" s="320" t="str">
        <f>Translations!$B$345</f>
        <v>Impact on tiers?</v>
      </c>
      <c r="J535" s="320" t="str">
        <f>Translations!$B$336</f>
        <v>Measures taken:</v>
      </c>
      <c r="K535" s="321" t="str">
        <f>Translations!$B$308</f>
        <v>When?</v>
      </c>
      <c r="L535" s="321" t="str">
        <f>Translations!$B$340</f>
        <v>Tier applied:</v>
      </c>
      <c r="O535" s="306"/>
      <c r="P535" s="69"/>
      <c r="Q535" s="322"/>
      <c r="R535" s="69"/>
      <c r="S535" s="69"/>
      <c r="T535" s="322"/>
      <c r="U535" s="322"/>
      <c r="V535" s="322"/>
      <c r="W535" s="322"/>
      <c r="X535" s="322"/>
      <c r="Y535" s="322"/>
      <c r="Z535" s="322"/>
      <c r="AA535" s="323" t="s">
        <v>498</v>
      </c>
      <c r="AB535" s="322"/>
      <c r="AC535" s="322" t="str">
        <f>Translations!$B$344</f>
        <v xml:space="preserve">Reason for deviation in the past: </v>
      </c>
      <c r="AD535" s="322" t="str">
        <f>Translations!$B$345</f>
        <v>Impact on tiers?</v>
      </c>
      <c r="AE535" s="322" t="str">
        <f>Translations!$B$336</f>
        <v>Measures taken:</v>
      </c>
      <c r="AF535" s="322" t="str">
        <f>Translations!$B$308</f>
        <v>When?</v>
      </c>
      <c r="AG535" s="322" t="str">
        <f>Translations!$B$340</f>
        <v>Tier applied:</v>
      </c>
      <c r="AH535" s="322"/>
      <c r="AI535" s="69"/>
      <c r="AJ535" s="287"/>
    </row>
    <row r="536" spans="1:36" s="37" customFormat="1" ht="15" customHeight="1" x14ac:dyDescent="0.2">
      <c r="A536" s="253"/>
      <c r="B536" s="187"/>
      <c r="D536" s="176" t="s">
        <v>128</v>
      </c>
      <c r="E536" s="10"/>
      <c r="F536" s="324" t="str">
        <f>IF(OR(X536="",X536=EUconst_NA),"",IF(CNTR_SmallEmitter,1,X536))</f>
        <v/>
      </c>
      <c r="G536" s="799"/>
      <c r="H536" s="730"/>
      <c r="I536" s="11"/>
      <c r="J536" s="11"/>
      <c r="K536" s="12"/>
      <c r="L536" s="13"/>
      <c r="M536" s="800" t="str">
        <f>IF(OR(ISBLANK(L536),L536=EUconst_NoTier),"",IF($Z536=0,EUconst_NotApplicable,IF(ISERROR($Z536),"",$Z536)))</f>
        <v/>
      </c>
      <c r="N536" s="801"/>
      <c r="O536" s="306"/>
      <c r="P536" s="314" t="str">
        <f>R531</f>
        <v/>
      </c>
      <c r="Q536" s="69"/>
      <c r="R536" s="173" t="str">
        <f>R540</f>
        <v/>
      </c>
      <c r="S536" s="322"/>
      <c r="T536" s="173" t="str">
        <f>IF(E536="","",INDEX(EUwideConstants!$C$251:$C$257,MATCH(E536,Euconst_CalcFactors,0))&amp;R536)</f>
        <v/>
      </c>
      <c r="U536" s="69"/>
      <c r="V536" s="173" t="str">
        <f>IF(T536="","",INDEX(EUwideConstants!$E$251:$E$257,MATCH(E536,Euconst_CalcFactors,0)))</f>
        <v/>
      </c>
      <c r="W536" s="69"/>
      <c r="X536" s="270" t="str">
        <f>IF(OR(R536="",T536=""),"",INDEX(EUwideConstants!$G:$G,MATCH(T536,EUwideConstants!$S:$S,0)))</f>
        <v/>
      </c>
      <c r="Y536" s="173" t="str">
        <f>IF(F536="","",IF(F536=EUconst_NA,"",INDEX(EUwideConstants!$H:$O,MATCH(T536,EUwideConstants!$S:$S,0),MATCH(F536,CNTR_TierList,0))))</f>
        <v/>
      </c>
      <c r="Z536" s="173" t="str">
        <f>IF(ISBLANK(L536),"",IF(L536=EUconst_NA,"",INDEX(EUwideConstants!$H:$O,MATCH(T536,EUwideConstants!$S:$S,0),MATCH(L536,CNTR_TierList,0))))</f>
        <v/>
      </c>
      <c r="AA536" s="69"/>
      <c r="AB536" s="270" t="b">
        <f>AND(COUNTA(CNTR_ListRelevantSections)&gt;0,E531="")</f>
        <v>0</v>
      </c>
      <c r="AC536" s="270" t="b">
        <f>AND(COUNTA(CNTR_ListRelevantSections)&gt;0,OR(E536="",AB536,CNTR_REHasImproveFuelStream=FALSE))</f>
        <v>0</v>
      </c>
      <c r="AD536" s="270" t="b">
        <f t="shared" ref="AD536:AD538" si="166">AC536</f>
        <v>0</v>
      </c>
      <c r="AE536" s="270" t="b">
        <f t="shared" ref="AE536:AE538" si="167">AD536</f>
        <v>0</v>
      </c>
      <c r="AF536" s="270" t="b">
        <f>OR(AD536,AND(J536&lt;&gt;"",J536=FALSE))</f>
        <v>0</v>
      </c>
      <c r="AG536" s="270" t="b">
        <f>OR(AF536,AND(I536&lt;&gt;"",I536=FALSE))</f>
        <v>0</v>
      </c>
      <c r="AH536" s="69"/>
      <c r="AI536" s="69"/>
    </row>
    <row r="537" spans="1:36" s="37" customFormat="1" ht="15" customHeight="1" x14ac:dyDescent="0.2">
      <c r="A537" s="253"/>
      <c r="B537" s="187"/>
      <c r="D537" s="176" t="s">
        <v>129</v>
      </c>
      <c r="E537" s="14"/>
      <c r="F537" s="325" t="str">
        <f>IF(OR(X537="",X537=EUconst_NA),"",IF(CNTR_SmallEmitter,1,X537))</f>
        <v/>
      </c>
      <c r="G537" s="802"/>
      <c r="H537" s="803"/>
      <c r="I537" s="15"/>
      <c r="J537" s="15"/>
      <c r="K537" s="16"/>
      <c r="L537" s="17"/>
      <c r="M537" s="804" t="str">
        <f>IF(OR(ISBLANK(L537),L537=EUconst_NoTier),"",IF($Z537=0,EUconst_NotApplicable,IF(ISERROR($Z537),"",$Z537)))</f>
        <v/>
      </c>
      <c r="N537" s="805"/>
      <c r="O537" s="306"/>
      <c r="P537" s="314" t="str">
        <f>P536</f>
        <v/>
      </c>
      <c r="Q537" s="69"/>
      <c r="R537" s="173" t="str">
        <f>R536</f>
        <v/>
      </c>
      <c r="S537" s="322"/>
      <c r="T537" s="173" t="str">
        <f>IF(E537="","",INDEX(EUwideConstants!$C$251:$C$257,MATCH(E537,Euconst_CalcFactors,0))&amp;R537)</f>
        <v/>
      </c>
      <c r="U537" s="69"/>
      <c r="V537" s="173" t="str">
        <f>IF(T537="","",INDEX(EUwideConstants!$E$251:$E$257,MATCH(E537,Euconst_CalcFactors,0)))</f>
        <v/>
      </c>
      <c r="W537" s="69"/>
      <c r="X537" s="270" t="str">
        <f>IF(OR(R537="",T537=""),"",INDEX(EUwideConstants!$G:$G,MATCH(T537,EUwideConstants!$S:$S,0)))</f>
        <v/>
      </c>
      <c r="Y537" s="173" t="str">
        <f>IF(F537="","",IF(F537=EUconst_NA,"",INDEX(EUwideConstants!$H:$O,MATCH(T537,EUwideConstants!$S:$S,0),MATCH(F537,CNTR_TierList,0))))</f>
        <v/>
      </c>
      <c r="Z537" s="173" t="str">
        <f>IF(ISBLANK(L537),"",IF(L537=EUconst_NA,"",INDEX(EUwideConstants!$H:$O,MATCH(T537,EUwideConstants!$S:$S,0),MATCH(L537,CNTR_TierList,0))))</f>
        <v/>
      </c>
      <c r="AA537" s="69"/>
      <c r="AB537" s="270" t="b">
        <f>AND(COUNTA(CNTR_ListRelevantSections)&gt;0,E531="")</f>
        <v>0</v>
      </c>
      <c r="AC537" s="270" t="b">
        <f>AND(COUNTA(CNTR_ListRelevantSections)&gt;0,OR(E537="",AB537,CNTR_REHasImproveFuelStream=FALSE))</f>
        <v>0</v>
      </c>
      <c r="AD537" s="270" t="b">
        <f t="shared" si="166"/>
        <v>0</v>
      </c>
      <c r="AE537" s="270" t="b">
        <f t="shared" si="167"/>
        <v>0</v>
      </c>
      <c r="AF537" s="270" t="b">
        <f>OR(AD537,AND(J537&lt;&gt;"",J537=FALSE))</f>
        <v>0</v>
      </c>
      <c r="AG537" s="270" t="b">
        <f>OR(AF537,AND(I537&lt;&gt;"",I537=FALSE))</f>
        <v>0</v>
      </c>
      <c r="AH537" s="69"/>
      <c r="AI537" s="69"/>
    </row>
    <row r="538" spans="1:36" s="37" customFormat="1" ht="15" customHeight="1" x14ac:dyDescent="0.2">
      <c r="A538" s="253"/>
      <c r="B538" s="187"/>
      <c r="D538" s="176" t="s">
        <v>236</v>
      </c>
      <c r="E538" s="18"/>
      <c r="F538" s="326" t="str">
        <f>IF(OR(X538="",X538=EUconst_NA),"",IF(CNTR_SmallEmitter,1,X538))</f>
        <v/>
      </c>
      <c r="G538" s="806"/>
      <c r="H538" s="807"/>
      <c r="I538" s="19"/>
      <c r="J538" s="19"/>
      <c r="K538" s="20"/>
      <c r="L538" s="21"/>
      <c r="M538" s="808" t="str">
        <f>IF(OR(ISBLANK(L538),L538=EUconst_NoTier),"",IF($Z538=0,EUconst_NotApplicable,IF(ISERROR($Z538),"",$Z538)))</f>
        <v/>
      </c>
      <c r="N538" s="809"/>
      <c r="O538" s="306"/>
      <c r="P538" s="314" t="str">
        <f>P537</f>
        <v/>
      </c>
      <c r="Q538" s="69"/>
      <c r="R538" s="173" t="str">
        <f>R537</f>
        <v/>
      </c>
      <c r="S538" s="322"/>
      <c r="T538" s="173" t="str">
        <f>IF(E538="","",INDEX(EUwideConstants!$C$251:$C$257,MATCH(E538,Euconst_CalcFactors,0))&amp;R538)</f>
        <v/>
      </c>
      <c r="U538" s="69"/>
      <c r="V538" s="173" t="str">
        <f>IF(T538="","",INDEX(EUwideConstants!$E$251:$E$257,MATCH(E538,Euconst_CalcFactors,0)))</f>
        <v/>
      </c>
      <c r="W538" s="69"/>
      <c r="X538" s="270" t="str">
        <f>IF(OR(R538="",T538=""),"",INDEX(EUwideConstants!$G:$G,MATCH(T538,EUwideConstants!$S:$S,0)))</f>
        <v/>
      </c>
      <c r="Y538" s="173" t="str">
        <f>IF(F538="","",IF(F538=EUconst_NA,"",INDEX(EUwideConstants!$H:$O,MATCH(T538,EUwideConstants!$S:$S,0),MATCH(F538,CNTR_TierList,0))))</f>
        <v/>
      </c>
      <c r="Z538" s="173" t="str">
        <f>IF(ISBLANK(L538),"",IF(L538=EUconst_NA,"",INDEX(EUwideConstants!$H:$O,MATCH(T538,EUwideConstants!$S:$S,0),MATCH(L538,CNTR_TierList,0))))</f>
        <v/>
      </c>
      <c r="AA538" s="69"/>
      <c r="AB538" s="270" t="b">
        <f>AND(COUNTA(CNTR_ListRelevantSections)&gt;0,E531="")</f>
        <v>0</v>
      </c>
      <c r="AC538" s="270" t="b">
        <f>AND(COUNTA(CNTR_ListRelevantSections)&gt;0,OR(E538="",AB538,CNTR_REHasImproveFuelStream=FALSE))</f>
        <v>0</v>
      </c>
      <c r="AD538" s="270" t="b">
        <f t="shared" si="166"/>
        <v>0</v>
      </c>
      <c r="AE538" s="270" t="b">
        <f t="shared" si="167"/>
        <v>0</v>
      </c>
      <c r="AF538" s="270" t="b">
        <f>OR(AD538,AND(J538&lt;&gt;"",J538=FALSE))</f>
        <v>0</v>
      </c>
      <c r="AG538" s="270" t="b">
        <f>OR(AF538,AND(I538&lt;&gt;"",I538=FALSE))</f>
        <v>0</v>
      </c>
      <c r="AH538" s="69"/>
      <c r="AI538" s="69"/>
    </row>
    <row r="539" spans="1:36" s="37" customFormat="1" ht="5.0999999999999996" customHeight="1" x14ac:dyDescent="0.2">
      <c r="A539" s="253"/>
      <c r="B539" s="187"/>
      <c r="C539" s="31"/>
      <c r="D539" s="176"/>
      <c r="F539" s="39"/>
      <c r="G539" s="176"/>
      <c r="H539" s="176"/>
      <c r="I539" s="176"/>
      <c r="J539" s="176"/>
      <c r="M539" s="39"/>
      <c r="N539" s="39"/>
      <c r="O539" s="172"/>
      <c r="P539" s="71"/>
      <c r="Q539" s="69"/>
      <c r="R539" s="69"/>
      <c r="S539" s="69"/>
      <c r="T539" s="69"/>
      <c r="U539" s="69"/>
      <c r="V539" s="69"/>
      <c r="W539" s="69"/>
      <c r="X539" s="69"/>
      <c r="Y539" s="69"/>
      <c r="Z539" s="69"/>
      <c r="AA539" s="69"/>
      <c r="AB539" s="69"/>
      <c r="AC539" s="69"/>
      <c r="AD539" s="69"/>
      <c r="AE539" s="69"/>
      <c r="AF539" s="69"/>
      <c r="AG539" s="69"/>
      <c r="AH539" s="69"/>
      <c r="AI539" s="69"/>
    </row>
    <row r="540" spans="1:36" s="37" customFormat="1" ht="15" customHeight="1" x14ac:dyDescent="0.2">
      <c r="A540" s="253"/>
      <c r="B540" s="187"/>
      <c r="D540" s="176" t="s">
        <v>237</v>
      </c>
      <c r="E540" s="810" t="str">
        <f>Translations!$B$114</f>
        <v>Scope factor</v>
      </c>
      <c r="F540" s="812" t="str">
        <f>IF(OR(X540="",X540=EUconst_NA),"",X540)</f>
        <v/>
      </c>
      <c r="G540" s="814"/>
      <c r="H540" s="814"/>
      <c r="I540" s="816"/>
      <c r="J540" s="816"/>
      <c r="K540" s="818"/>
      <c r="L540" s="22"/>
      <c r="M540" s="820" t="str">
        <f>IF(OR(ISBLANK(L540),L540=EUconst_NoTier),"",IF($Z540=0,EUconst_NotApplicable,IF(ISERROR($Z540),"",$Z540)))</f>
        <v/>
      </c>
      <c r="N540" s="821"/>
      <c r="O540" s="306"/>
      <c r="P540" s="314" t="str">
        <f>P536</f>
        <v/>
      </c>
      <c r="Q540" s="69"/>
      <c r="R540" s="173" t="str">
        <f>E532</f>
        <v/>
      </c>
      <c r="S540" s="322"/>
      <c r="T540" s="173" t="str">
        <f>IF(E540="","",INDEX(EUwideConstants!$C$251:$C$257,MATCH(E540,Euconst_CalcFactors,0))&amp;R540)</f>
        <v>ScopeFactor_</v>
      </c>
      <c r="U540" s="69"/>
      <c r="V540" s="173" t="str">
        <f ca="1">IF(T540="","",INDEX(EUwideConstants!$E$251:$E$257,MATCH(E540,Euconst_CalcFactors,0)))</f>
        <v>EUwideConstants!$F$251:$I$251</v>
      </c>
      <c r="W540" s="69"/>
      <c r="X540" s="270" t="str">
        <f>IF(OR(R540="",T540=""),"",INDEX(EUwideConstants!$G:$G,MATCH(T540,EUwideConstants!$S:$S,0)))</f>
        <v/>
      </c>
      <c r="Y540" s="173" t="str">
        <f>IF(F540="","",IF(F540=EUconst_NA,"",INDEX(EUwideConstants!$H:$O,MATCH(T540,EUwideConstants!$S:$S,0),MATCH(F540,CNTR_TierList,0))))</f>
        <v/>
      </c>
      <c r="Z540" s="173" t="str">
        <f>IF(ISBLANK(L540),"",IF(L540=EUconst_NA,"",INDEX(EUwideConstants!$H:$O,MATCH(T540,EUwideConstants!$S:$S,0),MATCH(L540,CNTR_TierList,0))))</f>
        <v/>
      </c>
      <c r="AA540" s="173" t="str">
        <f>IF(L540="","",INDEX(ScopeAddress,MATCH(L540,ScopeTiers,0)))</f>
        <v/>
      </c>
      <c r="AB540" s="270" t="b">
        <f>AND(COUNTA(CNTR_ListRelevantSections)&gt;0,E531="")</f>
        <v>0</v>
      </c>
      <c r="AC540" s="270" t="b">
        <f>AND(COUNTA(CNTR_ListRelevantSections)&gt;0,OR(CNTR_REHasImproveScopeFactor=FALSE,AB540))</f>
        <v>0</v>
      </c>
      <c r="AD540" s="270" t="b">
        <f t="shared" ref="AD540" si="168">AC540</f>
        <v>0</v>
      </c>
      <c r="AE540" s="270" t="b">
        <f t="shared" ref="AE540" si="169">AD540</f>
        <v>0</v>
      </c>
      <c r="AF540" s="270" t="b">
        <f t="shared" ref="AF540" si="170">AE540</f>
        <v>0</v>
      </c>
      <c r="AG540" s="270" t="b">
        <f t="shared" ref="AG540" si="171">AF540</f>
        <v>0</v>
      </c>
      <c r="AH540" s="69"/>
      <c r="AI540" s="69"/>
    </row>
    <row r="541" spans="1:36" s="37" customFormat="1" ht="15" customHeight="1" x14ac:dyDescent="0.2">
      <c r="A541" s="253"/>
      <c r="B541" s="187"/>
      <c r="D541" s="176"/>
      <c r="E541" s="811"/>
      <c r="F541" s="813"/>
      <c r="G541" s="815"/>
      <c r="H541" s="815"/>
      <c r="I541" s="817"/>
      <c r="J541" s="817"/>
      <c r="K541" s="819"/>
      <c r="L541" s="23"/>
      <c r="M541" s="820" t="str">
        <f>IF(L541="","",INDEX(ScopeMethodsDetails,MATCH(L541,INDEX(ScopeMethodsDetails,,1),0),2))</f>
        <v/>
      </c>
      <c r="N541" s="821"/>
      <c r="O541" s="306"/>
      <c r="P541" s="314" t="str">
        <f>P540</f>
        <v/>
      </c>
      <c r="Q541" s="69"/>
      <c r="R541" s="69"/>
      <c r="S541" s="69"/>
      <c r="T541" s="69"/>
      <c r="U541" s="69"/>
      <c r="V541" s="69"/>
      <c r="W541" s="69"/>
      <c r="X541" s="69"/>
      <c r="Y541" s="69"/>
      <c r="Z541" s="69"/>
      <c r="AA541" s="69"/>
      <c r="AB541" s="69"/>
      <c r="AC541" s="69"/>
      <c r="AD541" s="69"/>
      <c r="AE541" s="69"/>
      <c r="AF541" s="69"/>
      <c r="AG541" s="270" t="b">
        <f>AG540</f>
        <v>0</v>
      </c>
      <c r="AH541" s="69"/>
      <c r="AI541" s="69"/>
    </row>
    <row r="542" spans="1:36" s="37" customFormat="1" ht="5.0999999999999996" customHeight="1" x14ac:dyDescent="0.2">
      <c r="A542" s="253"/>
      <c r="B542" s="187"/>
      <c r="D542" s="176"/>
      <c r="E542" s="327"/>
      <c r="F542" s="328"/>
      <c r="G542" s="329"/>
      <c r="H542" s="329"/>
      <c r="I542" s="330"/>
      <c r="J542" s="330"/>
      <c r="K542" s="331"/>
      <c r="L542" s="332"/>
      <c r="M542" s="333"/>
      <c r="N542" s="333"/>
      <c r="O542" s="306"/>
      <c r="P542" s="69"/>
      <c r="Q542" s="69"/>
      <c r="R542" s="69"/>
      <c r="S542" s="69"/>
      <c r="T542" s="69"/>
      <c r="U542" s="69"/>
      <c r="V542" s="69"/>
      <c r="W542" s="69"/>
      <c r="X542" s="69"/>
      <c r="Y542" s="69"/>
      <c r="Z542" s="69"/>
      <c r="AA542" s="69"/>
      <c r="AB542" s="69"/>
      <c r="AC542" s="69"/>
      <c r="AD542" s="69"/>
      <c r="AE542" s="69"/>
      <c r="AF542" s="69"/>
      <c r="AG542" s="69"/>
      <c r="AH542" s="69"/>
      <c r="AI542" s="69"/>
    </row>
    <row r="543" spans="1:36" s="37" customFormat="1" ht="12.75" customHeight="1" x14ac:dyDescent="0.2">
      <c r="A543" s="253"/>
      <c r="B543" s="187"/>
      <c r="D543" s="334" t="s">
        <v>238</v>
      </c>
      <c r="E543" s="204" t="str">
        <f>Translations!$B$342</f>
        <v>Description</v>
      </c>
      <c r="G543" s="335"/>
      <c r="H543" s="176"/>
      <c r="I543" s="176"/>
      <c r="J543" s="176"/>
      <c r="K543" s="176"/>
      <c r="L543" s="176"/>
      <c r="M543" s="176"/>
      <c r="N543" s="176"/>
      <c r="O543" s="306"/>
      <c r="P543" s="69"/>
      <c r="Q543" s="69"/>
      <c r="R543" s="69"/>
      <c r="S543" s="69"/>
      <c r="T543" s="69"/>
      <c r="U543" s="69"/>
      <c r="V543" s="69"/>
      <c r="W543" s="69"/>
      <c r="X543" s="69"/>
      <c r="Y543" s="69"/>
      <c r="Z543" s="69"/>
      <c r="AA543" s="69"/>
      <c r="AB543" s="69"/>
      <c r="AC543" s="69"/>
      <c r="AD543" s="69"/>
      <c r="AE543" s="69"/>
      <c r="AF543" s="69"/>
      <c r="AG543" s="69"/>
      <c r="AH543" s="69"/>
      <c r="AI543" s="69"/>
    </row>
    <row r="544" spans="1:36" s="37" customFormat="1" ht="12.75" customHeight="1" x14ac:dyDescent="0.2">
      <c r="A544" s="253"/>
      <c r="B544" s="259"/>
      <c r="C544" s="31"/>
      <c r="D544" s="176"/>
      <c r="E544" s="680" t="str">
        <f>Translations!$B$346</f>
        <v>In case you require more space for the description you may also use external files and reference those here.</v>
      </c>
      <c r="F544" s="680"/>
      <c r="G544" s="680"/>
      <c r="H544" s="680"/>
      <c r="I544" s="680"/>
      <c r="J544" s="680"/>
      <c r="K544" s="680"/>
      <c r="L544" s="680"/>
      <c r="M544" s="680"/>
      <c r="N544" s="680"/>
      <c r="O544" s="306"/>
      <c r="P544" s="73"/>
      <c r="Q544" s="69"/>
      <c r="R544" s="69"/>
      <c r="S544" s="69"/>
      <c r="T544" s="69"/>
      <c r="U544" s="69"/>
      <c r="V544" s="69"/>
      <c r="W544" s="69"/>
      <c r="X544" s="69"/>
      <c r="Y544" s="69"/>
      <c r="Z544" s="69"/>
      <c r="AA544" s="69"/>
      <c r="AB544" s="69"/>
      <c r="AC544" s="69"/>
      <c r="AD544" s="69"/>
      <c r="AE544" s="69"/>
      <c r="AF544" s="69"/>
      <c r="AG544" s="69"/>
      <c r="AH544" s="69"/>
      <c r="AI544" s="69"/>
    </row>
    <row r="545" spans="1:36" s="37" customFormat="1" ht="12.75" customHeight="1" x14ac:dyDescent="0.2">
      <c r="A545" s="336"/>
      <c r="B545" s="254"/>
      <c r="C545" s="39"/>
      <c r="E545" s="789"/>
      <c r="F545" s="790"/>
      <c r="G545" s="790"/>
      <c r="H545" s="790"/>
      <c r="I545" s="790"/>
      <c r="J545" s="790"/>
      <c r="K545" s="790"/>
      <c r="L545" s="790"/>
      <c r="M545" s="790"/>
      <c r="N545" s="791"/>
      <c r="O545" s="306"/>
      <c r="P545" s="314" t="str">
        <f>P536</f>
        <v/>
      </c>
      <c r="Q545" s="69"/>
      <c r="R545" s="69"/>
      <c r="S545" s="69"/>
      <c r="T545" s="69"/>
      <c r="U545" s="69"/>
      <c r="V545" s="69"/>
      <c r="W545" s="69"/>
      <c r="X545" s="69"/>
      <c r="Y545" s="69"/>
      <c r="Z545" s="69"/>
      <c r="AA545" s="69"/>
      <c r="AB545" s="69"/>
      <c r="AC545" s="69"/>
      <c r="AD545" s="69"/>
      <c r="AE545" s="69"/>
      <c r="AF545" s="69"/>
      <c r="AG545" s="69"/>
      <c r="AH545" s="69"/>
      <c r="AI545" s="173" t="b">
        <f>AND(COUNTA(CNTR_ListRelevantSections)&gt;0,OR(AB538,COUNTA(E536:E538)=0))</f>
        <v>0</v>
      </c>
    </row>
    <row r="546" spans="1:36" s="37" customFormat="1" ht="12.75" customHeight="1" x14ac:dyDescent="0.2">
      <c r="A546" s="336"/>
      <c r="B546" s="254"/>
      <c r="C546" s="39"/>
      <c r="E546" s="792"/>
      <c r="F546" s="793"/>
      <c r="G546" s="793"/>
      <c r="H546" s="793"/>
      <c r="I546" s="793"/>
      <c r="J546" s="793"/>
      <c r="K546" s="793"/>
      <c r="L546" s="793"/>
      <c r="M546" s="793"/>
      <c r="N546" s="794"/>
      <c r="O546" s="306"/>
      <c r="P546" s="314" t="str">
        <f>P545</f>
        <v/>
      </c>
      <c r="Q546" s="69"/>
      <c r="R546" s="69"/>
      <c r="S546" s="69"/>
      <c r="T546" s="69"/>
      <c r="U546" s="69"/>
      <c r="V546" s="69"/>
      <c r="W546" s="69"/>
      <c r="X546" s="69"/>
      <c r="Y546" s="69"/>
      <c r="Z546" s="69"/>
      <c r="AA546" s="69"/>
      <c r="AB546" s="69"/>
      <c r="AC546" s="69"/>
      <c r="AD546" s="69"/>
      <c r="AE546" s="69"/>
      <c r="AF546" s="69"/>
      <c r="AG546" s="69"/>
      <c r="AH546" s="69"/>
      <c r="AI546" s="173" t="b">
        <f>AI545</f>
        <v>0</v>
      </c>
    </row>
    <row r="547" spans="1:36" s="37" customFormat="1" ht="12.75" customHeight="1" x14ac:dyDescent="0.2">
      <c r="A547" s="336"/>
      <c r="B547" s="254"/>
      <c r="C547" s="39"/>
      <c r="E547" s="792"/>
      <c r="F547" s="793"/>
      <c r="G547" s="793"/>
      <c r="H547" s="793"/>
      <c r="I547" s="793"/>
      <c r="J547" s="793"/>
      <c r="K547" s="793"/>
      <c r="L547" s="793"/>
      <c r="M547" s="793"/>
      <c r="N547" s="794"/>
      <c r="O547" s="306"/>
      <c r="P547" s="314" t="str">
        <f t="shared" ref="P547:P549" si="172">P546</f>
        <v/>
      </c>
      <c r="Q547" s="69"/>
      <c r="R547" s="69"/>
      <c r="S547" s="69"/>
      <c r="T547" s="69"/>
      <c r="U547" s="69"/>
      <c r="V547" s="69"/>
      <c r="W547" s="69"/>
      <c r="X547" s="69"/>
      <c r="Y547" s="69"/>
      <c r="Z547" s="69"/>
      <c r="AA547" s="69"/>
      <c r="AB547" s="69"/>
      <c r="AC547" s="69"/>
      <c r="AD547" s="69"/>
      <c r="AE547" s="69"/>
      <c r="AF547" s="69"/>
      <c r="AG547" s="69"/>
      <c r="AH547" s="69"/>
      <c r="AI547" s="173" t="b">
        <f>AI546</f>
        <v>0</v>
      </c>
    </row>
    <row r="548" spans="1:36" s="37" customFormat="1" ht="12.75" customHeight="1" x14ac:dyDescent="0.2">
      <c r="A548" s="336"/>
      <c r="B548" s="254"/>
      <c r="C548" s="39"/>
      <c r="E548" s="792"/>
      <c r="F548" s="793"/>
      <c r="G548" s="793"/>
      <c r="H548" s="793"/>
      <c r="I548" s="793"/>
      <c r="J548" s="793"/>
      <c r="K548" s="793"/>
      <c r="L548" s="793"/>
      <c r="M548" s="793"/>
      <c r="N548" s="794"/>
      <c r="O548" s="306"/>
      <c r="P548" s="314" t="str">
        <f t="shared" si="172"/>
        <v/>
      </c>
      <c r="Q548" s="69"/>
      <c r="R548" s="69"/>
      <c r="S548" s="69"/>
      <c r="T548" s="69"/>
      <c r="U548" s="69"/>
      <c r="V548" s="69"/>
      <c r="W548" s="69"/>
      <c r="X548" s="69"/>
      <c r="Y548" s="69"/>
      <c r="Z548" s="69"/>
      <c r="AA548" s="69"/>
      <c r="AB548" s="69"/>
      <c r="AC548" s="69"/>
      <c r="AD548" s="69"/>
      <c r="AE548" s="69"/>
      <c r="AF548" s="69"/>
      <c r="AG548" s="69"/>
      <c r="AH548" s="69"/>
      <c r="AI548" s="173" t="b">
        <f>AI547</f>
        <v>0</v>
      </c>
    </row>
    <row r="549" spans="1:36" s="37" customFormat="1" ht="12.75" customHeight="1" x14ac:dyDescent="0.2">
      <c r="A549" s="336"/>
      <c r="B549" s="254"/>
      <c r="C549" s="39"/>
      <c r="E549" s="795"/>
      <c r="F549" s="796"/>
      <c r="G549" s="796"/>
      <c r="H549" s="796"/>
      <c r="I549" s="796"/>
      <c r="J549" s="796"/>
      <c r="K549" s="796"/>
      <c r="L549" s="796"/>
      <c r="M549" s="796"/>
      <c r="N549" s="797"/>
      <c r="O549" s="306"/>
      <c r="P549" s="314" t="str">
        <f t="shared" si="172"/>
        <v/>
      </c>
      <c r="Q549" s="69"/>
      <c r="R549" s="69"/>
      <c r="S549" s="69"/>
      <c r="T549" s="69"/>
      <c r="U549" s="69"/>
      <c r="V549" s="69"/>
      <c r="W549" s="69"/>
      <c r="X549" s="69"/>
      <c r="Y549" s="69"/>
      <c r="Z549" s="69"/>
      <c r="AA549" s="69"/>
      <c r="AB549" s="69"/>
      <c r="AC549" s="69"/>
      <c r="AD549" s="69"/>
      <c r="AE549" s="69"/>
      <c r="AF549" s="69"/>
      <c r="AG549" s="69"/>
      <c r="AH549" s="69"/>
      <c r="AI549" s="173" t="b">
        <f>AI548</f>
        <v>0</v>
      </c>
    </row>
    <row r="550" spans="1:36" ht="12.75" customHeight="1" thickBot="1" x14ac:dyDescent="0.25">
      <c r="A550" s="253"/>
      <c r="B550" s="254"/>
      <c r="C550" s="308"/>
      <c r="D550" s="264"/>
      <c r="E550" s="309"/>
      <c r="F550" s="308"/>
      <c r="G550" s="310"/>
      <c r="H550" s="310"/>
      <c r="I550" s="310"/>
      <c r="J550" s="310"/>
      <c r="K550" s="310"/>
      <c r="L550" s="310"/>
      <c r="M550" s="310"/>
      <c r="N550" s="310"/>
      <c r="O550" s="172"/>
      <c r="P550" s="69"/>
      <c r="Q550" s="69"/>
      <c r="R550" s="69"/>
      <c r="S550" s="25"/>
      <c r="T550" s="25"/>
      <c r="U550" s="311"/>
      <c r="V550" s="25"/>
      <c r="W550" s="25"/>
      <c r="X550" s="311"/>
      <c r="Y550" s="25"/>
      <c r="Z550" s="25"/>
      <c r="AA550" s="25"/>
      <c r="AB550" s="25"/>
      <c r="AC550" s="25"/>
      <c r="AD550" s="25"/>
      <c r="AE550" s="25"/>
      <c r="AF550" s="25"/>
      <c r="AG550" s="25"/>
      <c r="AH550" s="25"/>
      <c r="AI550" s="25"/>
    </row>
    <row r="551" spans="1:36" ht="12.75" customHeight="1" thickBot="1" x14ac:dyDescent="0.25">
      <c r="A551" s="312"/>
      <c r="B551" s="187"/>
      <c r="C551" s="39"/>
      <c r="D551" s="220"/>
      <c r="E551" s="300"/>
      <c r="F551" s="39"/>
      <c r="G551" s="56"/>
      <c r="H551" s="56"/>
      <c r="I551" s="56"/>
      <c r="J551" s="56"/>
      <c r="K551" s="39"/>
      <c r="L551" s="56"/>
      <c r="M551" s="56"/>
      <c r="N551" s="56"/>
      <c r="O551" s="172"/>
      <c r="P551" s="69"/>
      <c r="Q551" s="69"/>
      <c r="R551" s="69"/>
      <c r="S551" s="71"/>
      <c r="V551" s="303"/>
      <c r="Z551" s="25"/>
      <c r="AA551" s="25"/>
      <c r="AB551" s="25"/>
      <c r="AC551" s="25"/>
      <c r="AD551" s="25"/>
      <c r="AE551" s="25"/>
      <c r="AF551" s="25"/>
      <c r="AG551" s="25"/>
      <c r="AH551" s="25"/>
      <c r="AI551" s="293"/>
      <c r="AJ551" s="287"/>
    </row>
    <row r="552" spans="1:36" ht="15" customHeight="1" thickBot="1" x14ac:dyDescent="0.25">
      <c r="A552" s="266" t="str">
        <f>IF(E552="","",C552)</f>
        <v/>
      </c>
      <c r="B552" s="187"/>
      <c r="C552" s="267">
        <f>C531+1</f>
        <v>26</v>
      </c>
      <c r="D552" s="31"/>
      <c r="E552" s="822"/>
      <c r="F552" s="823"/>
      <c r="G552" s="823"/>
      <c r="H552" s="823"/>
      <c r="I552" s="823"/>
      <c r="J552" s="823"/>
      <c r="K552" s="824"/>
      <c r="L552" s="824"/>
      <c r="M552" s="824"/>
      <c r="N552" s="825"/>
      <c r="O552" s="313"/>
      <c r="P552" s="314" t="str">
        <f>IF(AND(E552&lt;&gt;"",COUNTIF(P553:$P$658,"PRINT")=0),"PRINT","")</f>
        <v/>
      </c>
      <c r="Q552" s="315"/>
      <c r="R552" s="316" t="str">
        <f>IF(ISBLANK(E552),"",MATCH(E552,CNTR_SourceStreamNames,0))</f>
        <v/>
      </c>
      <c r="S552" s="71"/>
      <c r="T552" s="71"/>
      <c r="U552" s="71"/>
      <c r="V552" s="303"/>
      <c r="X552" s="25"/>
      <c r="Y552" s="25"/>
      <c r="Z552" s="25"/>
      <c r="AA552" s="25"/>
      <c r="AB552" s="25"/>
      <c r="AC552" s="25"/>
      <c r="AD552" s="25"/>
      <c r="AE552" s="25"/>
      <c r="AF552" s="25"/>
      <c r="AG552" s="25"/>
      <c r="AH552" s="25"/>
      <c r="AI552" s="270" t="b">
        <f>CNTR_FuelStreamsRelevant=EUconst_NotRelevant</f>
        <v>0</v>
      </c>
      <c r="AJ552" s="287"/>
    </row>
    <row r="553" spans="1:36" ht="12.75" customHeight="1" thickBot="1" x14ac:dyDescent="0.25">
      <c r="A553" s="253"/>
      <c r="B553" s="187"/>
      <c r="C553" s="31"/>
      <c r="D553" s="31"/>
      <c r="E553" s="826" t="str">
        <f>IF(ISBLANK(E552),"",IF(INDEX(c_AERDataTransfer!$AT$27:$AT$76,MATCH(R552,c_AERDataTransfer!$C$27:$C$76,0))&gt;0,INDEX(c_AERDataTransfer!$AT$27:$AT$76,MATCH(R552,c_AERDataTransfer!$C$27:$C$76,0)),""))</f>
        <v/>
      </c>
      <c r="F553" s="827"/>
      <c r="G553" s="827"/>
      <c r="H553" s="827"/>
      <c r="I553" s="827"/>
      <c r="J553" s="827"/>
      <c r="K553" s="828"/>
      <c r="L553" s="828"/>
      <c r="M553" s="828"/>
      <c r="N553" s="829"/>
      <c r="O553" s="317"/>
      <c r="P553" s="69"/>
      <c r="Q553" s="315"/>
      <c r="R553" s="69"/>
      <c r="S553" s="71"/>
      <c r="T553" s="71"/>
      <c r="U553" s="71"/>
      <c r="V553" s="303"/>
      <c r="X553" s="25"/>
      <c r="Y553" s="318"/>
      <c r="Z553" s="69"/>
      <c r="AA553" s="69"/>
      <c r="AB553" s="69"/>
      <c r="AC553" s="69"/>
      <c r="AD553" s="69"/>
      <c r="AE553" s="318"/>
      <c r="AF553" s="25"/>
      <c r="AG553" s="315"/>
      <c r="AH553" s="69"/>
      <c r="AI553" s="293"/>
      <c r="AJ553" s="287"/>
    </row>
    <row r="554" spans="1:36" ht="5.0999999999999996" customHeight="1" x14ac:dyDescent="0.2">
      <c r="A554" s="253"/>
      <c r="B554" s="187"/>
      <c r="C554" s="31"/>
      <c r="D554" s="31"/>
      <c r="E554" s="31"/>
      <c r="F554" s="31"/>
      <c r="G554" s="31"/>
      <c r="H554" s="39"/>
      <c r="I554" s="39"/>
      <c r="J554" s="39"/>
      <c r="K554" s="39"/>
      <c r="L554" s="39"/>
      <c r="M554" s="39"/>
      <c r="N554" s="39"/>
      <c r="O554" s="172"/>
      <c r="P554" s="69"/>
      <c r="Q554" s="69"/>
      <c r="R554" s="69"/>
      <c r="S554" s="71"/>
      <c r="T554" s="71"/>
      <c r="U554" s="71"/>
      <c r="V554" s="303"/>
      <c r="W554" s="69"/>
      <c r="X554" s="69"/>
      <c r="Y554" s="69"/>
      <c r="Z554" s="69"/>
      <c r="AA554" s="69"/>
      <c r="AB554" s="69"/>
      <c r="AC554" s="69"/>
      <c r="AD554" s="69"/>
      <c r="AE554" s="69"/>
      <c r="AF554" s="25"/>
      <c r="AG554" s="69"/>
      <c r="AH554" s="69"/>
      <c r="AI554" s="69"/>
      <c r="AJ554" s="287"/>
    </row>
    <row r="555" spans="1:36" ht="12.75" customHeight="1" x14ac:dyDescent="0.2">
      <c r="A555" s="253"/>
      <c r="B555" s="187"/>
      <c r="C555" s="31"/>
      <c r="D555" s="31"/>
      <c r="E555" s="830" t="str">
        <f>IF(E552="","",HYPERLINK("#JUMP_E_Top",EUconst_FurtherGuidancePoint1))</f>
        <v/>
      </c>
      <c r="F555" s="830"/>
      <c r="G555" s="830"/>
      <c r="H555" s="830"/>
      <c r="I555" s="830"/>
      <c r="J555" s="830"/>
      <c r="K555" s="830"/>
      <c r="L555" s="830"/>
      <c r="M555" s="830"/>
      <c r="N555" s="831"/>
      <c r="O555" s="172"/>
      <c r="P555" s="69"/>
      <c r="Q555" s="315"/>
      <c r="R555" s="319"/>
      <c r="S555" s="71"/>
      <c r="T555" s="71"/>
      <c r="U555" s="71"/>
      <c r="V555" s="69"/>
      <c r="W555" s="69"/>
      <c r="X555" s="69"/>
      <c r="Y555" s="25"/>
      <c r="Z555" s="69"/>
      <c r="AA555" s="69"/>
      <c r="AB555" s="69"/>
      <c r="AC555" s="69"/>
      <c r="AD555" s="69"/>
      <c r="AE555" s="69"/>
      <c r="AF555" s="25"/>
      <c r="AG555" s="69"/>
      <c r="AH555" s="69"/>
      <c r="AI555" s="69"/>
      <c r="AJ555" s="287"/>
    </row>
    <row r="556" spans="1:36" s="37" customFormat="1" ht="38.85" customHeight="1" x14ac:dyDescent="0.2">
      <c r="A556" s="253"/>
      <c r="B556" s="187"/>
      <c r="C556" s="31"/>
      <c r="E556" s="320" t="str">
        <f>Translations!$B$65</f>
        <v>Parameter</v>
      </c>
      <c r="F556" s="321" t="s">
        <v>573</v>
      </c>
      <c r="G556" s="798" t="str">
        <f>Translations!$B$344</f>
        <v xml:space="preserve">Reason for deviation in the past: </v>
      </c>
      <c r="H556" s="798"/>
      <c r="I556" s="320" t="str">
        <f>Translations!$B$345</f>
        <v>Impact on tiers?</v>
      </c>
      <c r="J556" s="320" t="str">
        <f>Translations!$B$336</f>
        <v>Measures taken:</v>
      </c>
      <c r="K556" s="321" t="str">
        <f>Translations!$B$308</f>
        <v>When?</v>
      </c>
      <c r="L556" s="321" t="str">
        <f>Translations!$B$340</f>
        <v>Tier applied:</v>
      </c>
      <c r="O556" s="306"/>
      <c r="P556" s="69"/>
      <c r="Q556" s="322"/>
      <c r="R556" s="69"/>
      <c r="S556" s="69"/>
      <c r="T556" s="322"/>
      <c r="U556" s="322"/>
      <c r="V556" s="322"/>
      <c r="W556" s="322"/>
      <c r="X556" s="322"/>
      <c r="Y556" s="322"/>
      <c r="Z556" s="322"/>
      <c r="AA556" s="323" t="s">
        <v>498</v>
      </c>
      <c r="AB556" s="322"/>
      <c r="AC556" s="322" t="str">
        <f>Translations!$B$344</f>
        <v xml:space="preserve">Reason for deviation in the past: </v>
      </c>
      <c r="AD556" s="322" t="str">
        <f>Translations!$B$345</f>
        <v>Impact on tiers?</v>
      </c>
      <c r="AE556" s="322" t="str">
        <f>Translations!$B$336</f>
        <v>Measures taken:</v>
      </c>
      <c r="AF556" s="322" t="str">
        <f>Translations!$B$308</f>
        <v>When?</v>
      </c>
      <c r="AG556" s="322" t="str">
        <f>Translations!$B$340</f>
        <v>Tier applied:</v>
      </c>
      <c r="AH556" s="322"/>
      <c r="AI556" s="69"/>
      <c r="AJ556" s="287"/>
    </row>
    <row r="557" spans="1:36" s="37" customFormat="1" ht="15" customHeight="1" x14ac:dyDescent="0.2">
      <c r="A557" s="253"/>
      <c r="B557" s="187"/>
      <c r="D557" s="176" t="s">
        <v>128</v>
      </c>
      <c r="E557" s="10"/>
      <c r="F557" s="324" t="str">
        <f>IF(OR(X557="",X557=EUconst_NA),"",IF(CNTR_SmallEmitter,1,X557))</f>
        <v/>
      </c>
      <c r="G557" s="799"/>
      <c r="H557" s="730"/>
      <c r="I557" s="11"/>
      <c r="J557" s="11"/>
      <c r="K557" s="12"/>
      <c r="L557" s="13"/>
      <c r="M557" s="800" t="str">
        <f>IF(OR(ISBLANK(L557),L557=EUconst_NoTier),"",IF($Z557=0,EUconst_NotApplicable,IF(ISERROR($Z557),"",$Z557)))</f>
        <v/>
      </c>
      <c r="N557" s="801"/>
      <c r="O557" s="306"/>
      <c r="P557" s="314" t="str">
        <f>R552</f>
        <v/>
      </c>
      <c r="Q557" s="69"/>
      <c r="R557" s="173" t="str">
        <f>R561</f>
        <v/>
      </c>
      <c r="S557" s="322"/>
      <c r="T557" s="173" t="str">
        <f>IF(E557="","",INDEX(EUwideConstants!$C$251:$C$257,MATCH(E557,Euconst_CalcFactors,0))&amp;R557)</f>
        <v/>
      </c>
      <c r="U557" s="69"/>
      <c r="V557" s="173" t="str">
        <f>IF(T557="","",INDEX(EUwideConstants!$E$251:$E$257,MATCH(E557,Euconst_CalcFactors,0)))</f>
        <v/>
      </c>
      <c r="W557" s="69"/>
      <c r="X557" s="270" t="str">
        <f>IF(OR(R557="",T557=""),"",INDEX(EUwideConstants!$G:$G,MATCH(T557,EUwideConstants!$S:$S,0)))</f>
        <v/>
      </c>
      <c r="Y557" s="173" t="str">
        <f>IF(F557="","",IF(F557=EUconst_NA,"",INDEX(EUwideConstants!$H:$O,MATCH(T557,EUwideConstants!$S:$S,0),MATCH(F557,CNTR_TierList,0))))</f>
        <v/>
      </c>
      <c r="Z557" s="173" t="str">
        <f>IF(ISBLANK(L557),"",IF(L557=EUconst_NA,"",INDEX(EUwideConstants!$H:$O,MATCH(T557,EUwideConstants!$S:$S,0),MATCH(L557,CNTR_TierList,0))))</f>
        <v/>
      </c>
      <c r="AA557" s="69"/>
      <c r="AB557" s="270" t="b">
        <f>AND(COUNTA(CNTR_ListRelevantSections)&gt;0,E552="")</f>
        <v>0</v>
      </c>
      <c r="AC557" s="270" t="b">
        <f>AND(COUNTA(CNTR_ListRelevantSections)&gt;0,OR(E557="",AB557,CNTR_REHasImproveFuelStream=FALSE))</f>
        <v>0</v>
      </c>
      <c r="AD557" s="270" t="b">
        <f t="shared" ref="AD557:AD559" si="173">AC557</f>
        <v>0</v>
      </c>
      <c r="AE557" s="270" t="b">
        <f t="shared" ref="AE557:AE559" si="174">AD557</f>
        <v>0</v>
      </c>
      <c r="AF557" s="270" t="b">
        <f>OR(AD557,AND(J557&lt;&gt;"",J557=FALSE))</f>
        <v>0</v>
      </c>
      <c r="AG557" s="270" t="b">
        <f>OR(AF557,AND(I557&lt;&gt;"",I557=FALSE))</f>
        <v>0</v>
      </c>
      <c r="AH557" s="69"/>
      <c r="AI557" s="69"/>
    </row>
    <row r="558" spans="1:36" s="37" customFormat="1" ht="15" customHeight="1" x14ac:dyDescent="0.2">
      <c r="A558" s="253"/>
      <c r="B558" s="187"/>
      <c r="D558" s="176" t="s">
        <v>129</v>
      </c>
      <c r="E558" s="14"/>
      <c r="F558" s="325" t="str">
        <f>IF(OR(X558="",X558=EUconst_NA),"",IF(CNTR_SmallEmitter,1,X558))</f>
        <v/>
      </c>
      <c r="G558" s="802"/>
      <c r="H558" s="803"/>
      <c r="I558" s="15"/>
      <c r="J558" s="15"/>
      <c r="K558" s="16"/>
      <c r="L558" s="17"/>
      <c r="M558" s="804" t="str">
        <f>IF(OR(ISBLANK(L558),L558=EUconst_NoTier),"",IF($Z558=0,EUconst_NotApplicable,IF(ISERROR($Z558),"",$Z558)))</f>
        <v/>
      </c>
      <c r="N558" s="805"/>
      <c r="O558" s="306"/>
      <c r="P558" s="314" t="str">
        <f>P557</f>
        <v/>
      </c>
      <c r="Q558" s="69"/>
      <c r="R558" s="173" t="str">
        <f>R557</f>
        <v/>
      </c>
      <c r="S558" s="322"/>
      <c r="T558" s="173" t="str">
        <f>IF(E558="","",INDEX(EUwideConstants!$C$251:$C$257,MATCH(E558,Euconst_CalcFactors,0))&amp;R558)</f>
        <v/>
      </c>
      <c r="U558" s="69"/>
      <c r="V558" s="173" t="str">
        <f>IF(T558="","",INDEX(EUwideConstants!$E$251:$E$257,MATCH(E558,Euconst_CalcFactors,0)))</f>
        <v/>
      </c>
      <c r="W558" s="69"/>
      <c r="X558" s="270" t="str">
        <f>IF(OR(R558="",T558=""),"",INDEX(EUwideConstants!$G:$G,MATCH(T558,EUwideConstants!$S:$S,0)))</f>
        <v/>
      </c>
      <c r="Y558" s="173" t="str">
        <f>IF(F558="","",IF(F558=EUconst_NA,"",INDEX(EUwideConstants!$H:$O,MATCH(T558,EUwideConstants!$S:$S,0),MATCH(F558,CNTR_TierList,0))))</f>
        <v/>
      </c>
      <c r="Z558" s="173" t="str">
        <f>IF(ISBLANK(L558),"",IF(L558=EUconst_NA,"",INDEX(EUwideConstants!$H:$O,MATCH(T558,EUwideConstants!$S:$S,0),MATCH(L558,CNTR_TierList,0))))</f>
        <v/>
      </c>
      <c r="AA558" s="69"/>
      <c r="AB558" s="270" t="b">
        <f>AND(COUNTA(CNTR_ListRelevantSections)&gt;0,E552="")</f>
        <v>0</v>
      </c>
      <c r="AC558" s="270" t="b">
        <f>AND(COUNTA(CNTR_ListRelevantSections)&gt;0,OR(E558="",AB558,CNTR_REHasImproveFuelStream=FALSE))</f>
        <v>0</v>
      </c>
      <c r="AD558" s="270" t="b">
        <f t="shared" si="173"/>
        <v>0</v>
      </c>
      <c r="AE558" s="270" t="b">
        <f t="shared" si="174"/>
        <v>0</v>
      </c>
      <c r="AF558" s="270" t="b">
        <f>OR(AD558,AND(J558&lt;&gt;"",J558=FALSE))</f>
        <v>0</v>
      </c>
      <c r="AG558" s="270" t="b">
        <f>OR(AF558,AND(I558&lt;&gt;"",I558=FALSE))</f>
        <v>0</v>
      </c>
      <c r="AH558" s="69"/>
      <c r="AI558" s="69"/>
    </row>
    <row r="559" spans="1:36" s="37" customFormat="1" ht="15" customHeight="1" x14ac:dyDescent="0.2">
      <c r="A559" s="253"/>
      <c r="B559" s="187"/>
      <c r="D559" s="176" t="s">
        <v>236</v>
      </c>
      <c r="E559" s="18"/>
      <c r="F559" s="326" t="str">
        <f>IF(OR(X559="",X559=EUconst_NA),"",IF(CNTR_SmallEmitter,1,X559))</f>
        <v/>
      </c>
      <c r="G559" s="806"/>
      <c r="H559" s="807"/>
      <c r="I559" s="19"/>
      <c r="J559" s="19"/>
      <c r="K559" s="20"/>
      <c r="L559" s="21"/>
      <c r="M559" s="808" t="str">
        <f>IF(OR(ISBLANK(L559),L559=EUconst_NoTier),"",IF($Z559=0,EUconst_NotApplicable,IF(ISERROR($Z559),"",$Z559)))</f>
        <v/>
      </c>
      <c r="N559" s="809"/>
      <c r="O559" s="306"/>
      <c r="P559" s="314" t="str">
        <f>P558</f>
        <v/>
      </c>
      <c r="Q559" s="69"/>
      <c r="R559" s="173" t="str">
        <f>R558</f>
        <v/>
      </c>
      <c r="S559" s="322"/>
      <c r="T559" s="173" t="str">
        <f>IF(E559="","",INDEX(EUwideConstants!$C$251:$C$257,MATCH(E559,Euconst_CalcFactors,0))&amp;R559)</f>
        <v/>
      </c>
      <c r="U559" s="69"/>
      <c r="V559" s="173" t="str">
        <f>IF(T559="","",INDEX(EUwideConstants!$E$251:$E$257,MATCH(E559,Euconst_CalcFactors,0)))</f>
        <v/>
      </c>
      <c r="W559" s="69"/>
      <c r="X559" s="270" t="str">
        <f>IF(OR(R559="",T559=""),"",INDEX(EUwideConstants!$G:$G,MATCH(T559,EUwideConstants!$S:$S,0)))</f>
        <v/>
      </c>
      <c r="Y559" s="173" t="str">
        <f>IF(F559="","",IF(F559=EUconst_NA,"",INDEX(EUwideConstants!$H:$O,MATCH(T559,EUwideConstants!$S:$S,0),MATCH(F559,CNTR_TierList,0))))</f>
        <v/>
      </c>
      <c r="Z559" s="173" t="str">
        <f>IF(ISBLANK(L559),"",IF(L559=EUconst_NA,"",INDEX(EUwideConstants!$H:$O,MATCH(T559,EUwideConstants!$S:$S,0),MATCH(L559,CNTR_TierList,0))))</f>
        <v/>
      </c>
      <c r="AA559" s="69"/>
      <c r="AB559" s="270" t="b">
        <f>AND(COUNTA(CNTR_ListRelevantSections)&gt;0,E552="")</f>
        <v>0</v>
      </c>
      <c r="AC559" s="270" t="b">
        <f>AND(COUNTA(CNTR_ListRelevantSections)&gt;0,OR(E559="",AB559,CNTR_REHasImproveFuelStream=FALSE))</f>
        <v>0</v>
      </c>
      <c r="AD559" s="270" t="b">
        <f t="shared" si="173"/>
        <v>0</v>
      </c>
      <c r="AE559" s="270" t="b">
        <f t="shared" si="174"/>
        <v>0</v>
      </c>
      <c r="AF559" s="270" t="b">
        <f>OR(AD559,AND(J559&lt;&gt;"",J559=FALSE))</f>
        <v>0</v>
      </c>
      <c r="AG559" s="270" t="b">
        <f>OR(AF559,AND(I559&lt;&gt;"",I559=FALSE))</f>
        <v>0</v>
      </c>
      <c r="AH559" s="69"/>
      <c r="AI559" s="69"/>
    </row>
    <row r="560" spans="1:36" s="37" customFormat="1" ht="5.0999999999999996" customHeight="1" x14ac:dyDescent="0.2">
      <c r="A560" s="253"/>
      <c r="B560" s="187"/>
      <c r="C560" s="31"/>
      <c r="D560" s="176"/>
      <c r="F560" s="39"/>
      <c r="G560" s="176"/>
      <c r="H560" s="176"/>
      <c r="I560" s="176"/>
      <c r="J560" s="176"/>
      <c r="M560" s="39"/>
      <c r="N560" s="39"/>
      <c r="O560" s="172"/>
      <c r="P560" s="71"/>
      <c r="Q560" s="69"/>
      <c r="R560" s="69"/>
      <c r="S560" s="69"/>
      <c r="T560" s="69"/>
      <c r="U560" s="69"/>
      <c r="V560" s="69"/>
      <c r="W560" s="69"/>
      <c r="X560" s="69"/>
      <c r="Y560" s="69"/>
      <c r="Z560" s="69"/>
      <c r="AA560" s="69"/>
      <c r="AB560" s="69"/>
      <c r="AC560" s="69"/>
      <c r="AD560" s="69"/>
      <c r="AE560" s="69"/>
      <c r="AF560" s="69"/>
      <c r="AG560" s="69"/>
      <c r="AH560" s="69"/>
      <c r="AI560" s="69"/>
    </row>
    <row r="561" spans="1:36" s="37" customFormat="1" ht="15" customHeight="1" x14ac:dyDescent="0.2">
      <c r="A561" s="253"/>
      <c r="B561" s="187"/>
      <c r="D561" s="176" t="s">
        <v>237</v>
      </c>
      <c r="E561" s="810" t="str">
        <f>Translations!$B$114</f>
        <v>Scope factor</v>
      </c>
      <c r="F561" s="812" t="str">
        <f>IF(OR(X561="",X561=EUconst_NA),"",X561)</f>
        <v/>
      </c>
      <c r="G561" s="814"/>
      <c r="H561" s="814"/>
      <c r="I561" s="816"/>
      <c r="J561" s="816"/>
      <c r="K561" s="818"/>
      <c r="L561" s="22"/>
      <c r="M561" s="820" t="str">
        <f>IF(OR(ISBLANK(L561),L561=EUconst_NoTier),"",IF($Z561=0,EUconst_NotApplicable,IF(ISERROR($Z561),"",$Z561)))</f>
        <v/>
      </c>
      <c r="N561" s="821"/>
      <c r="O561" s="306"/>
      <c r="P561" s="314" t="str">
        <f>P557</f>
        <v/>
      </c>
      <c r="Q561" s="69"/>
      <c r="R561" s="173" t="str">
        <f>E553</f>
        <v/>
      </c>
      <c r="S561" s="322"/>
      <c r="T561" s="173" t="str">
        <f>IF(E561="","",INDEX(EUwideConstants!$C$251:$C$257,MATCH(E561,Euconst_CalcFactors,0))&amp;R561)</f>
        <v>ScopeFactor_</v>
      </c>
      <c r="U561" s="69"/>
      <c r="V561" s="173" t="str">
        <f ca="1">IF(T561="","",INDEX(EUwideConstants!$E$251:$E$257,MATCH(E561,Euconst_CalcFactors,0)))</f>
        <v>EUwideConstants!$F$251:$I$251</v>
      </c>
      <c r="W561" s="69"/>
      <c r="X561" s="270" t="str">
        <f>IF(OR(R561="",T561=""),"",INDEX(EUwideConstants!$G:$G,MATCH(T561,EUwideConstants!$S:$S,0)))</f>
        <v/>
      </c>
      <c r="Y561" s="173" t="str">
        <f>IF(F561="","",IF(F561=EUconst_NA,"",INDEX(EUwideConstants!$H:$O,MATCH(T561,EUwideConstants!$S:$S,0),MATCH(F561,CNTR_TierList,0))))</f>
        <v/>
      </c>
      <c r="Z561" s="173" t="str">
        <f>IF(ISBLANK(L561),"",IF(L561=EUconst_NA,"",INDEX(EUwideConstants!$H:$O,MATCH(T561,EUwideConstants!$S:$S,0),MATCH(L561,CNTR_TierList,0))))</f>
        <v/>
      </c>
      <c r="AA561" s="173" t="str">
        <f>IF(L561="","",INDEX(ScopeAddress,MATCH(L561,ScopeTiers,0)))</f>
        <v/>
      </c>
      <c r="AB561" s="270" t="b">
        <f>AND(COUNTA(CNTR_ListRelevantSections)&gt;0,E552="")</f>
        <v>0</v>
      </c>
      <c r="AC561" s="270" t="b">
        <f>AND(COUNTA(CNTR_ListRelevantSections)&gt;0,OR(CNTR_REHasImproveScopeFactor=FALSE,AB561))</f>
        <v>0</v>
      </c>
      <c r="AD561" s="270" t="b">
        <f t="shared" ref="AD561" si="175">AC561</f>
        <v>0</v>
      </c>
      <c r="AE561" s="270" t="b">
        <f t="shared" ref="AE561" si="176">AD561</f>
        <v>0</v>
      </c>
      <c r="AF561" s="270" t="b">
        <f t="shared" ref="AF561" si="177">AE561</f>
        <v>0</v>
      </c>
      <c r="AG561" s="270" t="b">
        <f t="shared" ref="AG561" si="178">AF561</f>
        <v>0</v>
      </c>
      <c r="AH561" s="69"/>
      <c r="AI561" s="69"/>
    </row>
    <row r="562" spans="1:36" s="37" customFormat="1" ht="15" customHeight="1" x14ac:dyDescent="0.2">
      <c r="A562" s="253"/>
      <c r="B562" s="187"/>
      <c r="D562" s="176"/>
      <c r="E562" s="811"/>
      <c r="F562" s="813"/>
      <c r="G562" s="815"/>
      <c r="H562" s="815"/>
      <c r="I562" s="817"/>
      <c r="J562" s="817"/>
      <c r="K562" s="819"/>
      <c r="L562" s="23"/>
      <c r="M562" s="820" t="str">
        <f>IF(L562="","",INDEX(ScopeMethodsDetails,MATCH(L562,INDEX(ScopeMethodsDetails,,1),0),2))</f>
        <v/>
      </c>
      <c r="N562" s="821"/>
      <c r="O562" s="306"/>
      <c r="P562" s="314" t="str">
        <f>P561</f>
        <v/>
      </c>
      <c r="Q562" s="69"/>
      <c r="R562" s="69"/>
      <c r="S562" s="69"/>
      <c r="T562" s="69"/>
      <c r="U562" s="69"/>
      <c r="V562" s="69"/>
      <c r="W562" s="69"/>
      <c r="X562" s="69"/>
      <c r="Y562" s="69"/>
      <c r="Z562" s="69"/>
      <c r="AA562" s="69"/>
      <c r="AB562" s="69"/>
      <c r="AC562" s="69"/>
      <c r="AD562" s="69"/>
      <c r="AE562" s="69"/>
      <c r="AF562" s="69"/>
      <c r="AG562" s="270" t="b">
        <f>AG561</f>
        <v>0</v>
      </c>
      <c r="AH562" s="69"/>
      <c r="AI562" s="69"/>
    </row>
    <row r="563" spans="1:36" s="37" customFormat="1" ht="5.0999999999999996" customHeight="1" x14ac:dyDescent="0.2">
      <c r="A563" s="253"/>
      <c r="B563" s="187"/>
      <c r="D563" s="176"/>
      <c r="E563" s="327"/>
      <c r="F563" s="328"/>
      <c r="G563" s="329"/>
      <c r="H563" s="329"/>
      <c r="I563" s="330"/>
      <c r="J563" s="330"/>
      <c r="K563" s="331"/>
      <c r="L563" s="332"/>
      <c r="M563" s="333"/>
      <c r="N563" s="333"/>
      <c r="O563" s="306"/>
      <c r="P563" s="69"/>
      <c r="Q563" s="69"/>
      <c r="R563" s="69"/>
      <c r="S563" s="69"/>
      <c r="T563" s="69"/>
      <c r="U563" s="69"/>
      <c r="V563" s="69"/>
      <c r="W563" s="69"/>
      <c r="X563" s="69"/>
      <c r="Y563" s="69"/>
      <c r="Z563" s="69"/>
      <c r="AA563" s="69"/>
      <c r="AB563" s="69"/>
      <c r="AC563" s="69"/>
      <c r="AD563" s="69"/>
      <c r="AE563" s="69"/>
      <c r="AF563" s="69"/>
      <c r="AG563" s="69"/>
      <c r="AH563" s="69"/>
      <c r="AI563" s="69"/>
    </row>
    <row r="564" spans="1:36" s="37" customFormat="1" ht="12.75" customHeight="1" x14ac:dyDescent="0.2">
      <c r="A564" s="253"/>
      <c r="B564" s="187"/>
      <c r="D564" s="334" t="s">
        <v>238</v>
      </c>
      <c r="E564" s="204" t="str">
        <f>Translations!$B$342</f>
        <v>Description</v>
      </c>
      <c r="G564" s="335"/>
      <c r="H564" s="176"/>
      <c r="I564" s="176"/>
      <c r="J564" s="176"/>
      <c r="K564" s="176"/>
      <c r="L564" s="176"/>
      <c r="M564" s="176"/>
      <c r="N564" s="176"/>
      <c r="O564" s="306"/>
      <c r="P564" s="69"/>
      <c r="Q564" s="69"/>
      <c r="R564" s="69"/>
      <c r="S564" s="69"/>
      <c r="T564" s="69"/>
      <c r="U564" s="69"/>
      <c r="V564" s="69"/>
      <c r="W564" s="69"/>
      <c r="X564" s="69"/>
      <c r="Y564" s="69"/>
      <c r="Z564" s="69"/>
      <c r="AA564" s="69"/>
      <c r="AB564" s="69"/>
      <c r="AC564" s="69"/>
      <c r="AD564" s="69"/>
      <c r="AE564" s="69"/>
      <c r="AF564" s="69"/>
      <c r="AG564" s="69"/>
      <c r="AH564" s="69"/>
      <c r="AI564" s="69"/>
    </row>
    <row r="565" spans="1:36" s="37" customFormat="1" ht="12.75" customHeight="1" x14ac:dyDescent="0.2">
      <c r="A565" s="253"/>
      <c r="B565" s="259"/>
      <c r="C565" s="31"/>
      <c r="D565" s="176"/>
      <c r="E565" s="680" t="str">
        <f>Translations!$B$346</f>
        <v>In case you require more space for the description you may also use external files and reference those here.</v>
      </c>
      <c r="F565" s="680"/>
      <c r="G565" s="680"/>
      <c r="H565" s="680"/>
      <c r="I565" s="680"/>
      <c r="J565" s="680"/>
      <c r="K565" s="680"/>
      <c r="L565" s="680"/>
      <c r="M565" s="680"/>
      <c r="N565" s="680"/>
      <c r="O565" s="306"/>
      <c r="P565" s="73"/>
      <c r="Q565" s="69"/>
      <c r="R565" s="69"/>
      <c r="S565" s="69"/>
      <c r="T565" s="69"/>
      <c r="U565" s="69"/>
      <c r="V565" s="69"/>
      <c r="W565" s="69"/>
      <c r="X565" s="69"/>
      <c r="Y565" s="69"/>
      <c r="Z565" s="69"/>
      <c r="AA565" s="69"/>
      <c r="AB565" s="69"/>
      <c r="AC565" s="69"/>
      <c r="AD565" s="69"/>
      <c r="AE565" s="69"/>
      <c r="AF565" s="69"/>
      <c r="AG565" s="69"/>
      <c r="AH565" s="69"/>
      <c r="AI565" s="69"/>
    </row>
    <row r="566" spans="1:36" s="37" customFormat="1" ht="12.75" customHeight="1" x14ac:dyDescent="0.2">
      <c r="A566" s="336"/>
      <c r="B566" s="254"/>
      <c r="C566" s="39"/>
      <c r="E566" s="789"/>
      <c r="F566" s="790"/>
      <c r="G566" s="790"/>
      <c r="H566" s="790"/>
      <c r="I566" s="790"/>
      <c r="J566" s="790"/>
      <c r="K566" s="790"/>
      <c r="L566" s="790"/>
      <c r="M566" s="790"/>
      <c r="N566" s="791"/>
      <c r="O566" s="306"/>
      <c r="P566" s="314" t="str">
        <f>P557</f>
        <v/>
      </c>
      <c r="Q566" s="69"/>
      <c r="R566" s="69"/>
      <c r="S566" s="69"/>
      <c r="T566" s="69"/>
      <c r="U566" s="69"/>
      <c r="V566" s="69"/>
      <c r="W566" s="69"/>
      <c r="X566" s="69"/>
      <c r="Y566" s="69"/>
      <c r="Z566" s="69"/>
      <c r="AA566" s="69"/>
      <c r="AB566" s="69"/>
      <c r="AC566" s="69"/>
      <c r="AD566" s="69"/>
      <c r="AE566" s="69"/>
      <c r="AF566" s="69"/>
      <c r="AG566" s="69"/>
      <c r="AH566" s="69"/>
      <c r="AI566" s="173" t="b">
        <f>AND(COUNTA(CNTR_ListRelevantSections)&gt;0,OR(AB559,COUNTA(E557:E559)=0))</f>
        <v>0</v>
      </c>
    </row>
    <row r="567" spans="1:36" s="37" customFormat="1" ht="12.75" customHeight="1" x14ac:dyDescent="0.2">
      <c r="A567" s="336"/>
      <c r="B567" s="254"/>
      <c r="C567" s="39"/>
      <c r="E567" s="792"/>
      <c r="F567" s="793"/>
      <c r="G567" s="793"/>
      <c r="H567" s="793"/>
      <c r="I567" s="793"/>
      <c r="J567" s="793"/>
      <c r="K567" s="793"/>
      <c r="L567" s="793"/>
      <c r="M567" s="793"/>
      <c r="N567" s="794"/>
      <c r="O567" s="306"/>
      <c r="P567" s="314" t="str">
        <f>P566</f>
        <v/>
      </c>
      <c r="Q567" s="69"/>
      <c r="R567" s="69"/>
      <c r="S567" s="69"/>
      <c r="T567" s="69"/>
      <c r="U567" s="69"/>
      <c r="V567" s="69"/>
      <c r="W567" s="69"/>
      <c r="X567" s="69"/>
      <c r="Y567" s="69"/>
      <c r="Z567" s="69"/>
      <c r="AA567" s="69"/>
      <c r="AB567" s="69"/>
      <c r="AC567" s="69"/>
      <c r="AD567" s="69"/>
      <c r="AE567" s="69"/>
      <c r="AF567" s="69"/>
      <c r="AG567" s="69"/>
      <c r="AH567" s="69"/>
      <c r="AI567" s="173" t="b">
        <f>AI566</f>
        <v>0</v>
      </c>
    </row>
    <row r="568" spans="1:36" s="37" customFormat="1" ht="12.75" customHeight="1" x14ac:dyDescent="0.2">
      <c r="A568" s="336"/>
      <c r="B568" s="254"/>
      <c r="C568" s="39"/>
      <c r="E568" s="792"/>
      <c r="F568" s="793"/>
      <c r="G568" s="793"/>
      <c r="H568" s="793"/>
      <c r="I568" s="793"/>
      <c r="J568" s="793"/>
      <c r="K568" s="793"/>
      <c r="L568" s="793"/>
      <c r="M568" s="793"/>
      <c r="N568" s="794"/>
      <c r="O568" s="306"/>
      <c r="P568" s="314" t="str">
        <f t="shared" ref="P568:P570" si="179">P567</f>
        <v/>
      </c>
      <c r="Q568" s="69"/>
      <c r="R568" s="69"/>
      <c r="S568" s="69"/>
      <c r="T568" s="69"/>
      <c r="U568" s="69"/>
      <c r="V568" s="69"/>
      <c r="W568" s="69"/>
      <c r="X568" s="69"/>
      <c r="Y568" s="69"/>
      <c r="Z568" s="69"/>
      <c r="AA568" s="69"/>
      <c r="AB568" s="69"/>
      <c r="AC568" s="69"/>
      <c r="AD568" s="69"/>
      <c r="AE568" s="69"/>
      <c r="AF568" s="69"/>
      <c r="AG568" s="69"/>
      <c r="AH568" s="69"/>
      <c r="AI568" s="173" t="b">
        <f>AI567</f>
        <v>0</v>
      </c>
    </row>
    <row r="569" spans="1:36" s="37" customFormat="1" ht="12.75" customHeight="1" x14ac:dyDescent="0.2">
      <c r="A569" s="336"/>
      <c r="B569" s="254"/>
      <c r="C569" s="39"/>
      <c r="E569" s="792"/>
      <c r="F569" s="793"/>
      <c r="G569" s="793"/>
      <c r="H569" s="793"/>
      <c r="I569" s="793"/>
      <c r="J569" s="793"/>
      <c r="K569" s="793"/>
      <c r="L569" s="793"/>
      <c r="M569" s="793"/>
      <c r="N569" s="794"/>
      <c r="O569" s="306"/>
      <c r="P569" s="314" t="str">
        <f t="shared" si="179"/>
        <v/>
      </c>
      <c r="Q569" s="69"/>
      <c r="R569" s="69"/>
      <c r="S569" s="69"/>
      <c r="T569" s="69"/>
      <c r="U569" s="69"/>
      <c r="V569" s="69"/>
      <c r="W569" s="69"/>
      <c r="X569" s="69"/>
      <c r="Y569" s="69"/>
      <c r="Z569" s="69"/>
      <c r="AA569" s="69"/>
      <c r="AB569" s="69"/>
      <c r="AC569" s="69"/>
      <c r="AD569" s="69"/>
      <c r="AE569" s="69"/>
      <c r="AF569" s="69"/>
      <c r="AG569" s="69"/>
      <c r="AH569" s="69"/>
      <c r="AI569" s="173" t="b">
        <f>AI568</f>
        <v>0</v>
      </c>
    </row>
    <row r="570" spans="1:36" s="37" customFormat="1" ht="12.75" customHeight="1" x14ac:dyDescent="0.2">
      <c r="A570" s="336"/>
      <c r="B570" s="254"/>
      <c r="C570" s="39"/>
      <c r="E570" s="795"/>
      <c r="F570" s="796"/>
      <c r="G570" s="796"/>
      <c r="H570" s="796"/>
      <c r="I570" s="796"/>
      <c r="J570" s="796"/>
      <c r="K570" s="796"/>
      <c r="L570" s="796"/>
      <c r="M570" s="796"/>
      <c r="N570" s="797"/>
      <c r="O570" s="306"/>
      <c r="P570" s="314" t="str">
        <f t="shared" si="179"/>
        <v/>
      </c>
      <c r="Q570" s="69"/>
      <c r="R570" s="69"/>
      <c r="S570" s="69"/>
      <c r="T570" s="69"/>
      <c r="U570" s="69"/>
      <c r="V570" s="69"/>
      <c r="W570" s="69"/>
      <c r="X570" s="69"/>
      <c r="Y570" s="69"/>
      <c r="Z570" s="69"/>
      <c r="AA570" s="69"/>
      <c r="AB570" s="69"/>
      <c r="AC570" s="69"/>
      <c r="AD570" s="69"/>
      <c r="AE570" s="69"/>
      <c r="AF570" s="69"/>
      <c r="AG570" s="69"/>
      <c r="AH570" s="69"/>
      <c r="AI570" s="173" t="b">
        <f>AI569</f>
        <v>0</v>
      </c>
    </row>
    <row r="571" spans="1:36" ht="12.75" customHeight="1" thickBot="1" x14ac:dyDescent="0.25">
      <c r="A571" s="253"/>
      <c r="B571" s="254"/>
      <c r="C571" s="308"/>
      <c r="D571" s="264"/>
      <c r="E571" s="309"/>
      <c r="F571" s="308"/>
      <c r="G571" s="310"/>
      <c r="H571" s="310"/>
      <c r="I571" s="310"/>
      <c r="J571" s="310"/>
      <c r="K571" s="310"/>
      <c r="L571" s="310"/>
      <c r="M571" s="310"/>
      <c r="N571" s="310"/>
      <c r="O571" s="172"/>
      <c r="P571" s="69"/>
      <c r="Q571" s="69"/>
      <c r="R571" s="69"/>
      <c r="S571" s="25"/>
      <c r="T571" s="25"/>
      <c r="U571" s="311"/>
      <c r="V571" s="25"/>
      <c r="W571" s="25"/>
      <c r="X571" s="311"/>
      <c r="Y571" s="25"/>
      <c r="Z571" s="25"/>
      <c r="AA571" s="25"/>
      <c r="AB571" s="25"/>
      <c r="AC571" s="25"/>
      <c r="AD571" s="25"/>
      <c r="AE571" s="25"/>
      <c r="AF571" s="25"/>
      <c r="AG571" s="25"/>
      <c r="AH571" s="25"/>
      <c r="AI571" s="25"/>
    </row>
    <row r="572" spans="1:36" ht="12.75" customHeight="1" thickBot="1" x14ac:dyDescent="0.25">
      <c r="A572" s="312"/>
      <c r="B572" s="187"/>
      <c r="C572" s="39"/>
      <c r="D572" s="220"/>
      <c r="E572" s="300"/>
      <c r="F572" s="39"/>
      <c r="G572" s="56"/>
      <c r="H572" s="56"/>
      <c r="I572" s="56"/>
      <c r="J572" s="56"/>
      <c r="K572" s="39"/>
      <c r="L572" s="56"/>
      <c r="M572" s="56"/>
      <c r="N572" s="56"/>
      <c r="O572" s="172"/>
      <c r="P572" s="69"/>
      <c r="Q572" s="69"/>
      <c r="R572" s="69"/>
      <c r="S572" s="71"/>
      <c r="V572" s="303"/>
      <c r="Z572" s="25"/>
      <c r="AA572" s="25"/>
      <c r="AB572" s="25"/>
      <c r="AC572" s="25"/>
      <c r="AD572" s="25"/>
      <c r="AE572" s="25"/>
      <c r="AF572" s="25"/>
      <c r="AG572" s="25"/>
      <c r="AH572" s="25"/>
      <c r="AI572" s="293"/>
      <c r="AJ572" s="287"/>
    </row>
    <row r="573" spans="1:36" ht="15" customHeight="1" thickBot="1" x14ac:dyDescent="0.25">
      <c r="A573" s="266" t="str">
        <f>IF(E573="","",C573)</f>
        <v/>
      </c>
      <c r="B573" s="187"/>
      <c r="C573" s="267">
        <f>C552+1</f>
        <v>27</v>
      </c>
      <c r="D573" s="31"/>
      <c r="E573" s="822"/>
      <c r="F573" s="823"/>
      <c r="G573" s="823"/>
      <c r="H573" s="823"/>
      <c r="I573" s="823"/>
      <c r="J573" s="823"/>
      <c r="K573" s="824"/>
      <c r="L573" s="824"/>
      <c r="M573" s="824"/>
      <c r="N573" s="825"/>
      <c r="O573" s="313"/>
      <c r="P573" s="314" t="str">
        <f>IF(AND(E573&lt;&gt;"",COUNTIF(P574:$P$658,"PRINT")=0),"PRINT","")</f>
        <v/>
      </c>
      <c r="Q573" s="315"/>
      <c r="R573" s="316" t="str">
        <f>IF(ISBLANK(E573),"",MATCH(E573,CNTR_SourceStreamNames,0))</f>
        <v/>
      </c>
      <c r="S573" s="71"/>
      <c r="T573" s="71"/>
      <c r="U573" s="71"/>
      <c r="V573" s="303"/>
      <c r="X573" s="25"/>
      <c r="Y573" s="25"/>
      <c r="Z573" s="25"/>
      <c r="AA573" s="25"/>
      <c r="AB573" s="25"/>
      <c r="AC573" s="25"/>
      <c r="AD573" s="25"/>
      <c r="AE573" s="25"/>
      <c r="AF573" s="25"/>
      <c r="AG573" s="25"/>
      <c r="AH573" s="25"/>
      <c r="AI573" s="270" t="b">
        <f>CNTR_FuelStreamsRelevant=EUconst_NotRelevant</f>
        <v>0</v>
      </c>
      <c r="AJ573" s="287"/>
    </row>
    <row r="574" spans="1:36" ht="12.75" customHeight="1" thickBot="1" x14ac:dyDescent="0.25">
      <c r="A574" s="253"/>
      <c r="B574" s="187"/>
      <c r="C574" s="31"/>
      <c r="D574" s="31"/>
      <c r="E574" s="826" t="str">
        <f>IF(ISBLANK(E573),"",IF(INDEX(c_AERDataTransfer!$AT$27:$AT$76,MATCH(R573,c_AERDataTransfer!$C$27:$C$76,0))&gt;0,INDEX(c_AERDataTransfer!$AT$27:$AT$76,MATCH(R573,c_AERDataTransfer!$C$27:$C$76,0)),""))</f>
        <v/>
      </c>
      <c r="F574" s="827"/>
      <c r="G574" s="827"/>
      <c r="H574" s="827"/>
      <c r="I574" s="827"/>
      <c r="J574" s="827"/>
      <c r="K574" s="828"/>
      <c r="L574" s="828"/>
      <c r="M574" s="828"/>
      <c r="N574" s="829"/>
      <c r="O574" s="317"/>
      <c r="P574" s="69"/>
      <c r="Q574" s="315"/>
      <c r="R574" s="69"/>
      <c r="S574" s="71"/>
      <c r="T574" s="71"/>
      <c r="U574" s="71"/>
      <c r="V574" s="303"/>
      <c r="X574" s="25"/>
      <c r="Y574" s="318"/>
      <c r="Z574" s="69"/>
      <c r="AA574" s="69"/>
      <c r="AB574" s="69"/>
      <c r="AC574" s="69"/>
      <c r="AD574" s="69"/>
      <c r="AE574" s="318"/>
      <c r="AF574" s="25"/>
      <c r="AG574" s="315"/>
      <c r="AH574" s="69"/>
      <c r="AI574" s="293"/>
      <c r="AJ574" s="287"/>
    </row>
    <row r="575" spans="1:36" ht="5.0999999999999996" customHeight="1" x14ac:dyDescent="0.2">
      <c r="A575" s="253"/>
      <c r="B575" s="187"/>
      <c r="C575" s="31"/>
      <c r="D575" s="31"/>
      <c r="E575" s="31"/>
      <c r="F575" s="31"/>
      <c r="G575" s="31"/>
      <c r="H575" s="39"/>
      <c r="I575" s="39"/>
      <c r="J575" s="39"/>
      <c r="K575" s="39"/>
      <c r="L575" s="39"/>
      <c r="M575" s="39"/>
      <c r="N575" s="39"/>
      <c r="O575" s="172"/>
      <c r="P575" s="69"/>
      <c r="Q575" s="69"/>
      <c r="R575" s="69"/>
      <c r="S575" s="71"/>
      <c r="T575" s="71"/>
      <c r="U575" s="71"/>
      <c r="V575" s="303"/>
      <c r="W575" s="69"/>
      <c r="X575" s="69"/>
      <c r="Y575" s="69"/>
      <c r="Z575" s="69"/>
      <c r="AA575" s="69"/>
      <c r="AB575" s="69"/>
      <c r="AC575" s="69"/>
      <c r="AD575" s="69"/>
      <c r="AE575" s="69"/>
      <c r="AF575" s="25"/>
      <c r="AG575" s="69"/>
      <c r="AH575" s="69"/>
      <c r="AI575" s="69"/>
      <c r="AJ575" s="287"/>
    </row>
    <row r="576" spans="1:36" ht="12.75" customHeight="1" x14ac:dyDescent="0.2">
      <c r="A576" s="253"/>
      <c r="B576" s="187"/>
      <c r="C576" s="31"/>
      <c r="D576" s="31"/>
      <c r="E576" s="830" t="str">
        <f>IF(E573="","",HYPERLINK("#JUMP_E_Top",EUconst_FurtherGuidancePoint1))</f>
        <v/>
      </c>
      <c r="F576" s="830"/>
      <c r="G576" s="830"/>
      <c r="H576" s="830"/>
      <c r="I576" s="830"/>
      <c r="J576" s="830"/>
      <c r="K576" s="830"/>
      <c r="L576" s="830"/>
      <c r="M576" s="830"/>
      <c r="N576" s="831"/>
      <c r="O576" s="172"/>
      <c r="P576" s="69"/>
      <c r="Q576" s="315"/>
      <c r="R576" s="319"/>
      <c r="S576" s="71"/>
      <c r="T576" s="71"/>
      <c r="U576" s="71"/>
      <c r="V576" s="69"/>
      <c r="W576" s="69"/>
      <c r="X576" s="69"/>
      <c r="Y576" s="25"/>
      <c r="Z576" s="69"/>
      <c r="AA576" s="69"/>
      <c r="AB576" s="69"/>
      <c r="AC576" s="69"/>
      <c r="AD576" s="69"/>
      <c r="AE576" s="69"/>
      <c r="AF576" s="25"/>
      <c r="AG576" s="69"/>
      <c r="AH576" s="69"/>
      <c r="AI576" s="69"/>
      <c r="AJ576" s="287"/>
    </row>
    <row r="577" spans="1:36" s="37" customFormat="1" ht="38.85" customHeight="1" x14ac:dyDescent="0.2">
      <c r="A577" s="253"/>
      <c r="B577" s="187"/>
      <c r="C577" s="31"/>
      <c r="E577" s="320" t="str">
        <f>Translations!$B$65</f>
        <v>Parameter</v>
      </c>
      <c r="F577" s="321" t="str">
        <f>Translations!$B$338</f>
        <v>Tier required:</v>
      </c>
      <c r="G577" s="798" t="str">
        <f>Translations!$B$344</f>
        <v xml:space="preserve">Reason for deviation in the past: </v>
      </c>
      <c r="H577" s="798"/>
      <c r="I577" s="320" t="str">
        <f>Translations!$B$345</f>
        <v>Impact on tiers?</v>
      </c>
      <c r="J577" s="320" t="str">
        <f>Translations!$B$336</f>
        <v>Measures taken:</v>
      </c>
      <c r="K577" s="321" t="str">
        <f>Translations!$B$308</f>
        <v>When?</v>
      </c>
      <c r="L577" s="321" t="str">
        <f>Translations!$B$340</f>
        <v>Tier applied:</v>
      </c>
      <c r="O577" s="306"/>
      <c r="P577" s="69"/>
      <c r="Q577" s="322"/>
      <c r="R577" s="69"/>
      <c r="S577" s="69"/>
      <c r="T577" s="322"/>
      <c r="U577" s="322"/>
      <c r="V577" s="322"/>
      <c r="W577" s="322"/>
      <c r="X577" s="322"/>
      <c r="Y577" s="322"/>
      <c r="Z577" s="322"/>
      <c r="AA577" s="323" t="s">
        <v>498</v>
      </c>
      <c r="AB577" s="322"/>
      <c r="AC577" s="322" t="str">
        <f>Translations!$B$344</f>
        <v xml:space="preserve">Reason for deviation in the past: </v>
      </c>
      <c r="AD577" s="322" t="str">
        <f>Translations!$B$345</f>
        <v>Impact on tiers?</v>
      </c>
      <c r="AE577" s="322" t="str">
        <f>Translations!$B$336</f>
        <v>Measures taken:</v>
      </c>
      <c r="AF577" s="322" t="str">
        <f>Translations!$B$308</f>
        <v>When?</v>
      </c>
      <c r="AG577" s="322" t="str">
        <f>Translations!$B$340</f>
        <v>Tier applied:</v>
      </c>
      <c r="AH577" s="322"/>
      <c r="AI577" s="69"/>
      <c r="AJ577" s="287"/>
    </row>
    <row r="578" spans="1:36" s="37" customFormat="1" ht="15" customHeight="1" x14ac:dyDescent="0.2">
      <c r="A578" s="253"/>
      <c r="B578" s="187"/>
      <c r="D578" s="176" t="s">
        <v>128</v>
      </c>
      <c r="E578" s="10"/>
      <c r="F578" s="324" t="str">
        <f>IF(OR(X578="",X578=EUconst_NA),"",IF(CNTR_SmallEmitter,1,X578))</f>
        <v/>
      </c>
      <c r="G578" s="799"/>
      <c r="H578" s="730"/>
      <c r="I578" s="11"/>
      <c r="J578" s="11"/>
      <c r="K578" s="12"/>
      <c r="L578" s="13"/>
      <c r="M578" s="800" t="str">
        <f>IF(OR(ISBLANK(L578),L578=EUconst_NoTier),"",IF($Z578=0,EUconst_NotApplicable,IF(ISERROR($Z578),"",$Z578)))</f>
        <v/>
      </c>
      <c r="N578" s="801"/>
      <c r="O578" s="306"/>
      <c r="P578" s="314" t="str">
        <f>R573</f>
        <v/>
      </c>
      <c r="Q578" s="69"/>
      <c r="R578" s="173" t="str">
        <f>R582</f>
        <v/>
      </c>
      <c r="S578" s="322"/>
      <c r="T578" s="173" t="str">
        <f>IF(E578="","",INDEX(EUwideConstants!$C$251:$C$257,MATCH(E578,Euconst_CalcFactors,0))&amp;R578)</f>
        <v/>
      </c>
      <c r="U578" s="69"/>
      <c r="V578" s="173" t="str">
        <f>IF(T578="","",INDEX(EUwideConstants!$E$251:$E$257,MATCH(E578,Euconst_CalcFactors,0)))</f>
        <v/>
      </c>
      <c r="W578" s="69"/>
      <c r="X578" s="270" t="str">
        <f>IF(OR(R578="",T578=""),"",INDEX(EUwideConstants!$G:$G,MATCH(T578,EUwideConstants!$S:$S,0)))</f>
        <v/>
      </c>
      <c r="Y578" s="173" t="str">
        <f>IF(F578="","",IF(F578=EUconst_NA,"",INDEX(EUwideConstants!$H:$O,MATCH(T578,EUwideConstants!$S:$S,0),MATCH(F578,CNTR_TierList,0))))</f>
        <v/>
      </c>
      <c r="Z578" s="173" t="str">
        <f>IF(ISBLANK(L578),"",IF(L578=EUconst_NA,"",INDEX(EUwideConstants!$H:$O,MATCH(T578,EUwideConstants!$S:$S,0),MATCH(L578,CNTR_TierList,0))))</f>
        <v/>
      </c>
      <c r="AA578" s="69"/>
      <c r="AB578" s="270" t="b">
        <f>AND(COUNTA(CNTR_ListRelevantSections)&gt;0,E573="")</f>
        <v>0</v>
      </c>
      <c r="AC578" s="270" t="b">
        <f>AND(COUNTA(CNTR_ListRelevantSections)&gt;0,OR(E578="",AB578,CNTR_REHasImproveFuelStream=FALSE))</f>
        <v>0</v>
      </c>
      <c r="AD578" s="270" t="b">
        <f t="shared" ref="AD578:AD580" si="180">AC578</f>
        <v>0</v>
      </c>
      <c r="AE578" s="270" t="b">
        <f t="shared" ref="AE578:AE580" si="181">AD578</f>
        <v>0</v>
      </c>
      <c r="AF578" s="270" t="b">
        <f>OR(AD578,AND(J578&lt;&gt;"",J578=FALSE))</f>
        <v>0</v>
      </c>
      <c r="AG578" s="270" t="b">
        <f>OR(AF578,AND(I578&lt;&gt;"",I578=FALSE))</f>
        <v>0</v>
      </c>
      <c r="AH578" s="69"/>
      <c r="AI578" s="69"/>
    </row>
    <row r="579" spans="1:36" s="37" customFormat="1" ht="15" customHeight="1" x14ac:dyDescent="0.2">
      <c r="A579" s="253"/>
      <c r="B579" s="187"/>
      <c r="D579" s="176" t="s">
        <v>129</v>
      </c>
      <c r="E579" s="14"/>
      <c r="F579" s="325" t="str">
        <f>IF(OR(X579="",X579=EUconst_NA),"",IF(CNTR_SmallEmitter,1,X579))</f>
        <v/>
      </c>
      <c r="G579" s="802"/>
      <c r="H579" s="803"/>
      <c r="I579" s="15"/>
      <c r="J579" s="15"/>
      <c r="K579" s="16"/>
      <c r="L579" s="17"/>
      <c r="M579" s="804" t="str">
        <f>IF(OR(ISBLANK(L579),L579=EUconst_NoTier),"",IF($Z579=0,EUconst_NotApplicable,IF(ISERROR($Z579),"",$Z579)))</f>
        <v/>
      </c>
      <c r="N579" s="805"/>
      <c r="O579" s="306"/>
      <c r="P579" s="314" t="str">
        <f>P578</f>
        <v/>
      </c>
      <c r="Q579" s="69"/>
      <c r="R579" s="173" t="str">
        <f>R578</f>
        <v/>
      </c>
      <c r="S579" s="322"/>
      <c r="T579" s="173" t="str">
        <f>IF(E579="","",INDEX(EUwideConstants!$C$251:$C$257,MATCH(E579,Euconst_CalcFactors,0))&amp;R579)</f>
        <v/>
      </c>
      <c r="U579" s="69"/>
      <c r="V579" s="173" t="str">
        <f>IF(T579="","",INDEX(EUwideConstants!$E$251:$E$257,MATCH(E579,Euconst_CalcFactors,0)))</f>
        <v/>
      </c>
      <c r="W579" s="69"/>
      <c r="X579" s="270" t="str">
        <f>IF(OR(R579="",T579=""),"",INDEX(EUwideConstants!$G:$G,MATCH(T579,EUwideConstants!$S:$S,0)))</f>
        <v/>
      </c>
      <c r="Y579" s="173" t="str">
        <f>IF(F579="","",IF(F579=EUconst_NA,"",INDEX(EUwideConstants!$H:$O,MATCH(T579,EUwideConstants!$S:$S,0),MATCH(F579,CNTR_TierList,0))))</f>
        <v/>
      </c>
      <c r="Z579" s="173" t="str">
        <f>IF(ISBLANK(L579),"",IF(L579=EUconst_NA,"",INDEX(EUwideConstants!$H:$O,MATCH(T579,EUwideConstants!$S:$S,0),MATCH(L579,CNTR_TierList,0))))</f>
        <v/>
      </c>
      <c r="AA579" s="69"/>
      <c r="AB579" s="270" t="b">
        <f>AND(COUNTA(CNTR_ListRelevantSections)&gt;0,E573="")</f>
        <v>0</v>
      </c>
      <c r="AC579" s="270" t="b">
        <f>AND(COUNTA(CNTR_ListRelevantSections)&gt;0,OR(E579="",AB579,CNTR_REHasImproveFuelStream=FALSE))</f>
        <v>0</v>
      </c>
      <c r="AD579" s="270" t="b">
        <f t="shared" si="180"/>
        <v>0</v>
      </c>
      <c r="AE579" s="270" t="b">
        <f t="shared" si="181"/>
        <v>0</v>
      </c>
      <c r="AF579" s="270" t="b">
        <f>OR(AD579,AND(J579&lt;&gt;"",J579=FALSE))</f>
        <v>0</v>
      </c>
      <c r="AG579" s="270" t="b">
        <f>OR(AF579,AND(I579&lt;&gt;"",I579=FALSE))</f>
        <v>0</v>
      </c>
      <c r="AH579" s="69"/>
      <c r="AI579" s="69"/>
    </row>
    <row r="580" spans="1:36" s="37" customFormat="1" ht="15" customHeight="1" x14ac:dyDescent="0.2">
      <c r="A580" s="253"/>
      <c r="B580" s="187"/>
      <c r="D580" s="176" t="s">
        <v>236</v>
      </c>
      <c r="E580" s="18"/>
      <c r="F580" s="326" t="str">
        <f>IF(OR(X580="",X580=EUconst_NA),"",IF(CNTR_SmallEmitter,1,X580))</f>
        <v/>
      </c>
      <c r="G580" s="806"/>
      <c r="H580" s="807"/>
      <c r="I580" s="19"/>
      <c r="J580" s="19"/>
      <c r="K580" s="20"/>
      <c r="L580" s="21"/>
      <c r="M580" s="808" t="str">
        <f>IF(OR(ISBLANK(L580),L580=EUconst_NoTier),"",IF($Z580=0,EUconst_NotApplicable,IF(ISERROR($Z580),"",$Z580)))</f>
        <v/>
      </c>
      <c r="N580" s="809"/>
      <c r="O580" s="306"/>
      <c r="P580" s="314" t="str">
        <f>P579</f>
        <v/>
      </c>
      <c r="Q580" s="69"/>
      <c r="R580" s="173" t="str">
        <f>R579</f>
        <v/>
      </c>
      <c r="S580" s="322"/>
      <c r="T580" s="173" t="str">
        <f>IF(E580="","",INDEX(EUwideConstants!$C$251:$C$257,MATCH(E580,Euconst_CalcFactors,0))&amp;R580)</f>
        <v/>
      </c>
      <c r="U580" s="69"/>
      <c r="V580" s="173" t="str">
        <f>IF(T580="","",INDEX(EUwideConstants!$E$251:$E$257,MATCH(E580,Euconst_CalcFactors,0)))</f>
        <v/>
      </c>
      <c r="W580" s="69"/>
      <c r="X580" s="270" t="str">
        <f>IF(OR(R580="",T580=""),"",INDEX(EUwideConstants!$G:$G,MATCH(T580,EUwideConstants!$S:$S,0)))</f>
        <v/>
      </c>
      <c r="Y580" s="173" t="str">
        <f>IF(F580="","",IF(F580=EUconst_NA,"",INDEX(EUwideConstants!$H:$O,MATCH(T580,EUwideConstants!$S:$S,0),MATCH(F580,CNTR_TierList,0))))</f>
        <v/>
      </c>
      <c r="Z580" s="173" t="str">
        <f>IF(ISBLANK(L580),"",IF(L580=EUconst_NA,"",INDEX(EUwideConstants!$H:$O,MATCH(T580,EUwideConstants!$S:$S,0),MATCH(L580,CNTR_TierList,0))))</f>
        <v/>
      </c>
      <c r="AA580" s="69"/>
      <c r="AB580" s="270" t="b">
        <f>AND(COUNTA(CNTR_ListRelevantSections)&gt;0,E573="")</f>
        <v>0</v>
      </c>
      <c r="AC580" s="270" t="b">
        <f>AND(COUNTA(CNTR_ListRelevantSections)&gt;0,OR(E580="",AB580,CNTR_REHasImproveFuelStream=FALSE))</f>
        <v>0</v>
      </c>
      <c r="AD580" s="270" t="b">
        <f t="shared" si="180"/>
        <v>0</v>
      </c>
      <c r="AE580" s="270" t="b">
        <f t="shared" si="181"/>
        <v>0</v>
      </c>
      <c r="AF580" s="270" t="b">
        <f>OR(AD580,AND(J580&lt;&gt;"",J580=FALSE))</f>
        <v>0</v>
      </c>
      <c r="AG580" s="270" t="b">
        <f>OR(AF580,AND(I580&lt;&gt;"",I580=FALSE))</f>
        <v>0</v>
      </c>
      <c r="AH580" s="69"/>
      <c r="AI580" s="69"/>
    </row>
    <row r="581" spans="1:36" s="37" customFormat="1" ht="5.0999999999999996" customHeight="1" x14ac:dyDescent="0.2">
      <c r="A581" s="253"/>
      <c r="B581" s="187"/>
      <c r="C581" s="31"/>
      <c r="D581" s="176"/>
      <c r="F581" s="39"/>
      <c r="G581" s="176"/>
      <c r="H581" s="176"/>
      <c r="I581" s="176"/>
      <c r="J581" s="176"/>
      <c r="M581" s="39"/>
      <c r="N581" s="39"/>
      <c r="O581" s="172"/>
      <c r="P581" s="71"/>
      <c r="Q581" s="69"/>
      <c r="R581" s="69"/>
      <c r="S581" s="69"/>
      <c r="T581" s="69"/>
      <c r="U581" s="69"/>
      <c r="V581" s="69"/>
      <c r="W581" s="69"/>
      <c r="X581" s="69"/>
      <c r="Y581" s="69"/>
      <c r="Z581" s="69"/>
      <c r="AA581" s="69"/>
      <c r="AB581" s="69"/>
      <c r="AC581" s="69"/>
      <c r="AD581" s="69"/>
      <c r="AE581" s="69"/>
      <c r="AF581" s="69"/>
      <c r="AG581" s="69"/>
      <c r="AH581" s="69"/>
      <c r="AI581" s="69"/>
    </row>
    <row r="582" spans="1:36" s="37" customFormat="1" ht="15" customHeight="1" x14ac:dyDescent="0.2">
      <c r="A582" s="253"/>
      <c r="B582" s="187"/>
      <c r="D582" s="176" t="s">
        <v>237</v>
      </c>
      <c r="E582" s="810" t="str">
        <f>Translations!$B$114</f>
        <v>Scope factor</v>
      </c>
      <c r="F582" s="812" t="str">
        <f>IF(OR(X582="",X582=EUconst_NA),"",X582)</f>
        <v/>
      </c>
      <c r="G582" s="814"/>
      <c r="H582" s="814"/>
      <c r="I582" s="816"/>
      <c r="J582" s="816"/>
      <c r="K582" s="818"/>
      <c r="L582" s="22"/>
      <c r="M582" s="820" t="str">
        <f>IF(OR(ISBLANK(L582),L582=EUconst_NoTier),"",IF($Z582=0,EUconst_NotApplicable,IF(ISERROR($Z582),"",$Z582)))</f>
        <v/>
      </c>
      <c r="N582" s="821"/>
      <c r="O582" s="306"/>
      <c r="P582" s="314" t="str">
        <f>P578</f>
        <v/>
      </c>
      <c r="Q582" s="69"/>
      <c r="R582" s="173" t="str">
        <f>E574</f>
        <v/>
      </c>
      <c r="S582" s="322"/>
      <c r="T582" s="173" t="str">
        <f>IF(E582="","",INDEX(EUwideConstants!$C$251:$C$257,MATCH(E582,Euconst_CalcFactors,0))&amp;R582)</f>
        <v>ScopeFactor_</v>
      </c>
      <c r="U582" s="69"/>
      <c r="V582" s="173" t="str">
        <f ca="1">IF(T582="","",INDEX(EUwideConstants!$E$251:$E$257,MATCH(E582,Euconst_CalcFactors,0)))</f>
        <v>EUwideConstants!$F$251:$I$251</v>
      </c>
      <c r="W582" s="69"/>
      <c r="X582" s="270" t="str">
        <f>IF(OR(R582="",T582=""),"",INDEX(EUwideConstants!$G:$G,MATCH(T582,EUwideConstants!$S:$S,0)))</f>
        <v/>
      </c>
      <c r="Y582" s="173" t="str">
        <f>IF(F582="","",IF(F582=EUconst_NA,"",INDEX(EUwideConstants!$H:$O,MATCH(T582,EUwideConstants!$S:$S,0),MATCH(F582,CNTR_TierList,0))))</f>
        <v/>
      </c>
      <c r="Z582" s="173" t="str">
        <f>IF(ISBLANK(L582),"",IF(L582=EUconst_NA,"",INDEX(EUwideConstants!$H:$O,MATCH(T582,EUwideConstants!$S:$S,0),MATCH(L582,CNTR_TierList,0))))</f>
        <v/>
      </c>
      <c r="AA582" s="173" t="str">
        <f>IF(L582="","",INDEX(ScopeAddress,MATCH(L582,ScopeTiers,0)))</f>
        <v/>
      </c>
      <c r="AB582" s="270" t="b">
        <f>AND(COUNTA(CNTR_ListRelevantSections)&gt;0,E573="")</f>
        <v>0</v>
      </c>
      <c r="AC582" s="270" t="b">
        <f>AND(COUNTA(CNTR_ListRelevantSections)&gt;0,OR(CNTR_REHasImproveScopeFactor=FALSE,AB582))</f>
        <v>0</v>
      </c>
      <c r="AD582" s="270" t="b">
        <f t="shared" ref="AD582" si="182">AC582</f>
        <v>0</v>
      </c>
      <c r="AE582" s="270" t="b">
        <f t="shared" ref="AE582" si="183">AD582</f>
        <v>0</v>
      </c>
      <c r="AF582" s="270" t="b">
        <f t="shared" ref="AF582" si="184">AE582</f>
        <v>0</v>
      </c>
      <c r="AG582" s="270" t="b">
        <f t="shared" ref="AG582" si="185">AF582</f>
        <v>0</v>
      </c>
      <c r="AH582" s="69"/>
      <c r="AI582" s="69"/>
    </row>
    <row r="583" spans="1:36" s="37" customFormat="1" ht="15" customHeight="1" x14ac:dyDescent="0.2">
      <c r="A583" s="253"/>
      <c r="B583" s="187"/>
      <c r="D583" s="176"/>
      <c r="E583" s="811"/>
      <c r="F583" s="813"/>
      <c r="G583" s="815"/>
      <c r="H583" s="815"/>
      <c r="I583" s="817"/>
      <c r="J583" s="817"/>
      <c r="K583" s="819"/>
      <c r="L583" s="23"/>
      <c r="M583" s="820" t="str">
        <f>IF(L583="","",INDEX(ScopeMethodsDetails,MATCH(L583,INDEX(ScopeMethodsDetails,,1),0),2))</f>
        <v/>
      </c>
      <c r="N583" s="821"/>
      <c r="O583" s="306"/>
      <c r="P583" s="314" t="str">
        <f>P582</f>
        <v/>
      </c>
      <c r="Q583" s="69"/>
      <c r="R583" s="69"/>
      <c r="S583" s="69"/>
      <c r="T583" s="69"/>
      <c r="U583" s="69"/>
      <c r="V583" s="69"/>
      <c r="W583" s="69"/>
      <c r="X583" s="69"/>
      <c r="Y583" s="69"/>
      <c r="Z583" s="69"/>
      <c r="AA583" s="69"/>
      <c r="AB583" s="69"/>
      <c r="AC583" s="69"/>
      <c r="AD583" s="69"/>
      <c r="AE583" s="69"/>
      <c r="AF583" s="69"/>
      <c r="AG583" s="270" t="b">
        <f>AG582</f>
        <v>0</v>
      </c>
      <c r="AH583" s="69"/>
      <c r="AI583" s="69"/>
    </row>
    <row r="584" spans="1:36" s="37" customFormat="1" ht="5.0999999999999996" customHeight="1" x14ac:dyDescent="0.2">
      <c r="A584" s="253"/>
      <c r="B584" s="187"/>
      <c r="D584" s="176"/>
      <c r="E584" s="327"/>
      <c r="F584" s="328"/>
      <c r="G584" s="329"/>
      <c r="H584" s="329"/>
      <c r="I584" s="330"/>
      <c r="J584" s="330"/>
      <c r="K584" s="331"/>
      <c r="L584" s="332"/>
      <c r="M584" s="333"/>
      <c r="N584" s="333"/>
      <c r="O584" s="306"/>
      <c r="P584" s="69"/>
      <c r="Q584" s="69"/>
      <c r="R584" s="69"/>
      <c r="S584" s="69"/>
      <c r="T584" s="69"/>
      <c r="U584" s="69"/>
      <c r="V584" s="69"/>
      <c r="W584" s="69"/>
      <c r="X584" s="69"/>
      <c r="Y584" s="69"/>
      <c r="Z584" s="69"/>
      <c r="AA584" s="69"/>
      <c r="AB584" s="69"/>
      <c r="AC584" s="69"/>
      <c r="AD584" s="69"/>
      <c r="AE584" s="69"/>
      <c r="AF584" s="69"/>
      <c r="AG584" s="69"/>
      <c r="AH584" s="69"/>
      <c r="AI584" s="69"/>
    </row>
    <row r="585" spans="1:36" s="37" customFormat="1" ht="12.75" customHeight="1" x14ac:dyDescent="0.2">
      <c r="A585" s="253"/>
      <c r="B585" s="187"/>
      <c r="D585" s="334" t="s">
        <v>238</v>
      </c>
      <c r="E585" s="204" t="str">
        <f>Translations!$B$342</f>
        <v>Description</v>
      </c>
      <c r="G585" s="335"/>
      <c r="H585" s="176"/>
      <c r="I585" s="176"/>
      <c r="J585" s="176"/>
      <c r="K585" s="176"/>
      <c r="L585" s="176"/>
      <c r="M585" s="176"/>
      <c r="N585" s="176"/>
      <c r="O585" s="306"/>
      <c r="P585" s="69"/>
      <c r="Q585" s="69"/>
      <c r="R585" s="69"/>
      <c r="S585" s="69"/>
      <c r="T585" s="69"/>
      <c r="U585" s="69"/>
      <c r="V585" s="69"/>
      <c r="W585" s="69"/>
      <c r="X585" s="69"/>
      <c r="Y585" s="69"/>
      <c r="Z585" s="69"/>
      <c r="AA585" s="69"/>
      <c r="AB585" s="69"/>
      <c r="AC585" s="69"/>
      <c r="AD585" s="69"/>
      <c r="AE585" s="69"/>
      <c r="AF585" s="69"/>
      <c r="AG585" s="69"/>
      <c r="AH585" s="69"/>
      <c r="AI585" s="69"/>
    </row>
    <row r="586" spans="1:36" s="37" customFormat="1" ht="12.75" customHeight="1" x14ac:dyDescent="0.2">
      <c r="A586" s="253"/>
      <c r="B586" s="259"/>
      <c r="C586" s="31"/>
      <c r="D586" s="176"/>
      <c r="E586" s="680" t="str">
        <f>Translations!$B$346</f>
        <v>In case you require more space for the description you may also use external files and reference those here.</v>
      </c>
      <c r="F586" s="680"/>
      <c r="G586" s="680"/>
      <c r="H586" s="680"/>
      <c r="I586" s="680"/>
      <c r="J586" s="680"/>
      <c r="K586" s="680"/>
      <c r="L586" s="680"/>
      <c r="M586" s="680"/>
      <c r="N586" s="680"/>
      <c r="O586" s="306"/>
      <c r="P586" s="73"/>
      <c r="Q586" s="69"/>
      <c r="R586" s="69"/>
      <c r="S586" s="69"/>
      <c r="T586" s="69"/>
      <c r="U586" s="69"/>
      <c r="V586" s="69"/>
      <c r="W586" s="69"/>
      <c r="X586" s="69"/>
      <c r="Y586" s="69"/>
      <c r="Z586" s="69"/>
      <c r="AA586" s="69"/>
      <c r="AB586" s="69"/>
      <c r="AC586" s="69"/>
      <c r="AD586" s="69"/>
      <c r="AE586" s="69"/>
      <c r="AF586" s="69"/>
      <c r="AG586" s="69"/>
      <c r="AH586" s="69"/>
      <c r="AI586" s="69"/>
    </row>
    <row r="587" spans="1:36" s="37" customFormat="1" ht="12.75" customHeight="1" x14ac:dyDescent="0.2">
      <c r="A587" s="336"/>
      <c r="B587" s="254"/>
      <c r="C587" s="39"/>
      <c r="E587" s="789"/>
      <c r="F587" s="790"/>
      <c r="G587" s="790"/>
      <c r="H587" s="790"/>
      <c r="I587" s="790"/>
      <c r="J587" s="790"/>
      <c r="K587" s="790"/>
      <c r="L587" s="790"/>
      <c r="M587" s="790"/>
      <c r="N587" s="791"/>
      <c r="O587" s="306"/>
      <c r="P587" s="314" t="str">
        <f>P578</f>
        <v/>
      </c>
      <c r="Q587" s="69"/>
      <c r="R587" s="69"/>
      <c r="S587" s="69"/>
      <c r="T587" s="69"/>
      <c r="U587" s="69"/>
      <c r="V587" s="69"/>
      <c r="W587" s="69"/>
      <c r="X587" s="69"/>
      <c r="Y587" s="69"/>
      <c r="Z587" s="69"/>
      <c r="AA587" s="69"/>
      <c r="AB587" s="69"/>
      <c r="AC587" s="69"/>
      <c r="AD587" s="69"/>
      <c r="AE587" s="69"/>
      <c r="AF587" s="69"/>
      <c r="AG587" s="69"/>
      <c r="AH587" s="69"/>
      <c r="AI587" s="173" t="b">
        <f>AND(COUNTA(CNTR_ListRelevantSections)&gt;0,OR(AB580,COUNTA(E578:E580)=0))</f>
        <v>0</v>
      </c>
    </row>
    <row r="588" spans="1:36" s="37" customFormat="1" ht="12.75" customHeight="1" x14ac:dyDescent="0.2">
      <c r="A588" s="336"/>
      <c r="B588" s="254"/>
      <c r="C588" s="39"/>
      <c r="E588" s="792"/>
      <c r="F588" s="793"/>
      <c r="G588" s="793"/>
      <c r="H588" s="793"/>
      <c r="I588" s="793"/>
      <c r="J588" s="793"/>
      <c r="K588" s="793"/>
      <c r="L588" s="793"/>
      <c r="M588" s="793"/>
      <c r="N588" s="794"/>
      <c r="O588" s="306"/>
      <c r="P588" s="314" t="str">
        <f>P587</f>
        <v/>
      </c>
      <c r="Q588" s="69"/>
      <c r="R588" s="69"/>
      <c r="S588" s="69"/>
      <c r="T588" s="69"/>
      <c r="U588" s="69"/>
      <c r="V588" s="69"/>
      <c r="W588" s="69"/>
      <c r="X588" s="69"/>
      <c r="Y588" s="69"/>
      <c r="Z588" s="69"/>
      <c r="AA588" s="69"/>
      <c r="AB588" s="69"/>
      <c r="AC588" s="69"/>
      <c r="AD588" s="69"/>
      <c r="AE588" s="69"/>
      <c r="AF588" s="69"/>
      <c r="AG588" s="69"/>
      <c r="AH588" s="69"/>
      <c r="AI588" s="173" t="b">
        <f>AI587</f>
        <v>0</v>
      </c>
    </row>
    <row r="589" spans="1:36" s="37" customFormat="1" ht="12.75" customHeight="1" x14ac:dyDescent="0.2">
      <c r="A589" s="336"/>
      <c r="B589" s="254"/>
      <c r="C589" s="39"/>
      <c r="E589" s="792"/>
      <c r="F589" s="793"/>
      <c r="G589" s="793"/>
      <c r="H589" s="793"/>
      <c r="I589" s="793"/>
      <c r="J589" s="793"/>
      <c r="K589" s="793"/>
      <c r="L589" s="793"/>
      <c r="M589" s="793"/>
      <c r="N589" s="794"/>
      <c r="O589" s="306"/>
      <c r="P589" s="314" t="str">
        <f t="shared" ref="P589:P591" si="186">P588</f>
        <v/>
      </c>
      <c r="Q589" s="69"/>
      <c r="R589" s="69"/>
      <c r="S589" s="69"/>
      <c r="T589" s="69"/>
      <c r="U589" s="69"/>
      <c r="V589" s="69"/>
      <c r="W589" s="69"/>
      <c r="X589" s="69"/>
      <c r="Y589" s="69"/>
      <c r="Z589" s="69"/>
      <c r="AA589" s="69"/>
      <c r="AB589" s="69"/>
      <c r="AC589" s="69"/>
      <c r="AD589" s="69"/>
      <c r="AE589" s="69"/>
      <c r="AF589" s="69"/>
      <c r="AG589" s="69"/>
      <c r="AH589" s="69"/>
      <c r="AI589" s="173" t="b">
        <f>AI588</f>
        <v>0</v>
      </c>
    </row>
    <row r="590" spans="1:36" s="37" customFormat="1" ht="12.75" customHeight="1" x14ac:dyDescent="0.2">
      <c r="A590" s="336"/>
      <c r="B590" s="254"/>
      <c r="C590" s="39"/>
      <c r="E590" s="792"/>
      <c r="F590" s="793"/>
      <c r="G590" s="793"/>
      <c r="H590" s="793"/>
      <c r="I590" s="793"/>
      <c r="J590" s="793"/>
      <c r="K590" s="793"/>
      <c r="L590" s="793"/>
      <c r="M590" s="793"/>
      <c r="N590" s="794"/>
      <c r="O590" s="306"/>
      <c r="P590" s="314" t="str">
        <f t="shared" si="186"/>
        <v/>
      </c>
      <c r="Q590" s="69"/>
      <c r="R590" s="69"/>
      <c r="S590" s="69"/>
      <c r="T590" s="69"/>
      <c r="U590" s="69"/>
      <c r="V590" s="69"/>
      <c r="W590" s="69"/>
      <c r="X590" s="69"/>
      <c r="Y590" s="69"/>
      <c r="Z590" s="69"/>
      <c r="AA590" s="69"/>
      <c r="AB590" s="69"/>
      <c r="AC590" s="69"/>
      <c r="AD590" s="69"/>
      <c r="AE590" s="69"/>
      <c r="AF590" s="69"/>
      <c r="AG590" s="69"/>
      <c r="AH590" s="69"/>
      <c r="AI590" s="173" t="b">
        <f>AI589</f>
        <v>0</v>
      </c>
    </row>
    <row r="591" spans="1:36" s="37" customFormat="1" ht="12.75" customHeight="1" x14ac:dyDescent="0.2">
      <c r="A591" s="336"/>
      <c r="B591" s="254"/>
      <c r="C591" s="39"/>
      <c r="E591" s="795"/>
      <c r="F591" s="796"/>
      <c r="G591" s="796"/>
      <c r="H591" s="796"/>
      <c r="I591" s="796"/>
      <c r="J591" s="796"/>
      <c r="K591" s="796"/>
      <c r="L591" s="796"/>
      <c r="M591" s="796"/>
      <c r="N591" s="797"/>
      <c r="O591" s="306"/>
      <c r="P591" s="314" t="str">
        <f t="shared" si="186"/>
        <v/>
      </c>
      <c r="Q591" s="69"/>
      <c r="R591" s="69"/>
      <c r="S591" s="69"/>
      <c r="T591" s="69"/>
      <c r="U591" s="69"/>
      <c r="V591" s="69"/>
      <c r="W591" s="69"/>
      <c r="X591" s="69"/>
      <c r="Y591" s="69"/>
      <c r="Z591" s="69"/>
      <c r="AA591" s="69"/>
      <c r="AB591" s="69"/>
      <c r="AC591" s="69"/>
      <c r="AD591" s="69"/>
      <c r="AE591" s="69"/>
      <c r="AF591" s="69"/>
      <c r="AG591" s="69"/>
      <c r="AH591" s="69"/>
      <c r="AI591" s="173" t="b">
        <f>AI590</f>
        <v>0</v>
      </c>
    </row>
    <row r="592" spans="1:36" ht="12.75" customHeight="1" thickBot="1" x14ac:dyDescent="0.25">
      <c r="A592" s="253"/>
      <c r="B592" s="254"/>
      <c r="C592" s="308"/>
      <c r="D592" s="264"/>
      <c r="E592" s="309"/>
      <c r="F592" s="308"/>
      <c r="G592" s="310"/>
      <c r="H592" s="310"/>
      <c r="I592" s="310"/>
      <c r="J592" s="310"/>
      <c r="K592" s="310"/>
      <c r="L592" s="310"/>
      <c r="M592" s="310"/>
      <c r="N592" s="310"/>
      <c r="O592" s="172"/>
      <c r="P592" s="69"/>
      <c r="Q592" s="69"/>
      <c r="R592" s="69"/>
      <c r="S592" s="25"/>
      <c r="T592" s="25"/>
      <c r="U592" s="311"/>
      <c r="V592" s="25"/>
      <c r="W592" s="25"/>
      <c r="X592" s="311"/>
      <c r="Y592" s="25"/>
      <c r="Z592" s="25"/>
      <c r="AA592" s="25"/>
      <c r="AB592" s="25"/>
      <c r="AC592" s="25"/>
      <c r="AD592" s="25"/>
      <c r="AE592" s="25"/>
      <c r="AF592" s="25"/>
      <c r="AG592" s="25"/>
      <c r="AH592" s="25"/>
      <c r="AI592" s="25"/>
    </row>
    <row r="593" spans="1:36" ht="12.75" customHeight="1" thickBot="1" x14ac:dyDescent="0.25">
      <c r="A593" s="312"/>
      <c r="B593" s="187"/>
      <c r="C593" s="39"/>
      <c r="D593" s="220"/>
      <c r="E593" s="300"/>
      <c r="F593" s="39"/>
      <c r="G593" s="56"/>
      <c r="H593" s="56"/>
      <c r="I593" s="56"/>
      <c r="J593" s="56"/>
      <c r="K593" s="39"/>
      <c r="L593" s="56"/>
      <c r="M593" s="56"/>
      <c r="N593" s="56"/>
      <c r="O593" s="172"/>
      <c r="P593" s="69"/>
      <c r="Q593" s="69"/>
      <c r="R593" s="69"/>
      <c r="S593" s="71"/>
      <c r="V593" s="303"/>
      <c r="Z593" s="25"/>
      <c r="AA593" s="25"/>
      <c r="AB593" s="25"/>
      <c r="AC593" s="25"/>
      <c r="AD593" s="25"/>
      <c r="AE593" s="25"/>
      <c r="AF593" s="25"/>
      <c r="AG593" s="25"/>
      <c r="AH593" s="25"/>
      <c r="AI593" s="293"/>
      <c r="AJ593" s="287"/>
    </row>
    <row r="594" spans="1:36" ht="15" customHeight="1" thickBot="1" x14ac:dyDescent="0.25">
      <c r="A594" s="266" t="str">
        <f>IF(E594="","",C594)</f>
        <v/>
      </c>
      <c r="B594" s="187"/>
      <c r="C594" s="267">
        <f>C573+1</f>
        <v>28</v>
      </c>
      <c r="D594" s="31"/>
      <c r="E594" s="822"/>
      <c r="F594" s="823"/>
      <c r="G594" s="823"/>
      <c r="H594" s="823"/>
      <c r="I594" s="823"/>
      <c r="J594" s="823"/>
      <c r="K594" s="824"/>
      <c r="L594" s="824"/>
      <c r="M594" s="824"/>
      <c r="N594" s="825"/>
      <c r="O594" s="313"/>
      <c r="P594" s="314" t="str">
        <f>IF(AND(E594&lt;&gt;"",COUNTIF(P595:$P$658,"PRINT")=0),"PRINT","")</f>
        <v/>
      </c>
      <c r="Q594" s="315"/>
      <c r="R594" s="316" t="str">
        <f>IF(ISBLANK(E594),"",MATCH(E594,CNTR_SourceStreamNames,0))</f>
        <v/>
      </c>
      <c r="S594" s="71"/>
      <c r="T594" s="71"/>
      <c r="U594" s="71"/>
      <c r="V594" s="303"/>
      <c r="X594" s="25"/>
      <c r="Y594" s="25"/>
      <c r="Z594" s="25"/>
      <c r="AA594" s="25"/>
      <c r="AB594" s="25"/>
      <c r="AC594" s="25"/>
      <c r="AD594" s="25"/>
      <c r="AE594" s="25"/>
      <c r="AF594" s="25"/>
      <c r="AG594" s="25"/>
      <c r="AH594" s="25"/>
      <c r="AI594" s="270" t="b">
        <f>CNTR_FuelStreamsRelevant=EUconst_NotRelevant</f>
        <v>0</v>
      </c>
      <c r="AJ594" s="287"/>
    </row>
    <row r="595" spans="1:36" ht="12.75" customHeight="1" thickBot="1" x14ac:dyDescent="0.25">
      <c r="A595" s="253"/>
      <c r="B595" s="187"/>
      <c r="C595" s="31"/>
      <c r="D595" s="31"/>
      <c r="E595" s="826" t="str">
        <f>IF(ISBLANK(E594),"",IF(INDEX(c_AERDataTransfer!$AT$27:$AT$76,MATCH(R594,c_AERDataTransfer!$C$27:$C$76,0))&gt;0,INDEX(c_AERDataTransfer!$AT$27:$AT$76,MATCH(R594,c_AERDataTransfer!$C$27:$C$76,0)),""))</f>
        <v/>
      </c>
      <c r="F595" s="827"/>
      <c r="G595" s="827"/>
      <c r="H595" s="827"/>
      <c r="I595" s="827"/>
      <c r="J595" s="827"/>
      <c r="K595" s="828"/>
      <c r="L595" s="828"/>
      <c r="M595" s="828"/>
      <c r="N595" s="829"/>
      <c r="O595" s="317"/>
      <c r="P595" s="69"/>
      <c r="Q595" s="315"/>
      <c r="R595" s="69"/>
      <c r="S595" s="71"/>
      <c r="T595" s="71"/>
      <c r="U595" s="71"/>
      <c r="V595" s="303"/>
      <c r="X595" s="25"/>
      <c r="Y595" s="318"/>
      <c r="Z595" s="69"/>
      <c r="AA595" s="69"/>
      <c r="AB595" s="69"/>
      <c r="AC595" s="69"/>
      <c r="AD595" s="69"/>
      <c r="AE595" s="318"/>
      <c r="AF595" s="25"/>
      <c r="AG595" s="315"/>
      <c r="AH595" s="69"/>
      <c r="AI595" s="293"/>
      <c r="AJ595" s="287"/>
    </row>
    <row r="596" spans="1:36" ht="5.0999999999999996" customHeight="1" x14ac:dyDescent="0.2">
      <c r="A596" s="253"/>
      <c r="B596" s="187"/>
      <c r="C596" s="31"/>
      <c r="D596" s="31"/>
      <c r="E596" s="31"/>
      <c r="F596" s="31"/>
      <c r="G596" s="31"/>
      <c r="H596" s="39"/>
      <c r="I596" s="39"/>
      <c r="J596" s="39"/>
      <c r="K596" s="39"/>
      <c r="L596" s="39"/>
      <c r="M596" s="39"/>
      <c r="N596" s="39"/>
      <c r="O596" s="172"/>
      <c r="P596" s="69"/>
      <c r="Q596" s="69"/>
      <c r="R596" s="69"/>
      <c r="S596" s="71"/>
      <c r="T596" s="71"/>
      <c r="U596" s="71"/>
      <c r="V596" s="303"/>
      <c r="W596" s="69"/>
      <c r="X596" s="69"/>
      <c r="Y596" s="69"/>
      <c r="Z596" s="69"/>
      <c r="AA596" s="69"/>
      <c r="AB596" s="69"/>
      <c r="AC596" s="69"/>
      <c r="AD596" s="69"/>
      <c r="AE596" s="69"/>
      <c r="AF596" s="25"/>
      <c r="AG596" s="69"/>
      <c r="AH596" s="69"/>
      <c r="AI596" s="69"/>
      <c r="AJ596" s="287"/>
    </row>
    <row r="597" spans="1:36" ht="12.75" customHeight="1" x14ac:dyDescent="0.2">
      <c r="A597" s="253"/>
      <c r="B597" s="187"/>
      <c r="C597" s="31"/>
      <c r="D597" s="31"/>
      <c r="E597" s="830" t="str">
        <f>IF(E594="","",HYPERLINK("#JUMP_E_Top",EUconst_FurtherGuidancePoint1))</f>
        <v/>
      </c>
      <c r="F597" s="830"/>
      <c r="G597" s="830"/>
      <c r="H597" s="830"/>
      <c r="I597" s="830"/>
      <c r="J597" s="830"/>
      <c r="K597" s="830"/>
      <c r="L597" s="830"/>
      <c r="M597" s="830"/>
      <c r="N597" s="831"/>
      <c r="O597" s="172"/>
      <c r="P597" s="69"/>
      <c r="Q597" s="315"/>
      <c r="R597" s="319"/>
      <c r="S597" s="71"/>
      <c r="T597" s="71"/>
      <c r="U597" s="71"/>
      <c r="V597" s="69"/>
      <c r="W597" s="69"/>
      <c r="X597" s="69"/>
      <c r="Y597" s="25"/>
      <c r="Z597" s="69"/>
      <c r="AA597" s="69"/>
      <c r="AB597" s="69"/>
      <c r="AC597" s="69"/>
      <c r="AD597" s="69"/>
      <c r="AE597" s="69"/>
      <c r="AF597" s="25"/>
      <c r="AG597" s="69"/>
      <c r="AH597" s="69"/>
      <c r="AI597" s="69"/>
      <c r="AJ597" s="287"/>
    </row>
    <row r="598" spans="1:36" s="37" customFormat="1" ht="38.85" customHeight="1" x14ac:dyDescent="0.2">
      <c r="A598" s="253"/>
      <c r="B598" s="187"/>
      <c r="C598" s="31"/>
      <c r="E598" s="320" t="str">
        <f>Translations!$B$65</f>
        <v>Parameter</v>
      </c>
      <c r="F598" s="321" t="str">
        <f>Translations!$B$338</f>
        <v>Tier required:</v>
      </c>
      <c r="G598" s="798" t="str">
        <f>Translations!$B$344</f>
        <v xml:space="preserve">Reason for deviation in the past: </v>
      </c>
      <c r="H598" s="798"/>
      <c r="I598" s="320" t="str">
        <f>Translations!$B$345</f>
        <v>Impact on tiers?</v>
      </c>
      <c r="J598" s="320" t="str">
        <f>Translations!$B$336</f>
        <v>Measures taken:</v>
      </c>
      <c r="K598" s="321" t="str">
        <f>Translations!$B$308</f>
        <v>When?</v>
      </c>
      <c r="L598" s="321" t="str">
        <f>Translations!$B$340</f>
        <v>Tier applied:</v>
      </c>
      <c r="O598" s="306"/>
      <c r="P598" s="69"/>
      <c r="Q598" s="322"/>
      <c r="R598" s="69"/>
      <c r="S598" s="69"/>
      <c r="T598" s="322"/>
      <c r="U598" s="322"/>
      <c r="V598" s="322"/>
      <c r="W598" s="322"/>
      <c r="X598" s="322"/>
      <c r="Y598" s="322"/>
      <c r="Z598" s="322"/>
      <c r="AA598" s="323" t="s">
        <v>498</v>
      </c>
      <c r="AB598" s="322"/>
      <c r="AC598" s="322" t="str">
        <f>Translations!$B$344</f>
        <v xml:space="preserve">Reason for deviation in the past: </v>
      </c>
      <c r="AD598" s="322" t="str">
        <f>Translations!$B$345</f>
        <v>Impact on tiers?</v>
      </c>
      <c r="AE598" s="322" t="str">
        <f>Translations!$B$336</f>
        <v>Measures taken:</v>
      </c>
      <c r="AF598" s="322" t="str">
        <f>Translations!$B$308</f>
        <v>When?</v>
      </c>
      <c r="AG598" s="322" t="str">
        <f>Translations!$B$340</f>
        <v>Tier applied:</v>
      </c>
      <c r="AH598" s="322"/>
      <c r="AI598" s="69"/>
      <c r="AJ598" s="287"/>
    </row>
    <row r="599" spans="1:36" s="37" customFormat="1" ht="15" customHeight="1" x14ac:dyDescent="0.2">
      <c r="A599" s="253"/>
      <c r="B599" s="187"/>
      <c r="D599" s="176" t="s">
        <v>128</v>
      </c>
      <c r="E599" s="10"/>
      <c r="F599" s="324" t="str">
        <f>IF(OR(X599="",X599=EUconst_NA),"",IF(CNTR_SmallEmitter,1,X599))</f>
        <v/>
      </c>
      <c r="G599" s="799"/>
      <c r="H599" s="730"/>
      <c r="I599" s="11"/>
      <c r="J599" s="11"/>
      <c r="K599" s="12"/>
      <c r="L599" s="13"/>
      <c r="M599" s="800" t="str">
        <f>IF(OR(ISBLANK(L599),L599=EUconst_NoTier),"",IF($Z599=0,EUconst_NotApplicable,IF(ISERROR($Z599),"",$Z599)))</f>
        <v/>
      </c>
      <c r="N599" s="801"/>
      <c r="O599" s="306"/>
      <c r="P599" s="314" t="str">
        <f>R594</f>
        <v/>
      </c>
      <c r="Q599" s="69"/>
      <c r="R599" s="173" t="str">
        <f>R603</f>
        <v/>
      </c>
      <c r="S599" s="322"/>
      <c r="T599" s="173" t="str">
        <f>IF(E599="","",INDEX(EUwideConstants!$C$251:$C$257,MATCH(E599,Euconst_CalcFactors,0))&amp;R599)</f>
        <v/>
      </c>
      <c r="U599" s="69"/>
      <c r="V599" s="173" t="str">
        <f>IF(T599="","",INDEX(EUwideConstants!$E$251:$E$257,MATCH(E599,Euconst_CalcFactors,0)))</f>
        <v/>
      </c>
      <c r="W599" s="69"/>
      <c r="X599" s="270" t="str">
        <f>IF(OR(R599="",T599=""),"",INDEX(EUwideConstants!$G:$G,MATCH(T599,EUwideConstants!$S:$S,0)))</f>
        <v/>
      </c>
      <c r="Y599" s="173" t="str">
        <f>IF(F599="","",IF(F599=EUconst_NA,"",INDEX(EUwideConstants!$H:$O,MATCH(T599,EUwideConstants!$S:$S,0),MATCH(F599,CNTR_TierList,0))))</f>
        <v/>
      </c>
      <c r="Z599" s="173" t="str">
        <f>IF(ISBLANK(L599),"",IF(L599=EUconst_NA,"",INDEX(EUwideConstants!$H:$O,MATCH(T599,EUwideConstants!$S:$S,0),MATCH(L599,CNTR_TierList,0))))</f>
        <v/>
      </c>
      <c r="AA599" s="69"/>
      <c r="AB599" s="270" t="b">
        <f>AND(COUNTA(CNTR_ListRelevantSections)&gt;0,E594="")</f>
        <v>0</v>
      </c>
      <c r="AC599" s="270" t="b">
        <f>AND(COUNTA(CNTR_ListRelevantSections)&gt;0,OR(E599="",AB599,CNTR_REHasImproveFuelStream=FALSE))</f>
        <v>0</v>
      </c>
      <c r="AD599" s="270" t="b">
        <f t="shared" ref="AD599:AD601" si="187">AC599</f>
        <v>0</v>
      </c>
      <c r="AE599" s="270" t="b">
        <f t="shared" ref="AE599:AE601" si="188">AD599</f>
        <v>0</v>
      </c>
      <c r="AF599" s="270" t="b">
        <f>OR(AD599,AND(J599&lt;&gt;"",J599=FALSE))</f>
        <v>0</v>
      </c>
      <c r="AG599" s="270" t="b">
        <f>OR(AF599,AND(I599&lt;&gt;"",I599=FALSE))</f>
        <v>0</v>
      </c>
      <c r="AH599" s="69"/>
      <c r="AI599" s="69"/>
    </row>
    <row r="600" spans="1:36" s="37" customFormat="1" ht="15" customHeight="1" x14ac:dyDescent="0.2">
      <c r="A600" s="253"/>
      <c r="B600" s="187"/>
      <c r="D600" s="176" t="s">
        <v>129</v>
      </c>
      <c r="E600" s="14"/>
      <c r="F600" s="325" t="str">
        <f>IF(OR(X600="",X600=EUconst_NA),"",IF(CNTR_SmallEmitter,1,X600))</f>
        <v/>
      </c>
      <c r="G600" s="802"/>
      <c r="H600" s="803"/>
      <c r="I600" s="15"/>
      <c r="J600" s="15"/>
      <c r="K600" s="16"/>
      <c r="L600" s="17"/>
      <c r="M600" s="804" t="str">
        <f>IF(OR(ISBLANK(L600),L600=EUconst_NoTier),"",IF($Z600=0,EUconst_NotApplicable,IF(ISERROR($Z600),"",$Z600)))</f>
        <v/>
      </c>
      <c r="N600" s="805"/>
      <c r="O600" s="306"/>
      <c r="P600" s="314" t="str">
        <f>P599</f>
        <v/>
      </c>
      <c r="Q600" s="69"/>
      <c r="R600" s="173" t="str">
        <f>R599</f>
        <v/>
      </c>
      <c r="S600" s="322"/>
      <c r="T600" s="173" t="str">
        <f>IF(E600="","",INDEX(EUwideConstants!$C$251:$C$257,MATCH(E600,Euconst_CalcFactors,0))&amp;R600)</f>
        <v/>
      </c>
      <c r="U600" s="69"/>
      <c r="V600" s="173" t="str">
        <f>IF(T600="","",INDEX(EUwideConstants!$E$251:$E$257,MATCH(E600,Euconst_CalcFactors,0)))</f>
        <v/>
      </c>
      <c r="W600" s="69"/>
      <c r="X600" s="270" t="str">
        <f>IF(OR(R600="",T600=""),"",INDEX(EUwideConstants!$G:$G,MATCH(T600,EUwideConstants!$S:$S,0)))</f>
        <v/>
      </c>
      <c r="Y600" s="173" t="str">
        <f>IF(F600="","",IF(F600=EUconst_NA,"",INDEX(EUwideConstants!$H:$O,MATCH(T600,EUwideConstants!$S:$S,0),MATCH(F600,CNTR_TierList,0))))</f>
        <v/>
      </c>
      <c r="Z600" s="173" t="str">
        <f>IF(ISBLANK(L600),"",IF(L600=EUconst_NA,"",INDEX(EUwideConstants!$H:$O,MATCH(T600,EUwideConstants!$S:$S,0),MATCH(L600,CNTR_TierList,0))))</f>
        <v/>
      </c>
      <c r="AA600" s="69"/>
      <c r="AB600" s="270" t="b">
        <f>AND(COUNTA(CNTR_ListRelevantSections)&gt;0,E594="")</f>
        <v>0</v>
      </c>
      <c r="AC600" s="270" t="b">
        <f>AND(COUNTA(CNTR_ListRelevantSections)&gt;0,OR(E600="",AB600,CNTR_REHasImproveFuelStream=FALSE))</f>
        <v>0</v>
      </c>
      <c r="AD600" s="270" t="b">
        <f t="shared" si="187"/>
        <v>0</v>
      </c>
      <c r="AE600" s="270" t="b">
        <f t="shared" si="188"/>
        <v>0</v>
      </c>
      <c r="AF600" s="270" t="b">
        <f>OR(AD600,AND(J600&lt;&gt;"",J600=FALSE))</f>
        <v>0</v>
      </c>
      <c r="AG600" s="270" t="b">
        <f>OR(AF600,AND(I600&lt;&gt;"",I600=FALSE))</f>
        <v>0</v>
      </c>
      <c r="AH600" s="69"/>
      <c r="AI600" s="69"/>
    </row>
    <row r="601" spans="1:36" s="37" customFormat="1" ht="15" customHeight="1" x14ac:dyDescent="0.2">
      <c r="A601" s="253"/>
      <c r="B601" s="187"/>
      <c r="D601" s="176" t="s">
        <v>236</v>
      </c>
      <c r="E601" s="18"/>
      <c r="F601" s="326" t="str">
        <f>IF(OR(X601="",X601=EUconst_NA),"",IF(CNTR_SmallEmitter,1,X601))</f>
        <v/>
      </c>
      <c r="G601" s="806"/>
      <c r="H601" s="807"/>
      <c r="I601" s="19"/>
      <c r="J601" s="19"/>
      <c r="K601" s="20"/>
      <c r="L601" s="21"/>
      <c r="M601" s="808" t="str">
        <f>IF(OR(ISBLANK(L601),L601=EUconst_NoTier),"",IF($Z601=0,EUconst_NotApplicable,IF(ISERROR($Z601),"",$Z601)))</f>
        <v/>
      </c>
      <c r="N601" s="809"/>
      <c r="O601" s="306"/>
      <c r="P601" s="314" t="str">
        <f>P600</f>
        <v/>
      </c>
      <c r="Q601" s="69"/>
      <c r="R601" s="173" t="str">
        <f>R600</f>
        <v/>
      </c>
      <c r="S601" s="322"/>
      <c r="T601" s="173" t="str">
        <f>IF(E601="","",INDEX(EUwideConstants!$C$251:$C$257,MATCH(E601,Euconst_CalcFactors,0))&amp;R601)</f>
        <v/>
      </c>
      <c r="U601" s="69"/>
      <c r="V601" s="173" t="str">
        <f>IF(T601="","",INDEX(EUwideConstants!$E$251:$E$257,MATCH(E601,Euconst_CalcFactors,0)))</f>
        <v/>
      </c>
      <c r="W601" s="69"/>
      <c r="X601" s="270" t="str">
        <f>IF(OR(R601="",T601=""),"",INDEX(EUwideConstants!$G:$G,MATCH(T601,EUwideConstants!$S:$S,0)))</f>
        <v/>
      </c>
      <c r="Y601" s="173" t="str">
        <f>IF(F601="","",IF(F601=EUconst_NA,"",INDEX(EUwideConstants!$H:$O,MATCH(T601,EUwideConstants!$S:$S,0),MATCH(F601,CNTR_TierList,0))))</f>
        <v/>
      </c>
      <c r="Z601" s="173" t="str">
        <f>IF(ISBLANK(L601),"",IF(L601=EUconst_NA,"",INDEX(EUwideConstants!$H:$O,MATCH(T601,EUwideConstants!$S:$S,0),MATCH(L601,CNTR_TierList,0))))</f>
        <v/>
      </c>
      <c r="AA601" s="69"/>
      <c r="AB601" s="270" t="b">
        <f>AND(COUNTA(CNTR_ListRelevantSections)&gt;0,E594="")</f>
        <v>0</v>
      </c>
      <c r="AC601" s="270" t="b">
        <f>AND(COUNTA(CNTR_ListRelevantSections)&gt;0,OR(E601="",AB601,CNTR_REHasImproveFuelStream=FALSE))</f>
        <v>0</v>
      </c>
      <c r="AD601" s="270" t="b">
        <f t="shared" si="187"/>
        <v>0</v>
      </c>
      <c r="AE601" s="270" t="b">
        <f t="shared" si="188"/>
        <v>0</v>
      </c>
      <c r="AF601" s="270" t="b">
        <f>OR(AD601,AND(J601&lt;&gt;"",J601=FALSE))</f>
        <v>0</v>
      </c>
      <c r="AG601" s="270" t="b">
        <f>OR(AF601,AND(I601&lt;&gt;"",I601=FALSE))</f>
        <v>0</v>
      </c>
      <c r="AH601" s="69"/>
      <c r="AI601" s="69"/>
    </row>
    <row r="602" spans="1:36" s="37" customFormat="1" ht="5.0999999999999996" customHeight="1" x14ac:dyDescent="0.2">
      <c r="A602" s="253"/>
      <c r="B602" s="187"/>
      <c r="C602" s="31"/>
      <c r="D602" s="176"/>
      <c r="F602" s="39"/>
      <c r="G602" s="176"/>
      <c r="H602" s="176"/>
      <c r="I602" s="176"/>
      <c r="J602" s="176"/>
      <c r="M602" s="39"/>
      <c r="N602" s="39"/>
      <c r="O602" s="172"/>
      <c r="P602" s="71"/>
      <c r="Q602" s="69"/>
      <c r="R602" s="69"/>
      <c r="S602" s="69"/>
      <c r="T602" s="69"/>
      <c r="U602" s="69"/>
      <c r="V602" s="69"/>
      <c r="W602" s="69"/>
      <c r="X602" s="69"/>
      <c r="Y602" s="69"/>
      <c r="Z602" s="69"/>
      <c r="AA602" s="69"/>
      <c r="AB602" s="69"/>
      <c r="AC602" s="69"/>
      <c r="AD602" s="69"/>
      <c r="AE602" s="69"/>
      <c r="AF602" s="69"/>
      <c r="AG602" s="69"/>
      <c r="AH602" s="69"/>
      <c r="AI602" s="69"/>
    </row>
    <row r="603" spans="1:36" s="37" customFormat="1" ht="15" customHeight="1" x14ac:dyDescent="0.2">
      <c r="A603" s="253"/>
      <c r="B603" s="187"/>
      <c r="D603" s="176" t="s">
        <v>237</v>
      </c>
      <c r="E603" s="810" t="str">
        <f>Translations!$B$114</f>
        <v>Scope factor</v>
      </c>
      <c r="F603" s="812" t="str">
        <f>IF(OR(X603="",X603=EUconst_NA),"",X603)</f>
        <v/>
      </c>
      <c r="G603" s="814"/>
      <c r="H603" s="814"/>
      <c r="I603" s="816"/>
      <c r="J603" s="816"/>
      <c r="K603" s="818"/>
      <c r="L603" s="22"/>
      <c r="M603" s="820" t="str">
        <f>IF(OR(ISBLANK(L603),L603=EUconst_NoTier),"",IF($Z603=0,EUconst_NotApplicable,IF(ISERROR($Z603),"",$Z603)))</f>
        <v/>
      </c>
      <c r="N603" s="821"/>
      <c r="O603" s="306"/>
      <c r="P603" s="314" t="str">
        <f>P599</f>
        <v/>
      </c>
      <c r="Q603" s="69"/>
      <c r="R603" s="173" t="str">
        <f>E595</f>
        <v/>
      </c>
      <c r="S603" s="322"/>
      <c r="T603" s="173" t="str">
        <f>IF(E603="","",INDEX(EUwideConstants!$C$251:$C$257,MATCH(E603,Euconst_CalcFactors,0))&amp;R603)</f>
        <v>ScopeFactor_</v>
      </c>
      <c r="U603" s="69"/>
      <c r="V603" s="173" t="str">
        <f ca="1">IF(T603="","",INDEX(EUwideConstants!$E$251:$E$257,MATCH(E603,Euconst_CalcFactors,0)))</f>
        <v>EUwideConstants!$F$251:$I$251</v>
      </c>
      <c r="W603" s="69"/>
      <c r="X603" s="270" t="str">
        <f>IF(OR(R603="",T603=""),"",INDEX(EUwideConstants!$G:$G,MATCH(T603,EUwideConstants!$S:$S,0)))</f>
        <v/>
      </c>
      <c r="Y603" s="173" t="str">
        <f>IF(F603="","",IF(F603=EUconst_NA,"",INDEX(EUwideConstants!$H:$O,MATCH(T603,EUwideConstants!$S:$S,0),MATCH(F603,CNTR_TierList,0))))</f>
        <v/>
      </c>
      <c r="Z603" s="173" t="str">
        <f>IF(ISBLANK(L603),"",IF(L603=EUconst_NA,"",INDEX(EUwideConstants!$H:$O,MATCH(T603,EUwideConstants!$S:$S,0),MATCH(L603,CNTR_TierList,0))))</f>
        <v/>
      </c>
      <c r="AA603" s="173" t="str">
        <f>IF(L603="","",INDEX(ScopeAddress,MATCH(L603,ScopeTiers,0)))</f>
        <v/>
      </c>
      <c r="AB603" s="270" t="b">
        <f>AND(COUNTA(CNTR_ListRelevantSections)&gt;0,E594="")</f>
        <v>0</v>
      </c>
      <c r="AC603" s="270" t="b">
        <f>AND(COUNTA(CNTR_ListRelevantSections)&gt;0,OR(CNTR_REHasImproveScopeFactor=FALSE,AB603))</f>
        <v>0</v>
      </c>
      <c r="AD603" s="270" t="b">
        <f t="shared" ref="AD603" si="189">AC603</f>
        <v>0</v>
      </c>
      <c r="AE603" s="270" t="b">
        <f t="shared" ref="AE603" si="190">AD603</f>
        <v>0</v>
      </c>
      <c r="AF603" s="270" t="b">
        <f t="shared" ref="AF603" si="191">AE603</f>
        <v>0</v>
      </c>
      <c r="AG603" s="270" t="b">
        <f t="shared" ref="AG603" si="192">AF603</f>
        <v>0</v>
      </c>
      <c r="AH603" s="69"/>
      <c r="AI603" s="69"/>
    </row>
    <row r="604" spans="1:36" s="37" customFormat="1" ht="15" customHeight="1" x14ac:dyDescent="0.2">
      <c r="A604" s="253"/>
      <c r="B604" s="187"/>
      <c r="D604" s="176"/>
      <c r="E604" s="811"/>
      <c r="F604" s="813"/>
      <c r="G604" s="815"/>
      <c r="H604" s="815"/>
      <c r="I604" s="817"/>
      <c r="J604" s="817"/>
      <c r="K604" s="819"/>
      <c r="L604" s="23"/>
      <c r="M604" s="820" t="str">
        <f>IF(L604="","",INDEX(ScopeMethodsDetails,MATCH(L604,INDEX(ScopeMethodsDetails,,1),0),2))</f>
        <v/>
      </c>
      <c r="N604" s="821"/>
      <c r="O604" s="306"/>
      <c r="P604" s="314" t="str">
        <f>P603</f>
        <v/>
      </c>
      <c r="Q604" s="69"/>
      <c r="R604" s="69"/>
      <c r="S604" s="69"/>
      <c r="T604" s="69"/>
      <c r="U604" s="69"/>
      <c r="V604" s="69"/>
      <c r="W604" s="69"/>
      <c r="X604" s="69"/>
      <c r="Y604" s="69"/>
      <c r="Z604" s="69"/>
      <c r="AA604" s="69"/>
      <c r="AB604" s="69"/>
      <c r="AC604" s="69"/>
      <c r="AD604" s="69"/>
      <c r="AE604" s="69"/>
      <c r="AF604" s="69"/>
      <c r="AG604" s="270" t="b">
        <f>AG603</f>
        <v>0</v>
      </c>
      <c r="AH604" s="69"/>
      <c r="AI604" s="69"/>
    </row>
    <row r="605" spans="1:36" s="37" customFormat="1" ht="5.0999999999999996" customHeight="1" x14ac:dyDescent="0.2">
      <c r="A605" s="253"/>
      <c r="B605" s="187"/>
      <c r="D605" s="176"/>
      <c r="E605" s="327"/>
      <c r="F605" s="328"/>
      <c r="G605" s="329"/>
      <c r="H605" s="329"/>
      <c r="I605" s="330"/>
      <c r="J605" s="330"/>
      <c r="K605" s="331"/>
      <c r="L605" s="332"/>
      <c r="M605" s="333"/>
      <c r="N605" s="333"/>
      <c r="O605" s="306"/>
      <c r="P605" s="69"/>
      <c r="Q605" s="69"/>
      <c r="R605" s="69"/>
      <c r="S605" s="69"/>
      <c r="T605" s="69"/>
      <c r="U605" s="69"/>
      <c r="V605" s="69"/>
      <c r="W605" s="69"/>
      <c r="X605" s="69"/>
      <c r="Y605" s="69"/>
      <c r="Z605" s="69"/>
      <c r="AA605" s="69"/>
      <c r="AB605" s="69"/>
      <c r="AC605" s="69"/>
      <c r="AD605" s="69"/>
      <c r="AE605" s="69"/>
      <c r="AF605" s="69"/>
      <c r="AG605" s="69"/>
      <c r="AH605" s="69"/>
      <c r="AI605" s="69"/>
    </row>
    <row r="606" spans="1:36" s="37" customFormat="1" ht="12.75" customHeight="1" x14ac:dyDescent="0.2">
      <c r="A606" s="253"/>
      <c r="B606" s="187"/>
      <c r="D606" s="334" t="s">
        <v>238</v>
      </c>
      <c r="E606" s="204" t="str">
        <f>Translations!$B$342</f>
        <v>Description</v>
      </c>
      <c r="G606" s="335"/>
      <c r="H606" s="176"/>
      <c r="I606" s="176"/>
      <c r="J606" s="176"/>
      <c r="K606" s="176"/>
      <c r="L606" s="176"/>
      <c r="M606" s="176"/>
      <c r="N606" s="176"/>
      <c r="O606" s="306"/>
      <c r="P606" s="69"/>
      <c r="Q606" s="69"/>
      <c r="R606" s="69"/>
      <c r="S606" s="69"/>
      <c r="T606" s="69"/>
      <c r="U606" s="69"/>
      <c r="V606" s="69"/>
      <c r="W606" s="69"/>
      <c r="X606" s="69"/>
      <c r="Y606" s="69"/>
      <c r="Z606" s="69"/>
      <c r="AA606" s="69"/>
      <c r="AB606" s="69"/>
      <c r="AC606" s="69"/>
      <c r="AD606" s="69"/>
      <c r="AE606" s="69"/>
      <c r="AF606" s="69"/>
      <c r="AG606" s="69"/>
      <c r="AH606" s="69"/>
      <c r="AI606" s="69"/>
    </row>
    <row r="607" spans="1:36" s="37" customFormat="1" ht="12.75" customHeight="1" x14ac:dyDescent="0.2">
      <c r="A607" s="253"/>
      <c r="B607" s="259"/>
      <c r="C607" s="31"/>
      <c r="D607" s="176"/>
      <c r="E607" s="680" t="str">
        <f>Translations!$B$346</f>
        <v>In case you require more space for the description you may also use external files and reference those here.</v>
      </c>
      <c r="F607" s="680"/>
      <c r="G607" s="680"/>
      <c r="H607" s="680"/>
      <c r="I607" s="680"/>
      <c r="J607" s="680"/>
      <c r="K607" s="680"/>
      <c r="L607" s="680"/>
      <c r="M607" s="680"/>
      <c r="N607" s="680"/>
      <c r="O607" s="306"/>
      <c r="P607" s="73"/>
      <c r="Q607" s="69"/>
      <c r="R607" s="69"/>
      <c r="S607" s="69"/>
      <c r="T607" s="69"/>
      <c r="U607" s="69"/>
      <c r="V607" s="69"/>
      <c r="W607" s="69"/>
      <c r="X607" s="69"/>
      <c r="Y607" s="69"/>
      <c r="Z607" s="69"/>
      <c r="AA607" s="69"/>
      <c r="AB607" s="69"/>
      <c r="AC607" s="69"/>
      <c r="AD607" s="69"/>
      <c r="AE607" s="69"/>
      <c r="AF607" s="69"/>
      <c r="AG607" s="69"/>
      <c r="AH607" s="69"/>
      <c r="AI607" s="69"/>
    </row>
    <row r="608" spans="1:36" s="37" customFormat="1" ht="12.75" customHeight="1" x14ac:dyDescent="0.2">
      <c r="A608" s="336"/>
      <c r="B608" s="254"/>
      <c r="C608" s="39"/>
      <c r="E608" s="789"/>
      <c r="F608" s="790"/>
      <c r="G608" s="790"/>
      <c r="H608" s="790"/>
      <c r="I608" s="790"/>
      <c r="J608" s="790"/>
      <c r="K608" s="790"/>
      <c r="L608" s="790"/>
      <c r="M608" s="790"/>
      <c r="N608" s="791"/>
      <c r="O608" s="306"/>
      <c r="P608" s="314" t="str">
        <f>P599</f>
        <v/>
      </c>
      <c r="Q608" s="69"/>
      <c r="R608" s="69"/>
      <c r="S608" s="69"/>
      <c r="T608" s="69"/>
      <c r="U608" s="69"/>
      <c r="V608" s="69"/>
      <c r="W608" s="69"/>
      <c r="X608" s="69"/>
      <c r="Y608" s="69"/>
      <c r="Z608" s="69"/>
      <c r="AA608" s="69"/>
      <c r="AB608" s="69"/>
      <c r="AC608" s="69"/>
      <c r="AD608" s="69"/>
      <c r="AE608" s="69"/>
      <c r="AF608" s="69"/>
      <c r="AG608" s="69"/>
      <c r="AH608" s="69"/>
      <c r="AI608" s="173" t="b">
        <f>AND(COUNTA(CNTR_ListRelevantSections)&gt;0,OR(AB601,COUNTA(E599:E601)=0))</f>
        <v>0</v>
      </c>
    </row>
    <row r="609" spans="1:36" s="37" customFormat="1" ht="12.75" customHeight="1" x14ac:dyDescent="0.2">
      <c r="A609" s="336"/>
      <c r="B609" s="254"/>
      <c r="C609" s="39"/>
      <c r="E609" s="792"/>
      <c r="F609" s="793"/>
      <c r="G609" s="793"/>
      <c r="H609" s="793"/>
      <c r="I609" s="793"/>
      <c r="J609" s="793"/>
      <c r="K609" s="793"/>
      <c r="L609" s="793"/>
      <c r="M609" s="793"/>
      <c r="N609" s="794"/>
      <c r="O609" s="306"/>
      <c r="P609" s="314" t="str">
        <f>P608</f>
        <v/>
      </c>
      <c r="Q609" s="69"/>
      <c r="R609" s="69"/>
      <c r="S609" s="69"/>
      <c r="T609" s="69"/>
      <c r="U609" s="69"/>
      <c r="V609" s="69"/>
      <c r="W609" s="69"/>
      <c r="X609" s="69"/>
      <c r="Y609" s="69"/>
      <c r="Z609" s="69"/>
      <c r="AA609" s="69"/>
      <c r="AB609" s="69"/>
      <c r="AC609" s="69"/>
      <c r="AD609" s="69"/>
      <c r="AE609" s="69"/>
      <c r="AF609" s="69"/>
      <c r="AG609" s="69"/>
      <c r="AH609" s="69"/>
      <c r="AI609" s="173" t="b">
        <f>AI608</f>
        <v>0</v>
      </c>
    </row>
    <row r="610" spans="1:36" s="37" customFormat="1" ht="12.75" customHeight="1" x14ac:dyDescent="0.2">
      <c r="A610" s="336"/>
      <c r="B610" s="254"/>
      <c r="C610" s="39"/>
      <c r="E610" s="792"/>
      <c r="F610" s="793"/>
      <c r="G610" s="793"/>
      <c r="H610" s="793"/>
      <c r="I610" s="793"/>
      <c r="J610" s="793"/>
      <c r="K610" s="793"/>
      <c r="L610" s="793"/>
      <c r="M610" s="793"/>
      <c r="N610" s="794"/>
      <c r="O610" s="306"/>
      <c r="P610" s="314" t="str">
        <f t="shared" ref="P610:P612" si="193">P609</f>
        <v/>
      </c>
      <c r="Q610" s="69"/>
      <c r="R610" s="69"/>
      <c r="S610" s="69"/>
      <c r="T610" s="69"/>
      <c r="U610" s="69"/>
      <c r="V610" s="69"/>
      <c r="W610" s="69"/>
      <c r="X610" s="69"/>
      <c r="Y610" s="69"/>
      <c r="Z610" s="69"/>
      <c r="AA610" s="69"/>
      <c r="AB610" s="69"/>
      <c r="AC610" s="69"/>
      <c r="AD610" s="69"/>
      <c r="AE610" s="69"/>
      <c r="AF610" s="69"/>
      <c r="AG610" s="69"/>
      <c r="AH610" s="69"/>
      <c r="AI610" s="173" t="b">
        <f>AI609</f>
        <v>0</v>
      </c>
    </row>
    <row r="611" spans="1:36" s="37" customFormat="1" ht="12.75" customHeight="1" x14ac:dyDescent="0.2">
      <c r="A611" s="336"/>
      <c r="B611" s="254"/>
      <c r="C611" s="39"/>
      <c r="E611" s="792"/>
      <c r="F611" s="793"/>
      <c r="G611" s="793"/>
      <c r="H611" s="793"/>
      <c r="I611" s="793"/>
      <c r="J611" s="793"/>
      <c r="K611" s="793"/>
      <c r="L611" s="793"/>
      <c r="M611" s="793"/>
      <c r="N611" s="794"/>
      <c r="O611" s="306"/>
      <c r="P611" s="314" t="str">
        <f t="shared" si="193"/>
        <v/>
      </c>
      <c r="Q611" s="69"/>
      <c r="R611" s="69"/>
      <c r="S611" s="69"/>
      <c r="T611" s="69"/>
      <c r="U611" s="69"/>
      <c r="V611" s="69"/>
      <c r="W611" s="69"/>
      <c r="X611" s="69"/>
      <c r="Y611" s="69"/>
      <c r="Z611" s="69"/>
      <c r="AA611" s="69"/>
      <c r="AB611" s="69"/>
      <c r="AC611" s="69"/>
      <c r="AD611" s="69"/>
      <c r="AE611" s="69"/>
      <c r="AF611" s="69"/>
      <c r="AG611" s="69"/>
      <c r="AH611" s="69"/>
      <c r="AI611" s="173" t="b">
        <f>AI610</f>
        <v>0</v>
      </c>
    </row>
    <row r="612" spans="1:36" s="37" customFormat="1" ht="12.75" customHeight="1" x14ac:dyDescent="0.2">
      <c r="A612" s="336"/>
      <c r="B612" s="254"/>
      <c r="C612" s="39"/>
      <c r="E612" s="795"/>
      <c r="F612" s="796"/>
      <c r="G612" s="796"/>
      <c r="H612" s="796"/>
      <c r="I612" s="796"/>
      <c r="J612" s="796"/>
      <c r="K612" s="796"/>
      <c r="L612" s="796"/>
      <c r="M612" s="796"/>
      <c r="N612" s="797"/>
      <c r="O612" s="306"/>
      <c r="P612" s="314" t="str">
        <f t="shared" si="193"/>
        <v/>
      </c>
      <c r="Q612" s="69"/>
      <c r="R612" s="69"/>
      <c r="S612" s="69"/>
      <c r="T612" s="69"/>
      <c r="U612" s="69"/>
      <c r="V612" s="69"/>
      <c r="W612" s="69"/>
      <c r="X612" s="69"/>
      <c r="Y612" s="69"/>
      <c r="Z612" s="69"/>
      <c r="AA612" s="69"/>
      <c r="AB612" s="69"/>
      <c r="AC612" s="69"/>
      <c r="AD612" s="69"/>
      <c r="AE612" s="69"/>
      <c r="AF612" s="69"/>
      <c r="AG612" s="69"/>
      <c r="AH612" s="69"/>
      <c r="AI612" s="173" t="b">
        <f>AI611</f>
        <v>0</v>
      </c>
    </row>
    <row r="613" spans="1:36" ht="12.75" customHeight="1" thickBot="1" x14ac:dyDescent="0.25">
      <c r="A613" s="253"/>
      <c r="B613" s="254"/>
      <c r="C613" s="308"/>
      <c r="D613" s="264"/>
      <c r="E613" s="309"/>
      <c r="F613" s="308"/>
      <c r="G613" s="310"/>
      <c r="H613" s="310"/>
      <c r="I613" s="310"/>
      <c r="J613" s="310"/>
      <c r="K613" s="310"/>
      <c r="L613" s="310"/>
      <c r="M613" s="310"/>
      <c r="N613" s="310"/>
      <c r="O613" s="172"/>
      <c r="P613" s="69"/>
      <c r="Q613" s="69"/>
      <c r="R613" s="69"/>
      <c r="S613" s="25"/>
      <c r="T613" s="25"/>
      <c r="U613" s="311"/>
      <c r="V613" s="25"/>
      <c r="W613" s="25"/>
      <c r="X613" s="311"/>
      <c r="Y613" s="25"/>
      <c r="Z613" s="25"/>
      <c r="AA613" s="25"/>
      <c r="AB613" s="25"/>
      <c r="AC613" s="25"/>
      <c r="AD613" s="25"/>
      <c r="AE613" s="25"/>
      <c r="AF613" s="25"/>
      <c r="AG613" s="25"/>
      <c r="AH613" s="25"/>
      <c r="AI613" s="25"/>
    </row>
    <row r="614" spans="1:36" ht="12.75" customHeight="1" thickBot="1" x14ac:dyDescent="0.25">
      <c r="A614" s="312"/>
      <c r="B614" s="187"/>
      <c r="C614" s="39"/>
      <c r="D614" s="220"/>
      <c r="E614" s="300"/>
      <c r="F614" s="39"/>
      <c r="G614" s="56"/>
      <c r="H614" s="56"/>
      <c r="I614" s="56"/>
      <c r="J614" s="56"/>
      <c r="K614" s="39"/>
      <c r="L614" s="56"/>
      <c r="M614" s="56"/>
      <c r="N614" s="56"/>
      <c r="O614" s="172"/>
      <c r="P614" s="69"/>
      <c r="Q614" s="69"/>
      <c r="R614" s="69"/>
      <c r="S614" s="71"/>
      <c r="V614" s="303"/>
      <c r="Z614" s="25"/>
      <c r="AA614" s="25"/>
      <c r="AB614" s="25"/>
      <c r="AC614" s="25"/>
      <c r="AD614" s="25"/>
      <c r="AE614" s="25"/>
      <c r="AF614" s="25"/>
      <c r="AG614" s="25"/>
      <c r="AH614" s="25"/>
      <c r="AI614" s="293"/>
      <c r="AJ614" s="287"/>
    </row>
    <row r="615" spans="1:36" ht="15" customHeight="1" thickBot="1" x14ac:dyDescent="0.25">
      <c r="A615" s="266" t="str">
        <f>IF(E615="","",C615)</f>
        <v/>
      </c>
      <c r="B615" s="187"/>
      <c r="C615" s="267">
        <f>C594+1</f>
        <v>29</v>
      </c>
      <c r="D615" s="31"/>
      <c r="E615" s="822"/>
      <c r="F615" s="823"/>
      <c r="G615" s="823"/>
      <c r="H615" s="823"/>
      <c r="I615" s="823"/>
      <c r="J615" s="823"/>
      <c r="K615" s="824"/>
      <c r="L615" s="824"/>
      <c r="M615" s="824"/>
      <c r="N615" s="825"/>
      <c r="O615" s="313"/>
      <c r="P615" s="314" t="str">
        <f>IF(AND(E615&lt;&gt;"",COUNTIF(P616:$P$658,"PRINT")=0),"PRINT","")</f>
        <v/>
      </c>
      <c r="Q615" s="315"/>
      <c r="R615" s="316" t="str">
        <f>IF(ISBLANK(E615),"",MATCH(E615,CNTR_SourceStreamNames,0))</f>
        <v/>
      </c>
      <c r="S615" s="71"/>
      <c r="T615" s="71"/>
      <c r="U615" s="71"/>
      <c r="V615" s="303"/>
      <c r="X615" s="25"/>
      <c r="Y615" s="25"/>
      <c r="Z615" s="25"/>
      <c r="AA615" s="25"/>
      <c r="AB615" s="25"/>
      <c r="AC615" s="25"/>
      <c r="AD615" s="25"/>
      <c r="AE615" s="25"/>
      <c r="AF615" s="25"/>
      <c r="AG615" s="25"/>
      <c r="AH615" s="25"/>
      <c r="AI615" s="270" t="b">
        <f>CNTR_FuelStreamsRelevant=EUconst_NotRelevant</f>
        <v>0</v>
      </c>
      <c r="AJ615" s="287"/>
    </row>
    <row r="616" spans="1:36" ht="12.75" customHeight="1" thickBot="1" x14ac:dyDescent="0.25">
      <c r="A616" s="253"/>
      <c r="B616" s="187"/>
      <c r="C616" s="31"/>
      <c r="D616" s="31"/>
      <c r="E616" s="826" t="str">
        <f>IF(ISBLANK(E615),"",IF(INDEX(c_AERDataTransfer!$AT$27:$AT$76,MATCH(R615,c_AERDataTransfer!$C$27:$C$76,0))&gt;0,INDEX(c_AERDataTransfer!$AT$27:$AT$76,MATCH(R615,c_AERDataTransfer!$C$27:$C$76,0)),""))</f>
        <v/>
      </c>
      <c r="F616" s="827"/>
      <c r="G616" s="827"/>
      <c r="H616" s="827"/>
      <c r="I616" s="827"/>
      <c r="J616" s="827"/>
      <c r="K616" s="828"/>
      <c r="L616" s="828"/>
      <c r="M616" s="828"/>
      <c r="N616" s="829"/>
      <c r="O616" s="317"/>
      <c r="P616" s="69"/>
      <c r="Q616" s="315"/>
      <c r="R616" s="69"/>
      <c r="S616" s="71"/>
      <c r="T616" s="71"/>
      <c r="U616" s="71"/>
      <c r="V616" s="303"/>
      <c r="X616" s="25"/>
      <c r="Y616" s="318"/>
      <c r="Z616" s="69"/>
      <c r="AA616" s="69"/>
      <c r="AB616" s="69"/>
      <c r="AC616" s="69"/>
      <c r="AD616" s="69"/>
      <c r="AE616" s="318"/>
      <c r="AF616" s="25"/>
      <c r="AG616" s="315"/>
      <c r="AH616" s="69"/>
      <c r="AI616" s="293"/>
      <c r="AJ616" s="287"/>
    </row>
    <row r="617" spans="1:36" ht="5.0999999999999996" customHeight="1" x14ac:dyDescent="0.2">
      <c r="A617" s="253"/>
      <c r="B617" s="187"/>
      <c r="C617" s="31"/>
      <c r="D617" s="31"/>
      <c r="E617" s="31"/>
      <c r="F617" s="31"/>
      <c r="G617" s="31"/>
      <c r="H617" s="39"/>
      <c r="I617" s="39"/>
      <c r="J617" s="39"/>
      <c r="K617" s="39"/>
      <c r="L617" s="39"/>
      <c r="M617" s="39"/>
      <c r="N617" s="39"/>
      <c r="O617" s="172"/>
      <c r="P617" s="69"/>
      <c r="Q617" s="69"/>
      <c r="R617" s="69"/>
      <c r="S617" s="71"/>
      <c r="T617" s="71"/>
      <c r="U617" s="71"/>
      <c r="V617" s="303"/>
      <c r="W617" s="69"/>
      <c r="X617" s="69"/>
      <c r="Y617" s="69"/>
      <c r="Z617" s="69"/>
      <c r="AA617" s="69"/>
      <c r="AB617" s="69"/>
      <c r="AC617" s="69"/>
      <c r="AD617" s="69"/>
      <c r="AE617" s="69"/>
      <c r="AF617" s="25"/>
      <c r="AG617" s="69"/>
      <c r="AH617" s="69"/>
      <c r="AI617" s="69"/>
      <c r="AJ617" s="287"/>
    </row>
    <row r="618" spans="1:36" ht="12.75" customHeight="1" x14ac:dyDescent="0.2">
      <c r="A618" s="253"/>
      <c r="B618" s="187"/>
      <c r="C618" s="31"/>
      <c r="D618" s="31"/>
      <c r="E618" s="830" t="str">
        <f>IF(E615="","",HYPERLINK("#JUMP_E_Top",EUconst_FurtherGuidancePoint1))</f>
        <v/>
      </c>
      <c r="F618" s="830"/>
      <c r="G618" s="830"/>
      <c r="H618" s="830"/>
      <c r="I618" s="830"/>
      <c r="J618" s="830"/>
      <c r="K618" s="830"/>
      <c r="L618" s="830"/>
      <c r="M618" s="830"/>
      <c r="N618" s="831"/>
      <c r="O618" s="172"/>
      <c r="P618" s="69"/>
      <c r="Q618" s="315"/>
      <c r="R618" s="319"/>
      <c r="S618" s="71"/>
      <c r="T618" s="71"/>
      <c r="U618" s="71"/>
      <c r="V618" s="69"/>
      <c r="W618" s="69"/>
      <c r="X618" s="69"/>
      <c r="Y618" s="25"/>
      <c r="Z618" s="69"/>
      <c r="AA618" s="69"/>
      <c r="AB618" s="69"/>
      <c r="AC618" s="69"/>
      <c r="AD618" s="69"/>
      <c r="AE618" s="69"/>
      <c r="AF618" s="25"/>
      <c r="AG618" s="69"/>
      <c r="AH618" s="69"/>
      <c r="AI618" s="69"/>
      <c r="AJ618" s="287"/>
    </row>
    <row r="619" spans="1:36" s="37" customFormat="1" ht="38.85" customHeight="1" x14ac:dyDescent="0.2">
      <c r="A619" s="253"/>
      <c r="B619" s="187"/>
      <c r="C619" s="31"/>
      <c r="E619" s="320" t="str">
        <f>Translations!$B$65</f>
        <v>Parameter</v>
      </c>
      <c r="F619" s="321" t="s">
        <v>573</v>
      </c>
      <c r="G619" s="798" t="str">
        <f>Translations!$B$344</f>
        <v xml:space="preserve">Reason for deviation in the past: </v>
      </c>
      <c r="H619" s="798"/>
      <c r="I619" s="320" t="str">
        <f>Translations!$B$345</f>
        <v>Impact on tiers?</v>
      </c>
      <c r="J619" s="320" t="str">
        <f>Translations!$B$336</f>
        <v>Measures taken:</v>
      </c>
      <c r="K619" s="321" t="str">
        <f>Translations!$B$308</f>
        <v>When?</v>
      </c>
      <c r="L619" s="321" t="str">
        <f>Translations!$B$340</f>
        <v>Tier applied:</v>
      </c>
      <c r="O619" s="306"/>
      <c r="P619" s="69"/>
      <c r="Q619" s="322"/>
      <c r="R619" s="69"/>
      <c r="S619" s="69"/>
      <c r="T619" s="322"/>
      <c r="U619" s="322"/>
      <c r="V619" s="322"/>
      <c r="W619" s="322"/>
      <c r="X619" s="322"/>
      <c r="Y619" s="322"/>
      <c r="Z619" s="322"/>
      <c r="AA619" s="323" t="s">
        <v>498</v>
      </c>
      <c r="AB619" s="322"/>
      <c r="AC619" s="322" t="str">
        <f>Translations!$B$344</f>
        <v xml:space="preserve">Reason for deviation in the past: </v>
      </c>
      <c r="AD619" s="322" t="str">
        <f>Translations!$B$345</f>
        <v>Impact on tiers?</v>
      </c>
      <c r="AE619" s="322" t="str">
        <f>Translations!$B$336</f>
        <v>Measures taken:</v>
      </c>
      <c r="AF619" s="322" t="str">
        <f>Translations!$B$308</f>
        <v>When?</v>
      </c>
      <c r="AG619" s="322" t="str">
        <f>Translations!$B$340</f>
        <v>Tier applied:</v>
      </c>
      <c r="AH619" s="322"/>
      <c r="AI619" s="69"/>
      <c r="AJ619" s="287"/>
    </row>
    <row r="620" spans="1:36" s="37" customFormat="1" ht="15" customHeight="1" x14ac:dyDescent="0.2">
      <c r="A620" s="253"/>
      <c r="B620" s="187"/>
      <c r="D620" s="176" t="s">
        <v>128</v>
      </c>
      <c r="E620" s="10"/>
      <c r="F620" s="324" t="str">
        <f>IF(OR(X620="",X620=EUconst_NA),"",IF(CNTR_SmallEmitter,1,X620))</f>
        <v/>
      </c>
      <c r="G620" s="799"/>
      <c r="H620" s="730"/>
      <c r="I620" s="11"/>
      <c r="J620" s="11"/>
      <c r="K620" s="12"/>
      <c r="L620" s="13"/>
      <c r="M620" s="800" t="str">
        <f>IF(OR(ISBLANK(L620),L620=EUconst_NoTier),"",IF($Z620=0,EUconst_NotApplicable,IF(ISERROR($Z620),"",$Z620)))</f>
        <v/>
      </c>
      <c r="N620" s="801"/>
      <c r="O620" s="306"/>
      <c r="P620" s="314" t="str">
        <f>R615</f>
        <v/>
      </c>
      <c r="Q620" s="69"/>
      <c r="R620" s="173" t="str">
        <f>R624</f>
        <v/>
      </c>
      <c r="S620" s="322"/>
      <c r="T620" s="173" t="str">
        <f>IF(E620="","",INDEX(EUwideConstants!$C$251:$C$257,MATCH(E620,Euconst_CalcFactors,0))&amp;R620)</f>
        <v/>
      </c>
      <c r="U620" s="69"/>
      <c r="V620" s="173" t="str">
        <f>IF(T620="","",INDEX(EUwideConstants!$E$251:$E$257,MATCH(E620,Euconst_CalcFactors,0)))</f>
        <v/>
      </c>
      <c r="W620" s="69"/>
      <c r="X620" s="270" t="str">
        <f>IF(OR(R620="",T620=""),"",INDEX(EUwideConstants!$G:$G,MATCH(T620,EUwideConstants!$S:$S,0)))</f>
        <v/>
      </c>
      <c r="Y620" s="173" t="str">
        <f>IF(F620="","",IF(F620=EUconst_NA,"",INDEX(EUwideConstants!$H:$O,MATCH(T620,EUwideConstants!$S:$S,0),MATCH(F620,CNTR_TierList,0))))</f>
        <v/>
      </c>
      <c r="Z620" s="173" t="str">
        <f>IF(ISBLANK(L620),"",IF(L620=EUconst_NA,"",INDEX(EUwideConstants!$H:$O,MATCH(T620,EUwideConstants!$S:$S,0),MATCH(L620,CNTR_TierList,0))))</f>
        <v/>
      </c>
      <c r="AA620" s="69"/>
      <c r="AB620" s="270" t="b">
        <f>AND(COUNTA(CNTR_ListRelevantSections)&gt;0,E615="")</f>
        <v>0</v>
      </c>
      <c r="AC620" s="270" t="b">
        <f>AND(COUNTA(CNTR_ListRelevantSections)&gt;0,OR(E620="",AB620,CNTR_REHasImproveFuelStream=FALSE))</f>
        <v>0</v>
      </c>
      <c r="AD620" s="270" t="b">
        <f t="shared" ref="AD620:AD622" si="194">AC620</f>
        <v>0</v>
      </c>
      <c r="AE620" s="270" t="b">
        <f t="shared" ref="AE620:AE622" si="195">AD620</f>
        <v>0</v>
      </c>
      <c r="AF620" s="270" t="b">
        <f>OR(AD620,AND(J620&lt;&gt;"",J620=FALSE))</f>
        <v>0</v>
      </c>
      <c r="AG620" s="270" t="b">
        <f>OR(AF620,AND(I620&lt;&gt;"",I620=FALSE))</f>
        <v>0</v>
      </c>
      <c r="AH620" s="69"/>
      <c r="AI620" s="69"/>
    </row>
    <row r="621" spans="1:36" s="37" customFormat="1" ht="15" customHeight="1" x14ac:dyDescent="0.2">
      <c r="A621" s="253"/>
      <c r="B621" s="187"/>
      <c r="D621" s="176" t="s">
        <v>129</v>
      </c>
      <c r="E621" s="14"/>
      <c r="F621" s="325" t="str">
        <f>IF(OR(X621="",X621=EUconst_NA),"",IF(CNTR_SmallEmitter,1,X621))</f>
        <v/>
      </c>
      <c r="G621" s="802"/>
      <c r="H621" s="803"/>
      <c r="I621" s="15"/>
      <c r="J621" s="15"/>
      <c r="K621" s="16"/>
      <c r="L621" s="17"/>
      <c r="M621" s="804" t="str">
        <f>IF(OR(ISBLANK(L621),L621=EUconst_NoTier),"",IF($Z621=0,EUconst_NotApplicable,IF(ISERROR($Z621),"",$Z621)))</f>
        <v/>
      </c>
      <c r="N621" s="805"/>
      <c r="O621" s="306"/>
      <c r="P621" s="314" t="str">
        <f>P620</f>
        <v/>
      </c>
      <c r="Q621" s="69"/>
      <c r="R621" s="173" t="str">
        <f>R620</f>
        <v/>
      </c>
      <c r="S621" s="322"/>
      <c r="T621" s="173" t="str">
        <f>IF(E621="","",INDEX(EUwideConstants!$C$251:$C$257,MATCH(E621,Euconst_CalcFactors,0))&amp;R621)</f>
        <v/>
      </c>
      <c r="U621" s="69"/>
      <c r="V621" s="173" t="str">
        <f>IF(T621="","",INDEX(EUwideConstants!$E$251:$E$257,MATCH(E621,Euconst_CalcFactors,0)))</f>
        <v/>
      </c>
      <c r="W621" s="69"/>
      <c r="X621" s="270" t="str">
        <f>IF(OR(R621="",T621=""),"",INDEX(EUwideConstants!$G:$G,MATCH(T621,EUwideConstants!$S:$S,0)))</f>
        <v/>
      </c>
      <c r="Y621" s="173" t="str">
        <f>IF(F621="","",IF(F621=EUconst_NA,"",INDEX(EUwideConstants!$H:$O,MATCH(T621,EUwideConstants!$S:$S,0),MATCH(F621,CNTR_TierList,0))))</f>
        <v/>
      </c>
      <c r="Z621" s="173" t="str">
        <f>IF(ISBLANK(L621),"",IF(L621=EUconst_NA,"",INDEX(EUwideConstants!$H:$O,MATCH(T621,EUwideConstants!$S:$S,0),MATCH(L621,CNTR_TierList,0))))</f>
        <v/>
      </c>
      <c r="AA621" s="69"/>
      <c r="AB621" s="270" t="b">
        <f>AND(COUNTA(CNTR_ListRelevantSections)&gt;0,E615="")</f>
        <v>0</v>
      </c>
      <c r="AC621" s="270" t="b">
        <f>AND(COUNTA(CNTR_ListRelevantSections)&gt;0,OR(E621="",AB621,CNTR_REHasImproveFuelStream=FALSE))</f>
        <v>0</v>
      </c>
      <c r="AD621" s="270" t="b">
        <f t="shared" si="194"/>
        <v>0</v>
      </c>
      <c r="AE621" s="270" t="b">
        <f t="shared" si="195"/>
        <v>0</v>
      </c>
      <c r="AF621" s="270" t="b">
        <f>OR(AD621,AND(J621&lt;&gt;"",J621=FALSE))</f>
        <v>0</v>
      </c>
      <c r="AG621" s="270" t="b">
        <f>OR(AF621,AND(I621&lt;&gt;"",I621=FALSE))</f>
        <v>0</v>
      </c>
      <c r="AH621" s="69"/>
      <c r="AI621" s="69"/>
    </row>
    <row r="622" spans="1:36" s="37" customFormat="1" ht="15" customHeight="1" x14ac:dyDescent="0.2">
      <c r="A622" s="253"/>
      <c r="B622" s="187"/>
      <c r="D622" s="176" t="s">
        <v>236</v>
      </c>
      <c r="E622" s="18"/>
      <c r="F622" s="326" t="str">
        <f>IF(OR(X622="",X622=EUconst_NA),"",IF(CNTR_SmallEmitter,1,X622))</f>
        <v/>
      </c>
      <c r="G622" s="806"/>
      <c r="H622" s="807"/>
      <c r="I622" s="19"/>
      <c r="J622" s="19"/>
      <c r="K622" s="20"/>
      <c r="L622" s="21"/>
      <c r="M622" s="808" t="str">
        <f>IF(OR(ISBLANK(L622),L622=EUconst_NoTier),"",IF($Z622=0,EUconst_NotApplicable,IF(ISERROR($Z622),"",$Z622)))</f>
        <v/>
      </c>
      <c r="N622" s="809"/>
      <c r="O622" s="306"/>
      <c r="P622" s="314" t="str">
        <f>P621</f>
        <v/>
      </c>
      <c r="Q622" s="69"/>
      <c r="R622" s="173" t="str">
        <f>R621</f>
        <v/>
      </c>
      <c r="S622" s="322"/>
      <c r="T622" s="173" t="str">
        <f>IF(E622="","",INDEX(EUwideConstants!$C$251:$C$257,MATCH(E622,Euconst_CalcFactors,0))&amp;R622)</f>
        <v/>
      </c>
      <c r="U622" s="69"/>
      <c r="V622" s="173" t="str">
        <f>IF(T622="","",INDEX(EUwideConstants!$E$251:$E$257,MATCH(E622,Euconst_CalcFactors,0)))</f>
        <v/>
      </c>
      <c r="W622" s="69"/>
      <c r="X622" s="270" t="str">
        <f>IF(OR(R622="",T622=""),"",INDEX(EUwideConstants!$G:$G,MATCH(T622,EUwideConstants!$S:$S,0)))</f>
        <v/>
      </c>
      <c r="Y622" s="173" t="str">
        <f>IF(F622="","",IF(F622=EUconst_NA,"",INDEX(EUwideConstants!$H:$O,MATCH(T622,EUwideConstants!$S:$S,0),MATCH(F622,CNTR_TierList,0))))</f>
        <v/>
      </c>
      <c r="Z622" s="173" t="str">
        <f>IF(ISBLANK(L622),"",IF(L622=EUconst_NA,"",INDEX(EUwideConstants!$H:$O,MATCH(T622,EUwideConstants!$S:$S,0),MATCH(L622,CNTR_TierList,0))))</f>
        <v/>
      </c>
      <c r="AA622" s="69"/>
      <c r="AB622" s="270" t="b">
        <f>AND(COUNTA(CNTR_ListRelevantSections)&gt;0,E615="")</f>
        <v>0</v>
      </c>
      <c r="AC622" s="270" t="b">
        <f>AND(COUNTA(CNTR_ListRelevantSections)&gt;0,OR(E622="",AB622,CNTR_REHasImproveFuelStream=FALSE))</f>
        <v>0</v>
      </c>
      <c r="AD622" s="270" t="b">
        <f t="shared" si="194"/>
        <v>0</v>
      </c>
      <c r="AE622" s="270" t="b">
        <f t="shared" si="195"/>
        <v>0</v>
      </c>
      <c r="AF622" s="270" t="b">
        <f>OR(AD622,AND(J622&lt;&gt;"",J622=FALSE))</f>
        <v>0</v>
      </c>
      <c r="AG622" s="270" t="b">
        <f>OR(AF622,AND(I622&lt;&gt;"",I622=FALSE))</f>
        <v>0</v>
      </c>
      <c r="AH622" s="69"/>
      <c r="AI622" s="69"/>
    </row>
    <row r="623" spans="1:36" s="37" customFormat="1" ht="5.0999999999999996" customHeight="1" x14ac:dyDescent="0.2">
      <c r="A623" s="253"/>
      <c r="B623" s="187"/>
      <c r="C623" s="31"/>
      <c r="D623" s="176"/>
      <c r="F623" s="39"/>
      <c r="G623" s="176"/>
      <c r="H623" s="176"/>
      <c r="I623" s="176"/>
      <c r="J623" s="176"/>
      <c r="M623" s="39"/>
      <c r="N623" s="39"/>
      <c r="O623" s="172"/>
      <c r="P623" s="71"/>
      <c r="Q623" s="69"/>
      <c r="R623" s="69"/>
      <c r="S623" s="69"/>
      <c r="T623" s="69"/>
      <c r="U623" s="69"/>
      <c r="V623" s="69"/>
      <c r="W623" s="69"/>
      <c r="X623" s="69"/>
      <c r="Y623" s="69"/>
      <c r="Z623" s="69"/>
      <c r="AA623" s="69"/>
      <c r="AB623" s="69"/>
      <c r="AC623" s="69"/>
      <c r="AD623" s="69"/>
      <c r="AE623" s="69"/>
      <c r="AF623" s="69"/>
      <c r="AG623" s="69"/>
      <c r="AH623" s="69"/>
      <c r="AI623" s="69"/>
    </row>
    <row r="624" spans="1:36" s="37" customFormat="1" ht="15" customHeight="1" x14ac:dyDescent="0.2">
      <c r="A624" s="253"/>
      <c r="B624" s="187"/>
      <c r="D624" s="176" t="s">
        <v>237</v>
      </c>
      <c r="E624" s="810" t="str">
        <f>Translations!$B$114</f>
        <v>Scope factor</v>
      </c>
      <c r="F624" s="812" t="str">
        <f>IF(OR(X624="",X624=EUconst_NA),"",X624)</f>
        <v/>
      </c>
      <c r="G624" s="814"/>
      <c r="H624" s="814"/>
      <c r="I624" s="816"/>
      <c r="J624" s="816"/>
      <c r="K624" s="818"/>
      <c r="L624" s="22"/>
      <c r="M624" s="820" t="str">
        <f>IF(OR(ISBLANK(L624),L624=EUconst_NoTier),"",IF($Z624=0,EUconst_NotApplicable,IF(ISERROR($Z624),"",$Z624)))</f>
        <v/>
      </c>
      <c r="N624" s="821"/>
      <c r="O624" s="306"/>
      <c r="P624" s="314" t="str">
        <f>P620</f>
        <v/>
      </c>
      <c r="Q624" s="69"/>
      <c r="R624" s="173" t="str">
        <f>E616</f>
        <v/>
      </c>
      <c r="S624" s="322"/>
      <c r="T624" s="173" t="str">
        <f>IF(E624="","",INDEX(EUwideConstants!$C$251:$C$257,MATCH(E624,Euconst_CalcFactors,0))&amp;R624)</f>
        <v>ScopeFactor_</v>
      </c>
      <c r="U624" s="69"/>
      <c r="V624" s="173" t="str">
        <f ca="1">IF(T624="","",INDEX(EUwideConstants!$E$251:$E$257,MATCH(E624,Euconst_CalcFactors,0)))</f>
        <v>EUwideConstants!$F$251:$I$251</v>
      </c>
      <c r="W624" s="69"/>
      <c r="X624" s="270" t="str">
        <f>IF(OR(R624="",T624=""),"",INDEX(EUwideConstants!$G:$G,MATCH(T624,EUwideConstants!$S:$S,0)))</f>
        <v/>
      </c>
      <c r="Y624" s="173" t="str">
        <f>IF(F624="","",IF(F624=EUconst_NA,"",INDEX(EUwideConstants!$H:$O,MATCH(T624,EUwideConstants!$S:$S,0),MATCH(F624,CNTR_TierList,0))))</f>
        <v/>
      </c>
      <c r="Z624" s="173" t="str">
        <f>IF(ISBLANK(L624),"",IF(L624=EUconst_NA,"",INDEX(EUwideConstants!$H:$O,MATCH(T624,EUwideConstants!$S:$S,0),MATCH(L624,CNTR_TierList,0))))</f>
        <v/>
      </c>
      <c r="AA624" s="173" t="str">
        <f>IF(L624="","",INDEX(ScopeAddress,MATCH(L624,ScopeTiers,0)))</f>
        <v/>
      </c>
      <c r="AB624" s="270" t="b">
        <f>AND(COUNTA(CNTR_ListRelevantSections)&gt;0,E615="")</f>
        <v>0</v>
      </c>
      <c r="AC624" s="270" t="b">
        <f>AND(COUNTA(CNTR_ListRelevantSections)&gt;0,OR(CNTR_REHasImproveScopeFactor=FALSE,AB624))</f>
        <v>0</v>
      </c>
      <c r="AD624" s="270" t="b">
        <f t="shared" ref="AD624" si="196">AC624</f>
        <v>0</v>
      </c>
      <c r="AE624" s="270" t="b">
        <f t="shared" ref="AE624" si="197">AD624</f>
        <v>0</v>
      </c>
      <c r="AF624" s="270" t="b">
        <f t="shared" ref="AF624" si="198">AE624</f>
        <v>0</v>
      </c>
      <c r="AG624" s="270" t="b">
        <f t="shared" ref="AG624" si="199">AF624</f>
        <v>0</v>
      </c>
      <c r="AH624" s="69"/>
      <c r="AI624" s="69"/>
    </row>
    <row r="625" spans="1:36" s="37" customFormat="1" ht="15" customHeight="1" x14ac:dyDescent="0.2">
      <c r="A625" s="253"/>
      <c r="B625" s="187"/>
      <c r="D625" s="176"/>
      <c r="E625" s="811"/>
      <c r="F625" s="813"/>
      <c r="G625" s="815"/>
      <c r="H625" s="815"/>
      <c r="I625" s="817"/>
      <c r="J625" s="817"/>
      <c r="K625" s="819"/>
      <c r="L625" s="23"/>
      <c r="M625" s="820" t="str">
        <f>IF(L625="","",INDEX(ScopeMethodsDetails,MATCH(L625,INDEX(ScopeMethodsDetails,,1),0),2))</f>
        <v/>
      </c>
      <c r="N625" s="821"/>
      <c r="O625" s="306"/>
      <c r="P625" s="314" t="str">
        <f>P624</f>
        <v/>
      </c>
      <c r="Q625" s="69"/>
      <c r="R625" s="69"/>
      <c r="S625" s="69"/>
      <c r="T625" s="69"/>
      <c r="U625" s="69"/>
      <c r="V625" s="69"/>
      <c r="W625" s="69"/>
      <c r="X625" s="69"/>
      <c r="Y625" s="69"/>
      <c r="Z625" s="69"/>
      <c r="AA625" s="69"/>
      <c r="AB625" s="69"/>
      <c r="AC625" s="69"/>
      <c r="AD625" s="69"/>
      <c r="AE625" s="69"/>
      <c r="AF625" s="69"/>
      <c r="AG625" s="270" t="b">
        <f>AG624</f>
        <v>0</v>
      </c>
      <c r="AH625" s="69"/>
      <c r="AI625" s="69"/>
    </row>
    <row r="626" spans="1:36" s="37" customFormat="1" ht="5.0999999999999996" customHeight="1" x14ac:dyDescent="0.2">
      <c r="A626" s="253"/>
      <c r="B626" s="187"/>
      <c r="D626" s="176"/>
      <c r="E626" s="327"/>
      <c r="F626" s="328"/>
      <c r="G626" s="329"/>
      <c r="H626" s="329"/>
      <c r="I626" s="330"/>
      <c r="J626" s="330"/>
      <c r="K626" s="331"/>
      <c r="L626" s="332"/>
      <c r="M626" s="333"/>
      <c r="N626" s="333"/>
      <c r="O626" s="306"/>
      <c r="P626" s="69"/>
      <c r="Q626" s="69"/>
      <c r="R626" s="69"/>
      <c r="S626" s="69"/>
      <c r="T626" s="69"/>
      <c r="U626" s="69"/>
      <c r="V626" s="69"/>
      <c r="W626" s="69"/>
      <c r="X626" s="69"/>
      <c r="Y626" s="69"/>
      <c r="Z626" s="69"/>
      <c r="AA626" s="69"/>
      <c r="AB626" s="69"/>
      <c r="AC626" s="69"/>
      <c r="AD626" s="69"/>
      <c r="AE626" s="69"/>
      <c r="AF626" s="69"/>
      <c r="AG626" s="69"/>
      <c r="AH626" s="69"/>
      <c r="AI626" s="69"/>
    </row>
    <row r="627" spans="1:36" s="37" customFormat="1" ht="12.75" customHeight="1" x14ac:dyDescent="0.2">
      <c r="A627" s="253"/>
      <c r="B627" s="187"/>
      <c r="D627" s="334" t="s">
        <v>238</v>
      </c>
      <c r="E627" s="204" t="str">
        <f>Translations!$B$342</f>
        <v>Description</v>
      </c>
      <c r="G627" s="335"/>
      <c r="H627" s="176"/>
      <c r="I627" s="176"/>
      <c r="J627" s="176"/>
      <c r="K627" s="176"/>
      <c r="L627" s="176"/>
      <c r="M627" s="176"/>
      <c r="N627" s="176"/>
      <c r="O627" s="306"/>
      <c r="P627" s="69"/>
      <c r="Q627" s="69"/>
      <c r="R627" s="69"/>
      <c r="S627" s="69"/>
      <c r="T627" s="69"/>
      <c r="U627" s="69"/>
      <c r="V627" s="69"/>
      <c r="W627" s="69"/>
      <c r="X627" s="69"/>
      <c r="Y627" s="69"/>
      <c r="Z627" s="69"/>
      <c r="AA627" s="69"/>
      <c r="AB627" s="69"/>
      <c r="AC627" s="69"/>
      <c r="AD627" s="69"/>
      <c r="AE627" s="69"/>
      <c r="AF627" s="69"/>
      <c r="AG627" s="69"/>
      <c r="AH627" s="69"/>
      <c r="AI627" s="69"/>
    </row>
    <row r="628" spans="1:36" s="37" customFormat="1" ht="12.75" customHeight="1" x14ac:dyDescent="0.2">
      <c r="A628" s="253"/>
      <c r="B628" s="259"/>
      <c r="C628" s="31"/>
      <c r="D628" s="176"/>
      <c r="E628" s="680" t="str">
        <f>Translations!$B$346</f>
        <v>In case you require more space for the description you may also use external files and reference those here.</v>
      </c>
      <c r="F628" s="680"/>
      <c r="G628" s="680"/>
      <c r="H628" s="680"/>
      <c r="I628" s="680"/>
      <c r="J628" s="680"/>
      <c r="K628" s="680"/>
      <c r="L628" s="680"/>
      <c r="M628" s="680"/>
      <c r="N628" s="680"/>
      <c r="O628" s="306"/>
      <c r="P628" s="73"/>
      <c r="Q628" s="69"/>
      <c r="R628" s="69"/>
      <c r="S628" s="69"/>
      <c r="T628" s="69"/>
      <c r="U628" s="69"/>
      <c r="V628" s="69"/>
      <c r="W628" s="69"/>
      <c r="X628" s="69"/>
      <c r="Y628" s="69"/>
      <c r="Z628" s="69"/>
      <c r="AA628" s="69"/>
      <c r="AB628" s="69"/>
      <c r="AC628" s="69"/>
      <c r="AD628" s="69"/>
      <c r="AE628" s="69"/>
      <c r="AF628" s="69"/>
      <c r="AG628" s="69"/>
      <c r="AH628" s="69"/>
      <c r="AI628" s="69"/>
    </row>
    <row r="629" spans="1:36" s="37" customFormat="1" ht="12.75" customHeight="1" x14ac:dyDescent="0.2">
      <c r="A629" s="336"/>
      <c r="B629" s="254"/>
      <c r="C629" s="39"/>
      <c r="E629" s="789"/>
      <c r="F629" s="790"/>
      <c r="G629" s="790"/>
      <c r="H629" s="790"/>
      <c r="I629" s="790"/>
      <c r="J629" s="790"/>
      <c r="K629" s="790"/>
      <c r="L629" s="790"/>
      <c r="M629" s="790"/>
      <c r="N629" s="791"/>
      <c r="O629" s="306"/>
      <c r="P629" s="314" t="str">
        <f>P620</f>
        <v/>
      </c>
      <c r="Q629" s="69"/>
      <c r="R629" s="69"/>
      <c r="S629" s="69"/>
      <c r="T629" s="69"/>
      <c r="U629" s="69"/>
      <c r="V629" s="69"/>
      <c r="W629" s="69"/>
      <c r="X629" s="69"/>
      <c r="Y629" s="69"/>
      <c r="Z629" s="69"/>
      <c r="AA629" s="69"/>
      <c r="AB629" s="69"/>
      <c r="AC629" s="69"/>
      <c r="AD629" s="69"/>
      <c r="AE629" s="69"/>
      <c r="AF629" s="69"/>
      <c r="AG629" s="69"/>
      <c r="AH629" s="69"/>
      <c r="AI629" s="173" t="b">
        <f>AND(COUNTA(CNTR_ListRelevantSections)&gt;0,OR(AB622,COUNTA(E620:E622)=0))</f>
        <v>0</v>
      </c>
    </row>
    <row r="630" spans="1:36" s="37" customFormat="1" ht="12.75" customHeight="1" x14ac:dyDescent="0.2">
      <c r="A630" s="336"/>
      <c r="B630" s="254"/>
      <c r="C630" s="39"/>
      <c r="E630" s="792"/>
      <c r="F630" s="793"/>
      <c r="G630" s="793"/>
      <c r="H630" s="793"/>
      <c r="I630" s="793"/>
      <c r="J630" s="793"/>
      <c r="K630" s="793"/>
      <c r="L630" s="793"/>
      <c r="M630" s="793"/>
      <c r="N630" s="794"/>
      <c r="O630" s="306"/>
      <c r="P630" s="314" t="str">
        <f>P629</f>
        <v/>
      </c>
      <c r="Q630" s="69"/>
      <c r="R630" s="69"/>
      <c r="S630" s="69"/>
      <c r="T630" s="69"/>
      <c r="U630" s="69"/>
      <c r="V630" s="69"/>
      <c r="W630" s="69"/>
      <c r="X630" s="69"/>
      <c r="Y630" s="69"/>
      <c r="Z630" s="69"/>
      <c r="AA630" s="69"/>
      <c r="AB630" s="69"/>
      <c r="AC630" s="69"/>
      <c r="AD630" s="69"/>
      <c r="AE630" s="69"/>
      <c r="AF630" s="69"/>
      <c r="AG630" s="69"/>
      <c r="AH630" s="69"/>
      <c r="AI630" s="173" t="b">
        <f>AI629</f>
        <v>0</v>
      </c>
    </row>
    <row r="631" spans="1:36" s="37" customFormat="1" ht="12.75" customHeight="1" x14ac:dyDescent="0.2">
      <c r="A631" s="336"/>
      <c r="B631" s="254"/>
      <c r="C631" s="39"/>
      <c r="E631" s="792"/>
      <c r="F631" s="793"/>
      <c r="G631" s="793"/>
      <c r="H631" s="793"/>
      <c r="I631" s="793"/>
      <c r="J631" s="793"/>
      <c r="K631" s="793"/>
      <c r="L631" s="793"/>
      <c r="M631" s="793"/>
      <c r="N631" s="794"/>
      <c r="O631" s="306"/>
      <c r="P631" s="314" t="str">
        <f t="shared" ref="P631:P633" si="200">P630</f>
        <v/>
      </c>
      <c r="Q631" s="69"/>
      <c r="R631" s="69"/>
      <c r="S631" s="69"/>
      <c r="T631" s="69"/>
      <c r="U631" s="69"/>
      <c r="V631" s="69"/>
      <c r="W631" s="69"/>
      <c r="X631" s="69"/>
      <c r="Y631" s="69"/>
      <c r="Z631" s="69"/>
      <c r="AA631" s="69"/>
      <c r="AB631" s="69"/>
      <c r="AC631" s="69"/>
      <c r="AD631" s="69"/>
      <c r="AE631" s="69"/>
      <c r="AF631" s="69"/>
      <c r="AG631" s="69"/>
      <c r="AH631" s="69"/>
      <c r="AI631" s="173" t="b">
        <f>AI630</f>
        <v>0</v>
      </c>
    </row>
    <row r="632" spans="1:36" s="37" customFormat="1" ht="12.75" customHeight="1" x14ac:dyDescent="0.2">
      <c r="A632" s="336"/>
      <c r="B632" s="254"/>
      <c r="C632" s="39"/>
      <c r="E632" s="792"/>
      <c r="F632" s="793"/>
      <c r="G632" s="793"/>
      <c r="H632" s="793"/>
      <c r="I632" s="793"/>
      <c r="J632" s="793"/>
      <c r="K632" s="793"/>
      <c r="L632" s="793"/>
      <c r="M632" s="793"/>
      <c r="N632" s="794"/>
      <c r="O632" s="306"/>
      <c r="P632" s="314" t="str">
        <f t="shared" si="200"/>
        <v/>
      </c>
      <c r="Q632" s="69"/>
      <c r="R632" s="69"/>
      <c r="S632" s="69"/>
      <c r="T632" s="69"/>
      <c r="U632" s="69"/>
      <c r="V632" s="69"/>
      <c r="W632" s="69"/>
      <c r="X632" s="69"/>
      <c r="Y632" s="69"/>
      <c r="Z632" s="69"/>
      <c r="AA632" s="69"/>
      <c r="AB632" s="69"/>
      <c r="AC632" s="69"/>
      <c r="AD632" s="69"/>
      <c r="AE632" s="69"/>
      <c r="AF632" s="69"/>
      <c r="AG632" s="69"/>
      <c r="AH632" s="69"/>
      <c r="AI632" s="173" t="b">
        <f>AI631</f>
        <v>0</v>
      </c>
    </row>
    <row r="633" spans="1:36" s="37" customFormat="1" ht="12.75" customHeight="1" x14ac:dyDescent="0.2">
      <c r="A633" s="336"/>
      <c r="B633" s="254"/>
      <c r="C633" s="39"/>
      <c r="E633" s="795"/>
      <c r="F633" s="796"/>
      <c r="G633" s="796"/>
      <c r="H633" s="796"/>
      <c r="I633" s="796"/>
      <c r="J633" s="796"/>
      <c r="K633" s="796"/>
      <c r="L633" s="796"/>
      <c r="M633" s="796"/>
      <c r="N633" s="797"/>
      <c r="O633" s="306"/>
      <c r="P633" s="314" t="str">
        <f t="shared" si="200"/>
        <v/>
      </c>
      <c r="Q633" s="69"/>
      <c r="R633" s="69"/>
      <c r="S633" s="69"/>
      <c r="T633" s="69"/>
      <c r="U633" s="69"/>
      <c r="V633" s="69"/>
      <c r="W633" s="69"/>
      <c r="X633" s="69"/>
      <c r="Y633" s="69"/>
      <c r="Z633" s="69"/>
      <c r="AA633" s="69"/>
      <c r="AB633" s="69"/>
      <c r="AC633" s="69"/>
      <c r="AD633" s="69"/>
      <c r="AE633" s="69"/>
      <c r="AF633" s="69"/>
      <c r="AG633" s="69"/>
      <c r="AH633" s="69"/>
      <c r="AI633" s="173" t="b">
        <f>AI632</f>
        <v>0</v>
      </c>
    </row>
    <row r="634" spans="1:36" ht="12.75" customHeight="1" thickBot="1" x14ac:dyDescent="0.25">
      <c r="A634" s="253"/>
      <c r="B634" s="254"/>
      <c r="C634" s="308"/>
      <c r="D634" s="264"/>
      <c r="E634" s="309"/>
      <c r="F634" s="308"/>
      <c r="G634" s="310"/>
      <c r="H634" s="310"/>
      <c r="I634" s="310"/>
      <c r="J634" s="310"/>
      <c r="K634" s="310"/>
      <c r="L634" s="310"/>
      <c r="M634" s="310"/>
      <c r="N634" s="310"/>
      <c r="O634" s="172"/>
      <c r="P634" s="69"/>
      <c r="Q634" s="69"/>
      <c r="R634" s="69"/>
      <c r="S634" s="25"/>
      <c r="T634" s="25"/>
      <c r="U634" s="311"/>
      <c r="V634" s="25"/>
      <c r="W634" s="25"/>
      <c r="X634" s="311"/>
      <c r="Y634" s="25"/>
      <c r="Z634" s="25"/>
      <c r="AA634" s="25"/>
      <c r="AB634" s="25"/>
      <c r="AC634" s="25"/>
      <c r="AD634" s="25"/>
      <c r="AE634" s="25"/>
      <c r="AF634" s="25"/>
      <c r="AG634" s="25"/>
      <c r="AH634" s="25"/>
      <c r="AI634" s="25"/>
    </row>
    <row r="635" spans="1:36" ht="12.75" customHeight="1" thickBot="1" x14ac:dyDescent="0.25">
      <c r="A635" s="312"/>
      <c r="B635" s="187"/>
      <c r="C635" s="39"/>
      <c r="D635" s="220"/>
      <c r="E635" s="300"/>
      <c r="F635" s="39"/>
      <c r="G635" s="56"/>
      <c r="H635" s="56"/>
      <c r="I635" s="56"/>
      <c r="J635" s="56"/>
      <c r="K635" s="39"/>
      <c r="L635" s="56"/>
      <c r="M635" s="56"/>
      <c r="N635" s="56"/>
      <c r="O635" s="172"/>
      <c r="P635" s="69"/>
      <c r="Q635" s="69"/>
      <c r="R635" s="69"/>
      <c r="S635" s="71"/>
      <c r="V635" s="303"/>
      <c r="Z635" s="25"/>
      <c r="AA635" s="25"/>
      <c r="AB635" s="25"/>
      <c r="AC635" s="25"/>
      <c r="AD635" s="25"/>
      <c r="AE635" s="25"/>
      <c r="AF635" s="25"/>
      <c r="AG635" s="25"/>
      <c r="AH635" s="25"/>
      <c r="AI635" s="293"/>
      <c r="AJ635" s="287"/>
    </row>
    <row r="636" spans="1:36" ht="15" customHeight="1" thickBot="1" x14ac:dyDescent="0.25">
      <c r="A636" s="266" t="str">
        <f>IF(E636="","",C636)</f>
        <v/>
      </c>
      <c r="B636" s="187"/>
      <c r="C636" s="267">
        <f>C615+1</f>
        <v>30</v>
      </c>
      <c r="D636" s="31"/>
      <c r="E636" s="822"/>
      <c r="F636" s="823"/>
      <c r="G636" s="823"/>
      <c r="H636" s="823"/>
      <c r="I636" s="823"/>
      <c r="J636" s="823"/>
      <c r="K636" s="824"/>
      <c r="L636" s="824"/>
      <c r="M636" s="824"/>
      <c r="N636" s="825"/>
      <c r="O636" s="313"/>
      <c r="P636" s="314" t="str">
        <f>IF(AND(E636&lt;&gt;"",COUNTIF(P637:$P$658,"PRINT")=0),"PRINT","")</f>
        <v/>
      </c>
      <c r="Q636" s="315"/>
      <c r="R636" s="316" t="str">
        <f>IF(ISBLANK(E636),"",MATCH(E636,CNTR_SourceStreamNames,0))</f>
        <v/>
      </c>
      <c r="S636" s="71"/>
      <c r="T636" s="71"/>
      <c r="U636" s="71"/>
      <c r="V636" s="303"/>
      <c r="X636" s="25"/>
      <c r="Y636" s="25"/>
      <c r="Z636" s="25"/>
      <c r="AA636" s="25"/>
      <c r="AB636" s="25"/>
      <c r="AC636" s="25"/>
      <c r="AD636" s="25"/>
      <c r="AE636" s="25"/>
      <c r="AF636" s="25"/>
      <c r="AG636" s="25"/>
      <c r="AH636" s="25"/>
      <c r="AI636" s="270" t="b">
        <f>CNTR_FuelStreamsRelevant=EUconst_NotRelevant</f>
        <v>0</v>
      </c>
      <c r="AJ636" s="287"/>
    </row>
    <row r="637" spans="1:36" ht="12.75" customHeight="1" thickBot="1" x14ac:dyDescent="0.25">
      <c r="A637" s="253"/>
      <c r="B637" s="187"/>
      <c r="C637" s="31"/>
      <c r="D637" s="31"/>
      <c r="E637" s="826" t="str">
        <f>IF(ISBLANK(E636),"",IF(INDEX(c_AERDataTransfer!$AT$27:$AT$76,MATCH(R636,c_AERDataTransfer!$C$27:$C$76,0))&gt;0,INDEX(c_AERDataTransfer!$AT$27:$AT$76,MATCH(R636,c_AERDataTransfer!$C$27:$C$76,0)),""))</f>
        <v/>
      </c>
      <c r="F637" s="827"/>
      <c r="G637" s="827"/>
      <c r="H637" s="827"/>
      <c r="I637" s="827"/>
      <c r="J637" s="827"/>
      <c r="K637" s="828"/>
      <c r="L637" s="828"/>
      <c r="M637" s="828"/>
      <c r="N637" s="829"/>
      <c r="O637" s="317"/>
      <c r="P637" s="69"/>
      <c r="Q637" s="315"/>
      <c r="R637" s="69"/>
      <c r="S637" s="71"/>
      <c r="T637" s="71"/>
      <c r="U637" s="71"/>
      <c r="V637" s="303"/>
      <c r="X637" s="25"/>
      <c r="Y637" s="318"/>
      <c r="Z637" s="69"/>
      <c r="AA637" s="69"/>
      <c r="AB637" s="69"/>
      <c r="AC637" s="69"/>
      <c r="AD637" s="69"/>
      <c r="AE637" s="318"/>
      <c r="AF637" s="25"/>
      <c r="AG637" s="315"/>
      <c r="AH637" s="69"/>
      <c r="AI637" s="293"/>
      <c r="AJ637" s="287"/>
    </row>
    <row r="638" spans="1:36" ht="5.0999999999999996" customHeight="1" x14ac:dyDescent="0.2">
      <c r="A638" s="253"/>
      <c r="B638" s="187"/>
      <c r="C638" s="31"/>
      <c r="D638" s="31"/>
      <c r="E638" s="31"/>
      <c r="F638" s="31"/>
      <c r="G638" s="31"/>
      <c r="H638" s="39"/>
      <c r="I638" s="39"/>
      <c r="J638" s="39"/>
      <c r="K638" s="39"/>
      <c r="L638" s="39"/>
      <c r="M638" s="39"/>
      <c r="N638" s="39"/>
      <c r="O638" s="172"/>
      <c r="P638" s="69"/>
      <c r="Q638" s="69"/>
      <c r="R638" s="69"/>
      <c r="S638" s="71"/>
      <c r="T638" s="71"/>
      <c r="U638" s="71"/>
      <c r="V638" s="303"/>
      <c r="W638" s="69"/>
      <c r="X638" s="69"/>
      <c r="Y638" s="69"/>
      <c r="Z638" s="69"/>
      <c r="AA638" s="69"/>
      <c r="AB638" s="69"/>
      <c r="AC638" s="69"/>
      <c r="AD638" s="69"/>
      <c r="AE638" s="69"/>
      <c r="AF638" s="25"/>
      <c r="AG638" s="69"/>
      <c r="AH638" s="69"/>
      <c r="AI638" s="69"/>
      <c r="AJ638" s="287"/>
    </row>
    <row r="639" spans="1:36" ht="12.75" customHeight="1" x14ac:dyDescent="0.2">
      <c r="A639" s="253"/>
      <c r="B639" s="187"/>
      <c r="C639" s="31"/>
      <c r="D639" s="31"/>
      <c r="E639" s="830" t="str">
        <f>IF(E636="","",HYPERLINK("#JUMP_E_Top",EUconst_FurtherGuidancePoint1))</f>
        <v/>
      </c>
      <c r="F639" s="830"/>
      <c r="G639" s="830"/>
      <c r="H639" s="830"/>
      <c r="I639" s="830"/>
      <c r="J639" s="830"/>
      <c r="K639" s="830"/>
      <c r="L639" s="830"/>
      <c r="M639" s="830"/>
      <c r="N639" s="831"/>
      <c r="O639" s="172"/>
      <c r="P639" s="69"/>
      <c r="Q639" s="315"/>
      <c r="R639" s="319"/>
      <c r="S639" s="71"/>
      <c r="T639" s="71"/>
      <c r="U639" s="71"/>
      <c r="V639" s="69"/>
      <c r="W639" s="69"/>
      <c r="X639" s="69"/>
      <c r="Y639" s="25"/>
      <c r="Z639" s="69"/>
      <c r="AA639" s="69"/>
      <c r="AB639" s="69"/>
      <c r="AC639" s="69"/>
      <c r="AD639" s="69"/>
      <c r="AE639" s="69"/>
      <c r="AF639" s="25"/>
      <c r="AG639" s="69"/>
      <c r="AH639" s="69"/>
      <c r="AI639" s="69"/>
      <c r="AJ639" s="287"/>
    </row>
    <row r="640" spans="1:36" s="37" customFormat="1" ht="38.85" customHeight="1" x14ac:dyDescent="0.2">
      <c r="A640" s="253"/>
      <c r="B640" s="187"/>
      <c r="C640" s="31"/>
      <c r="E640" s="320" t="str">
        <f>Translations!$B$65</f>
        <v>Parameter</v>
      </c>
      <c r="F640" s="321" t="s">
        <v>573</v>
      </c>
      <c r="G640" s="798" t="str">
        <f>Translations!$B$344</f>
        <v xml:space="preserve">Reason for deviation in the past: </v>
      </c>
      <c r="H640" s="798"/>
      <c r="I640" s="320" t="str">
        <f>Translations!$B$345</f>
        <v>Impact on tiers?</v>
      </c>
      <c r="J640" s="320" t="str">
        <f>Translations!$B$336</f>
        <v>Measures taken:</v>
      </c>
      <c r="K640" s="321" t="str">
        <f>Translations!$B$308</f>
        <v>When?</v>
      </c>
      <c r="L640" s="321" t="str">
        <f>Translations!$B$340</f>
        <v>Tier applied:</v>
      </c>
      <c r="O640" s="306"/>
      <c r="P640" s="69"/>
      <c r="Q640" s="322"/>
      <c r="R640" s="69"/>
      <c r="S640" s="69"/>
      <c r="T640" s="322"/>
      <c r="U640" s="322"/>
      <c r="V640" s="322"/>
      <c r="W640" s="322"/>
      <c r="X640" s="322"/>
      <c r="Y640" s="322"/>
      <c r="Z640" s="322"/>
      <c r="AA640" s="323" t="s">
        <v>498</v>
      </c>
      <c r="AB640" s="322"/>
      <c r="AC640" s="322" t="str">
        <f>Translations!$B$344</f>
        <v xml:space="preserve">Reason for deviation in the past: </v>
      </c>
      <c r="AD640" s="322" t="str">
        <f>Translations!$B$345</f>
        <v>Impact on tiers?</v>
      </c>
      <c r="AE640" s="322" t="str">
        <f>Translations!$B$336</f>
        <v>Measures taken:</v>
      </c>
      <c r="AF640" s="322" t="str">
        <f>Translations!$B$308</f>
        <v>When?</v>
      </c>
      <c r="AG640" s="322" t="str">
        <f>Translations!$B$340</f>
        <v>Tier applied:</v>
      </c>
      <c r="AH640" s="322"/>
      <c r="AI640" s="69"/>
      <c r="AJ640" s="287"/>
    </row>
    <row r="641" spans="1:35" s="37" customFormat="1" ht="15" customHeight="1" x14ac:dyDescent="0.2">
      <c r="A641" s="253"/>
      <c r="B641" s="187"/>
      <c r="D641" s="176" t="s">
        <v>128</v>
      </c>
      <c r="E641" s="10"/>
      <c r="F641" s="324" t="str">
        <f>IF(OR(X641="",X641=EUconst_NA),"",IF(CNTR_SmallEmitter,1,X641))</f>
        <v/>
      </c>
      <c r="G641" s="799"/>
      <c r="H641" s="730"/>
      <c r="I641" s="11"/>
      <c r="J641" s="11"/>
      <c r="K641" s="12"/>
      <c r="L641" s="13"/>
      <c r="M641" s="800" t="str">
        <f>IF(OR(ISBLANK(L641),L641=EUconst_NoTier),"",IF($Z641=0,EUconst_NotApplicable,IF(ISERROR($Z641),"",$Z641)))</f>
        <v/>
      </c>
      <c r="N641" s="801"/>
      <c r="O641" s="306"/>
      <c r="P641" s="314" t="str">
        <f>R636</f>
        <v/>
      </c>
      <c r="Q641" s="69"/>
      <c r="R641" s="173" t="str">
        <f>R645</f>
        <v/>
      </c>
      <c r="S641" s="322"/>
      <c r="T641" s="173" t="str">
        <f>IF(E641="","",INDEX(EUwideConstants!$C$251:$C$257,MATCH(E641,Euconst_CalcFactors,0))&amp;R641)</f>
        <v/>
      </c>
      <c r="U641" s="69"/>
      <c r="V641" s="173" t="str">
        <f>IF(T641="","",INDEX(EUwideConstants!$E$251:$E$257,MATCH(E641,Euconst_CalcFactors,0)))</f>
        <v/>
      </c>
      <c r="W641" s="69"/>
      <c r="X641" s="270" t="str">
        <f>IF(OR(R641="",T641=""),"",INDEX(EUwideConstants!$G:$G,MATCH(T641,EUwideConstants!$S:$S,0)))</f>
        <v/>
      </c>
      <c r="Y641" s="173" t="str">
        <f>IF(F641="","",IF(F641=EUconst_NA,"",INDEX(EUwideConstants!$H:$O,MATCH(T641,EUwideConstants!$S:$S,0),MATCH(F641,CNTR_TierList,0))))</f>
        <v/>
      </c>
      <c r="Z641" s="173" t="str">
        <f>IF(ISBLANK(L641),"",IF(L641=EUconst_NA,"",INDEX(EUwideConstants!$H:$O,MATCH(T641,EUwideConstants!$S:$S,0),MATCH(L641,CNTR_TierList,0))))</f>
        <v/>
      </c>
      <c r="AA641" s="69"/>
      <c r="AB641" s="270" t="b">
        <f>AND(COUNTA(CNTR_ListRelevantSections)&gt;0,E636="")</f>
        <v>0</v>
      </c>
      <c r="AC641" s="270" t="b">
        <f>AND(COUNTA(CNTR_ListRelevantSections)&gt;0,OR(E641="",AB641,CNTR_REHasImproveFuelStream=FALSE))</f>
        <v>0</v>
      </c>
      <c r="AD641" s="270" t="b">
        <f t="shared" ref="AD641:AD643" si="201">AC641</f>
        <v>0</v>
      </c>
      <c r="AE641" s="270" t="b">
        <f t="shared" ref="AE641:AE643" si="202">AD641</f>
        <v>0</v>
      </c>
      <c r="AF641" s="270" t="b">
        <f>OR(AD641,AND(J641&lt;&gt;"",J641=FALSE))</f>
        <v>0</v>
      </c>
      <c r="AG641" s="270" t="b">
        <f>OR(AF641,AND(I641&lt;&gt;"",I641=FALSE))</f>
        <v>0</v>
      </c>
      <c r="AH641" s="69"/>
      <c r="AI641" s="69"/>
    </row>
    <row r="642" spans="1:35" s="37" customFormat="1" ht="15" customHeight="1" x14ac:dyDescent="0.2">
      <c r="A642" s="253"/>
      <c r="B642" s="187"/>
      <c r="D642" s="176" t="s">
        <v>129</v>
      </c>
      <c r="E642" s="14"/>
      <c r="F642" s="325" t="str">
        <f>IF(OR(X642="",X642=EUconst_NA),"",IF(CNTR_SmallEmitter,1,X642))</f>
        <v/>
      </c>
      <c r="G642" s="802"/>
      <c r="H642" s="803"/>
      <c r="I642" s="15"/>
      <c r="J642" s="15"/>
      <c r="K642" s="16"/>
      <c r="L642" s="17"/>
      <c r="M642" s="804" t="str">
        <f>IF(OR(ISBLANK(L642),L642=EUconst_NoTier),"",IF($Z642=0,EUconst_NotApplicable,IF(ISERROR($Z642),"",$Z642)))</f>
        <v/>
      </c>
      <c r="N642" s="805"/>
      <c r="O642" s="306"/>
      <c r="P642" s="314" t="str">
        <f>P641</f>
        <v/>
      </c>
      <c r="Q642" s="69"/>
      <c r="R642" s="173" t="str">
        <f>R641</f>
        <v/>
      </c>
      <c r="S642" s="322"/>
      <c r="T642" s="173" t="str">
        <f>IF(E642="","",INDEX(EUwideConstants!$C$251:$C$257,MATCH(E642,Euconst_CalcFactors,0))&amp;R642)</f>
        <v/>
      </c>
      <c r="U642" s="69"/>
      <c r="V642" s="173" t="str">
        <f>IF(T642="","",INDEX(EUwideConstants!$E$251:$E$257,MATCH(E642,Euconst_CalcFactors,0)))</f>
        <v/>
      </c>
      <c r="W642" s="69"/>
      <c r="X642" s="270" t="str">
        <f>IF(OR(R642="",T642=""),"",INDEX(EUwideConstants!$G:$G,MATCH(T642,EUwideConstants!$S:$S,0)))</f>
        <v/>
      </c>
      <c r="Y642" s="173" t="str">
        <f>IF(F642="","",IF(F642=EUconst_NA,"",INDEX(EUwideConstants!$H:$O,MATCH(T642,EUwideConstants!$S:$S,0),MATCH(F642,CNTR_TierList,0))))</f>
        <v/>
      </c>
      <c r="Z642" s="173" t="str">
        <f>IF(ISBLANK(L642),"",IF(L642=EUconst_NA,"",INDEX(EUwideConstants!$H:$O,MATCH(T642,EUwideConstants!$S:$S,0),MATCH(L642,CNTR_TierList,0))))</f>
        <v/>
      </c>
      <c r="AA642" s="69"/>
      <c r="AB642" s="270" t="b">
        <f>AND(COUNTA(CNTR_ListRelevantSections)&gt;0,E636="")</f>
        <v>0</v>
      </c>
      <c r="AC642" s="270" t="b">
        <f>AND(COUNTA(CNTR_ListRelevantSections)&gt;0,OR(E642="",AB642,CNTR_REHasImproveFuelStream=FALSE))</f>
        <v>0</v>
      </c>
      <c r="AD642" s="270" t="b">
        <f t="shared" si="201"/>
        <v>0</v>
      </c>
      <c r="AE642" s="270" t="b">
        <f t="shared" si="202"/>
        <v>0</v>
      </c>
      <c r="AF642" s="270" t="b">
        <f>OR(AD642,AND(J642&lt;&gt;"",J642=FALSE))</f>
        <v>0</v>
      </c>
      <c r="AG642" s="270" t="b">
        <f>OR(AF642,AND(I642&lt;&gt;"",I642=FALSE))</f>
        <v>0</v>
      </c>
      <c r="AH642" s="69"/>
      <c r="AI642" s="69"/>
    </row>
    <row r="643" spans="1:35" s="37" customFormat="1" ht="15" customHeight="1" x14ac:dyDescent="0.2">
      <c r="A643" s="253"/>
      <c r="B643" s="187"/>
      <c r="D643" s="176" t="s">
        <v>236</v>
      </c>
      <c r="E643" s="18"/>
      <c r="F643" s="326" t="str">
        <f>IF(OR(X643="",X643=EUconst_NA),"",IF(CNTR_SmallEmitter,1,X643))</f>
        <v/>
      </c>
      <c r="G643" s="806"/>
      <c r="H643" s="807"/>
      <c r="I643" s="19"/>
      <c r="J643" s="19"/>
      <c r="K643" s="20"/>
      <c r="L643" s="21"/>
      <c r="M643" s="808" t="str">
        <f>IF(OR(ISBLANK(L643),L643=EUconst_NoTier),"",IF($Z643=0,EUconst_NotApplicable,IF(ISERROR($Z643),"",$Z643)))</f>
        <v/>
      </c>
      <c r="N643" s="809"/>
      <c r="O643" s="306"/>
      <c r="P643" s="314" t="str">
        <f>P642</f>
        <v/>
      </c>
      <c r="Q643" s="69"/>
      <c r="R643" s="173" t="str">
        <f>R642</f>
        <v/>
      </c>
      <c r="S643" s="322"/>
      <c r="T643" s="173" t="str">
        <f>IF(E643="","",INDEX(EUwideConstants!$C$251:$C$257,MATCH(E643,Euconst_CalcFactors,0))&amp;R643)</f>
        <v/>
      </c>
      <c r="U643" s="69"/>
      <c r="V643" s="173" t="str">
        <f>IF(T643="","",INDEX(EUwideConstants!$E$251:$E$257,MATCH(E643,Euconst_CalcFactors,0)))</f>
        <v/>
      </c>
      <c r="W643" s="69"/>
      <c r="X643" s="270" t="str">
        <f>IF(OR(R643="",T643=""),"",INDEX(EUwideConstants!$G:$G,MATCH(T643,EUwideConstants!$S:$S,0)))</f>
        <v/>
      </c>
      <c r="Y643" s="173" t="str">
        <f>IF(F643="","",IF(F643=EUconst_NA,"",INDEX(EUwideConstants!$H:$O,MATCH(T643,EUwideConstants!$S:$S,0),MATCH(F643,CNTR_TierList,0))))</f>
        <v/>
      </c>
      <c r="Z643" s="173" t="str">
        <f>IF(ISBLANK(L643),"",IF(L643=EUconst_NA,"",INDEX(EUwideConstants!$H:$O,MATCH(T643,EUwideConstants!$S:$S,0),MATCH(L643,CNTR_TierList,0))))</f>
        <v/>
      </c>
      <c r="AA643" s="69"/>
      <c r="AB643" s="270" t="b">
        <f>AND(COUNTA(CNTR_ListRelevantSections)&gt;0,E636="")</f>
        <v>0</v>
      </c>
      <c r="AC643" s="270" t="b">
        <f>AND(COUNTA(CNTR_ListRelevantSections)&gt;0,OR(E643="",AB643,CNTR_REHasImproveFuelStream=FALSE))</f>
        <v>0</v>
      </c>
      <c r="AD643" s="270" t="b">
        <f t="shared" si="201"/>
        <v>0</v>
      </c>
      <c r="AE643" s="270" t="b">
        <f t="shared" si="202"/>
        <v>0</v>
      </c>
      <c r="AF643" s="270" t="b">
        <f>OR(AD643,AND(J643&lt;&gt;"",J643=FALSE))</f>
        <v>0</v>
      </c>
      <c r="AG643" s="270" t="b">
        <f>OR(AF643,AND(I643&lt;&gt;"",I643=FALSE))</f>
        <v>0</v>
      </c>
      <c r="AH643" s="69"/>
      <c r="AI643" s="69"/>
    </row>
    <row r="644" spans="1:35" s="37" customFormat="1" ht="5.0999999999999996" customHeight="1" x14ac:dyDescent="0.2">
      <c r="A644" s="253"/>
      <c r="B644" s="187"/>
      <c r="C644" s="31"/>
      <c r="D644" s="176"/>
      <c r="F644" s="39"/>
      <c r="G644" s="176"/>
      <c r="H644" s="176"/>
      <c r="I644" s="176"/>
      <c r="J644" s="176"/>
      <c r="M644" s="39"/>
      <c r="N644" s="39"/>
      <c r="O644" s="172"/>
      <c r="P644" s="71"/>
      <c r="Q644" s="69"/>
      <c r="R644" s="69"/>
      <c r="S644" s="69"/>
      <c r="T644" s="69"/>
      <c r="U644" s="69"/>
      <c r="V644" s="69"/>
      <c r="W644" s="69"/>
      <c r="X644" s="69"/>
      <c r="Y644" s="69"/>
      <c r="Z644" s="69"/>
      <c r="AA644" s="69"/>
      <c r="AB644" s="69"/>
      <c r="AC644" s="69"/>
      <c r="AD644" s="69"/>
      <c r="AE644" s="69"/>
      <c r="AF644" s="69"/>
      <c r="AG644" s="69"/>
      <c r="AH644" s="69"/>
      <c r="AI644" s="69"/>
    </row>
    <row r="645" spans="1:35" s="37" customFormat="1" ht="15" customHeight="1" x14ac:dyDescent="0.2">
      <c r="A645" s="253"/>
      <c r="B645" s="187"/>
      <c r="D645" s="176" t="s">
        <v>237</v>
      </c>
      <c r="E645" s="810" t="str">
        <f>Translations!$B$114</f>
        <v>Scope factor</v>
      </c>
      <c r="F645" s="812" t="str">
        <f>IF(OR(X645="",X645=EUconst_NA),"",X645)</f>
        <v/>
      </c>
      <c r="G645" s="814"/>
      <c r="H645" s="814"/>
      <c r="I645" s="816"/>
      <c r="J645" s="816"/>
      <c r="K645" s="818"/>
      <c r="L645" s="22"/>
      <c r="M645" s="820" t="str">
        <f>IF(OR(ISBLANK(L645),L645=EUconst_NoTier),"",IF($Z645=0,EUconst_NotApplicable,IF(ISERROR($Z645),"",$Z645)))</f>
        <v/>
      </c>
      <c r="N645" s="821"/>
      <c r="O645" s="306"/>
      <c r="P645" s="314" t="str">
        <f>P641</f>
        <v/>
      </c>
      <c r="Q645" s="69"/>
      <c r="R645" s="173" t="str">
        <f>E637</f>
        <v/>
      </c>
      <c r="S645" s="322"/>
      <c r="T645" s="173" t="str">
        <f>IF(E645="","",INDEX(EUwideConstants!$C$251:$C$257,MATCH(E645,Euconst_CalcFactors,0))&amp;R645)</f>
        <v>ScopeFactor_</v>
      </c>
      <c r="U645" s="69"/>
      <c r="V645" s="173" t="str">
        <f ca="1">IF(T645="","",INDEX(EUwideConstants!$E$251:$E$257,MATCH(E645,Euconst_CalcFactors,0)))</f>
        <v>EUwideConstants!$F$251:$I$251</v>
      </c>
      <c r="W645" s="69"/>
      <c r="X645" s="270" t="str">
        <f>IF(OR(R645="",T645=""),"",INDEX(EUwideConstants!$G:$G,MATCH(T645,EUwideConstants!$S:$S,0)))</f>
        <v/>
      </c>
      <c r="Y645" s="173" t="str">
        <f>IF(F645="","",IF(F645=EUconst_NA,"",INDEX(EUwideConstants!$H:$O,MATCH(T645,EUwideConstants!$S:$S,0),MATCH(F645,CNTR_TierList,0))))</f>
        <v/>
      </c>
      <c r="Z645" s="173" t="str">
        <f>IF(ISBLANK(L645),"",IF(L645=EUconst_NA,"",INDEX(EUwideConstants!$H:$O,MATCH(T645,EUwideConstants!$S:$S,0),MATCH(L645,CNTR_TierList,0))))</f>
        <v/>
      </c>
      <c r="AA645" s="173" t="str">
        <f>IF(L645="","",INDEX(ScopeAddress,MATCH(L645,ScopeTiers,0)))</f>
        <v/>
      </c>
      <c r="AB645" s="270" t="b">
        <f>AND(COUNTA(CNTR_ListRelevantSections)&gt;0,E636="")</f>
        <v>0</v>
      </c>
      <c r="AC645" s="270" t="b">
        <f>AND(COUNTA(CNTR_ListRelevantSections)&gt;0,OR(CNTR_REHasImproveScopeFactor=FALSE,AB645))</f>
        <v>0</v>
      </c>
      <c r="AD645" s="270" t="b">
        <f t="shared" ref="AD645" si="203">AC645</f>
        <v>0</v>
      </c>
      <c r="AE645" s="270" t="b">
        <f t="shared" ref="AE645" si="204">AD645</f>
        <v>0</v>
      </c>
      <c r="AF645" s="270" t="b">
        <f t="shared" ref="AF645" si="205">AE645</f>
        <v>0</v>
      </c>
      <c r="AG645" s="270" t="b">
        <f t="shared" ref="AG645" si="206">AF645</f>
        <v>0</v>
      </c>
      <c r="AH645" s="69"/>
      <c r="AI645" s="69"/>
    </row>
    <row r="646" spans="1:35" s="37" customFormat="1" ht="15" customHeight="1" x14ac:dyDescent="0.2">
      <c r="A646" s="253"/>
      <c r="B646" s="187"/>
      <c r="D646" s="176"/>
      <c r="E646" s="811"/>
      <c r="F646" s="813"/>
      <c r="G646" s="815"/>
      <c r="H646" s="815"/>
      <c r="I646" s="817"/>
      <c r="J646" s="817"/>
      <c r="K646" s="819"/>
      <c r="L646" s="23"/>
      <c r="M646" s="820" t="str">
        <f>IF(L646="","",INDEX(ScopeMethodsDetails,MATCH(L646,INDEX(ScopeMethodsDetails,,1),0),2))</f>
        <v/>
      </c>
      <c r="N646" s="821"/>
      <c r="O646" s="306"/>
      <c r="P646" s="314" t="str">
        <f>P645</f>
        <v/>
      </c>
      <c r="Q646" s="69"/>
      <c r="R646" s="69"/>
      <c r="S646" s="69"/>
      <c r="T646" s="69"/>
      <c r="U646" s="69"/>
      <c r="V646" s="69"/>
      <c r="W646" s="69"/>
      <c r="X646" s="69"/>
      <c r="Y646" s="69"/>
      <c r="Z646" s="69"/>
      <c r="AA646" s="69"/>
      <c r="AB646" s="69"/>
      <c r="AC646" s="69"/>
      <c r="AD646" s="69"/>
      <c r="AE646" s="69"/>
      <c r="AF646" s="69"/>
      <c r="AG646" s="270" t="b">
        <f>AG645</f>
        <v>0</v>
      </c>
      <c r="AH646" s="69"/>
      <c r="AI646" s="69"/>
    </row>
    <row r="647" spans="1:35" s="37" customFormat="1" ht="5.0999999999999996" customHeight="1" x14ac:dyDescent="0.2">
      <c r="A647" s="253"/>
      <c r="B647" s="187"/>
      <c r="D647" s="176"/>
      <c r="E647" s="327"/>
      <c r="F647" s="328"/>
      <c r="G647" s="329"/>
      <c r="H647" s="329"/>
      <c r="I647" s="330"/>
      <c r="J647" s="330"/>
      <c r="K647" s="331"/>
      <c r="L647" s="332"/>
      <c r="M647" s="333"/>
      <c r="N647" s="333"/>
      <c r="O647" s="306"/>
      <c r="P647" s="69"/>
      <c r="Q647" s="69"/>
      <c r="R647" s="69"/>
      <c r="S647" s="69"/>
      <c r="T647" s="69"/>
      <c r="U647" s="69"/>
      <c r="V647" s="69"/>
      <c r="W647" s="69"/>
      <c r="X647" s="69"/>
      <c r="Y647" s="69"/>
      <c r="Z647" s="69"/>
      <c r="AA647" s="69"/>
      <c r="AB647" s="69"/>
      <c r="AC647" s="69"/>
      <c r="AD647" s="69"/>
      <c r="AE647" s="69"/>
      <c r="AF647" s="69"/>
      <c r="AG647" s="69"/>
      <c r="AH647" s="69"/>
      <c r="AI647" s="69"/>
    </row>
    <row r="648" spans="1:35" s="37" customFormat="1" ht="12.75" customHeight="1" x14ac:dyDescent="0.2">
      <c r="A648" s="253"/>
      <c r="B648" s="187"/>
      <c r="D648" s="334" t="s">
        <v>238</v>
      </c>
      <c r="E648" s="204" t="str">
        <f>Translations!$B$342</f>
        <v>Description</v>
      </c>
      <c r="G648" s="335"/>
      <c r="H648" s="176"/>
      <c r="I648" s="176"/>
      <c r="J648" s="176"/>
      <c r="K648" s="176"/>
      <c r="L648" s="176"/>
      <c r="M648" s="176"/>
      <c r="N648" s="176"/>
      <c r="O648" s="306"/>
      <c r="P648" s="69"/>
      <c r="Q648" s="69"/>
      <c r="R648" s="69"/>
      <c r="S648" s="69"/>
      <c r="T648" s="69"/>
      <c r="U648" s="69"/>
      <c r="V648" s="69"/>
      <c r="W648" s="69"/>
      <c r="X648" s="69"/>
      <c r="Y648" s="69"/>
      <c r="Z648" s="69"/>
      <c r="AA648" s="69"/>
      <c r="AB648" s="69"/>
      <c r="AC648" s="69"/>
      <c r="AD648" s="69"/>
      <c r="AE648" s="69"/>
      <c r="AF648" s="69"/>
      <c r="AG648" s="69"/>
      <c r="AH648" s="69"/>
      <c r="AI648" s="69"/>
    </row>
    <row r="649" spans="1:35" s="37" customFormat="1" ht="12.75" customHeight="1" x14ac:dyDescent="0.2">
      <c r="A649" s="253"/>
      <c r="B649" s="259"/>
      <c r="C649" s="31"/>
      <c r="D649" s="176"/>
      <c r="E649" s="680" t="str">
        <f>Translations!$B$346</f>
        <v>In case you require more space for the description you may also use external files and reference those here.</v>
      </c>
      <c r="F649" s="680"/>
      <c r="G649" s="680"/>
      <c r="H649" s="680"/>
      <c r="I649" s="680"/>
      <c r="J649" s="680"/>
      <c r="K649" s="680"/>
      <c r="L649" s="680"/>
      <c r="M649" s="680"/>
      <c r="N649" s="680"/>
      <c r="O649" s="306"/>
      <c r="P649" s="73"/>
      <c r="Q649" s="69"/>
      <c r="R649" s="69"/>
      <c r="S649" s="69"/>
      <c r="T649" s="69"/>
      <c r="U649" s="69"/>
      <c r="V649" s="69"/>
      <c r="W649" s="69"/>
      <c r="X649" s="69"/>
      <c r="Y649" s="69"/>
      <c r="Z649" s="69"/>
      <c r="AA649" s="69"/>
      <c r="AB649" s="69"/>
      <c r="AC649" s="69"/>
      <c r="AD649" s="69"/>
      <c r="AE649" s="69"/>
      <c r="AF649" s="69"/>
      <c r="AG649" s="69"/>
      <c r="AH649" s="69"/>
      <c r="AI649" s="69"/>
    </row>
    <row r="650" spans="1:35" s="37" customFormat="1" ht="12.75" customHeight="1" x14ac:dyDescent="0.2">
      <c r="A650" s="336"/>
      <c r="B650" s="254"/>
      <c r="C650" s="39"/>
      <c r="E650" s="789"/>
      <c r="F650" s="790"/>
      <c r="G650" s="790"/>
      <c r="H650" s="790"/>
      <c r="I650" s="790"/>
      <c r="J650" s="790"/>
      <c r="K650" s="790"/>
      <c r="L650" s="790"/>
      <c r="M650" s="790"/>
      <c r="N650" s="791"/>
      <c r="O650" s="306"/>
      <c r="P650" s="314" t="str">
        <f>P641</f>
        <v/>
      </c>
      <c r="Q650" s="69"/>
      <c r="R650" s="69"/>
      <c r="S650" s="69"/>
      <c r="T650" s="69"/>
      <c r="U650" s="69"/>
      <c r="V650" s="69"/>
      <c r="W650" s="69"/>
      <c r="X650" s="69"/>
      <c r="Y650" s="69"/>
      <c r="Z650" s="69"/>
      <c r="AA650" s="69"/>
      <c r="AB650" s="69"/>
      <c r="AC650" s="69"/>
      <c r="AD650" s="69"/>
      <c r="AE650" s="69"/>
      <c r="AF650" s="69"/>
      <c r="AG650" s="69"/>
      <c r="AH650" s="69"/>
      <c r="AI650" s="173" t="b">
        <f>AND(COUNTA(CNTR_ListRelevantSections)&gt;0,OR(AB643,COUNTA(E641:E643)=0))</f>
        <v>0</v>
      </c>
    </row>
    <row r="651" spans="1:35" s="37" customFormat="1" ht="12.75" customHeight="1" x14ac:dyDescent="0.2">
      <c r="A651" s="336"/>
      <c r="B651" s="254"/>
      <c r="C651" s="39"/>
      <c r="E651" s="792"/>
      <c r="F651" s="793"/>
      <c r="G651" s="793"/>
      <c r="H651" s="793"/>
      <c r="I651" s="793"/>
      <c r="J651" s="793"/>
      <c r="K651" s="793"/>
      <c r="L651" s="793"/>
      <c r="M651" s="793"/>
      <c r="N651" s="794"/>
      <c r="O651" s="306"/>
      <c r="P651" s="314" t="str">
        <f>P650</f>
        <v/>
      </c>
      <c r="Q651" s="69"/>
      <c r="R651" s="69"/>
      <c r="S651" s="69"/>
      <c r="T651" s="69"/>
      <c r="U651" s="69"/>
      <c r="V651" s="69"/>
      <c r="W651" s="69"/>
      <c r="X651" s="69"/>
      <c r="Y651" s="69"/>
      <c r="Z651" s="69"/>
      <c r="AA651" s="69"/>
      <c r="AB651" s="69"/>
      <c r="AC651" s="69"/>
      <c r="AD651" s="69"/>
      <c r="AE651" s="69"/>
      <c r="AF651" s="69"/>
      <c r="AG651" s="69"/>
      <c r="AH651" s="69"/>
      <c r="AI651" s="173" t="b">
        <f>AI650</f>
        <v>0</v>
      </c>
    </row>
    <row r="652" spans="1:35" s="37" customFormat="1" ht="12.75" customHeight="1" x14ac:dyDescent="0.2">
      <c r="A652" s="336"/>
      <c r="B652" s="254"/>
      <c r="C652" s="39"/>
      <c r="E652" s="792"/>
      <c r="F652" s="793"/>
      <c r="G652" s="793"/>
      <c r="H652" s="793"/>
      <c r="I652" s="793"/>
      <c r="J652" s="793"/>
      <c r="K652" s="793"/>
      <c r="L652" s="793"/>
      <c r="M652" s="793"/>
      <c r="N652" s="794"/>
      <c r="O652" s="306"/>
      <c r="P652" s="314" t="str">
        <f t="shared" ref="P652:P654" si="207">P651</f>
        <v/>
      </c>
      <c r="Q652" s="69"/>
      <c r="R652" s="69"/>
      <c r="S652" s="69"/>
      <c r="T652" s="69"/>
      <c r="U652" s="69"/>
      <c r="V652" s="69"/>
      <c r="W652" s="69"/>
      <c r="X652" s="69"/>
      <c r="Y652" s="69"/>
      <c r="Z652" s="69"/>
      <c r="AA652" s="69"/>
      <c r="AB652" s="69"/>
      <c r="AC652" s="69"/>
      <c r="AD652" s="69"/>
      <c r="AE652" s="69"/>
      <c r="AF652" s="69"/>
      <c r="AG652" s="69"/>
      <c r="AH652" s="69"/>
      <c r="AI652" s="173" t="b">
        <f>AI651</f>
        <v>0</v>
      </c>
    </row>
    <row r="653" spans="1:35" s="37" customFormat="1" ht="12.75" customHeight="1" x14ac:dyDescent="0.2">
      <c r="A653" s="336"/>
      <c r="B653" s="254"/>
      <c r="C653" s="39"/>
      <c r="E653" s="792"/>
      <c r="F653" s="793"/>
      <c r="G653" s="793"/>
      <c r="H653" s="793"/>
      <c r="I653" s="793"/>
      <c r="J653" s="793"/>
      <c r="K653" s="793"/>
      <c r="L653" s="793"/>
      <c r="M653" s="793"/>
      <c r="N653" s="794"/>
      <c r="O653" s="306"/>
      <c r="P653" s="314" t="str">
        <f t="shared" si="207"/>
        <v/>
      </c>
      <c r="Q653" s="69"/>
      <c r="R653" s="69"/>
      <c r="S653" s="69"/>
      <c r="T653" s="69"/>
      <c r="U653" s="69"/>
      <c r="V653" s="69"/>
      <c r="W653" s="69"/>
      <c r="X653" s="69"/>
      <c r="Y653" s="69"/>
      <c r="Z653" s="69"/>
      <c r="AA653" s="69"/>
      <c r="AB653" s="69"/>
      <c r="AC653" s="69"/>
      <c r="AD653" s="69"/>
      <c r="AE653" s="69"/>
      <c r="AF653" s="69"/>
      <c r="AG653" s="69"/>
      <c r="AH653" s="69"/>
      <c r="AI653" s="173" t="b">
        <f>AI652</f>
        <v>0</v>
      </c>
    </row>
    <row r="654" spans="1:35" s="37" customFormat="1" ht="12.75" customHeight="1" x14ac:dyDescent="0.2">
      <c r="A654" s="336"/>
      <c r="B654" s="254"/>
      <c r="C654" s="39"/>
      <c r="E654" s="795"/>
      <c r="F654" s="796"/>
      <c r="G654" s="796"/>
      <c r="H654" s="796"/>
      <c r="I654" s="796"/>
      <c r="J654" s="796"/>
      <c r="K654" s="796"/>
      <c r="L654" s="796"/>
      <c r="M654" s="796"/>
      <c r="N654" s="797"/>
      <c r="O654" s="306"/>
      <c r="P654" s="314" t="str">
        <f t="shared" si="207"/>
        <v/>
      </c>
      <c r="Q654" s="69"/>
      <c r="R654" s="69"/>
      <c r="S654" s="69"/>
      <c r="T654" s="69"/>
      <c r="U654" s="69"/>
      <c r="V654" s="69"/>
      <c r="W654" s="69"/>
      <c r="X654" s="69"/>
      <c r="Y654" s="69"/>
      <c r="Z654" s="69"/>
      <c r="AA654" s="69"/>
      <c r="AB654" s="69"/>
      <c r="AC654" s="69"/>
      <c r="AD654" s="69"/>
      <c r="AE654" s="69"/>
      <c r="AF654" s="69"/>
      <c r="AG654" s="69"/>
      <c r="AH654" s="69"/>
      <c r="AI654" s="173" t="b">
        <f>AI653</f>
        <v>0</v>
      </c>
    </row>
    <row r="655" spans="1:35" ht="12.75" customHeight="1" thickBot="1" x14ac:dyDescent="0.25">
      <c r="A655" s="253"/>
      <c r="B655" s="254"/>
      <c r="C655" s="308"/>
      <c r="D655" s="264"/>
      <c r="E655" s="309"/>
      <c r="F655" s="308"/>
      <c r="G655" s="310"/>
      <c r="H655" s="310"/>
      <c r="I655" s="310"/>
      <c r="J655" s="310"/>
      <c r="K655" s="310"/>
      <c r="L655" s="310"/>
      <c r="M655" s="310"/>
      <c r="N655" s="310"/>
      <c r="O655" s="172"/>
      <c r="P655" s="69"/>
      <c r="Q655" s="69"/>
      <c r="R655" s="69"/>
      <c r="S655" s="25"/>
      <c r="T655" s="25"/>
      <c r="U655" s="311"/>
      <c r="V655" s="25"/>
      <c r="W655" s="25"/>
      <c r="X655" s="311"/>
      <c r="Y655" s="25"/>
      <c r="Z655" s="25"/>
      <c r="AA655" s="25"/>
      <c r="AB655" s="25"/>
      <c r="AC655" s="25"/>
      <c r="AD655" s="25"/>
      <c r="AE655" s="25"/>
      <c r="AF655" s="25"/>
      <c r="AG655" s="25"/>
      <c r="AH655" s="25"/>
      <c r="AI655" s="25"/>
    </row>
    <row r="656" spans="1:35" x14ac:dyDescent="0.2">
      <c r="A656" s="285"/>
      <c r="C656" s="337"/>
      <c r="D656" s="338"/>
      <c r="E656" s="339"/>
      <c r="F656" s="340"/>
      <c r="G656" s="341"/>
      <c r="H656" s="341"/>
      <c r="I656" s="341"/>
      <c r="J656" s="341"/>
      <c r="K656" s="341"/>
      <c r="L656" s="341"/>
      <c r="M656" s="341"/>
      <c r="N656" s="341"/>
      <c r="O656" s="159"/>
      <c r="P656" s="73"/>
      <c r="T656" s="342"/>
    </row>
    <row r="657" spans="1:35" s="73" customFormat="1" hidden="1" x14ac:dyDescent="0.2">
      <c r="A657" s="70" t="s">
        <v>133</v>
      </c>
      <c r="B657" s="343" t="s">
        <v>243</v>
      </c>
      <c r="C657" s="70" t="s">
        <v>243</v>
      </c>
      <c r="D657" s="70" t="s">
        <v>243</v>
      </c>
      <c r="E657" s="70" t="s">
        <v>243</v>
      </c>
      <c r="F657" s="70" t="s">
        <v>243</v>
      </c>
      <c r="G657" s="70" t="s">
        <v>243</v>
      </c>
      <c r="H657" s="70" t="s">
        <v>243</v>
      </c>
      <c r="I657" s="70" t="s">
        <v>243</v>
      </c>
      <c r="J657" s="70" t="s">
        <v>243</v>
      </c>
      <c r="K657" s="70" t="s">
        <v>243</v>
      </c>
      <c r="L657" s="70" t="s">
        <v>243</v>
      </c>
      <c r="M657" s="70" t="s">
        <v>243</v>
      </c>
      <c r="N657" s="70" t="s">
        <v>243</v>
      </c>
      <c r="O657" s="344" t="s">
        <v>243</v>
      </c>
      <c r="P657" s="70" t="s">
        <v>243</v>
      </c>
      <c r="Q657" s="70" t="s">
        <v>243</v>
      </c>
      <c r="R657" s="70" t="s">
        <v>243</v>
      </c>
      <c r="S657" s="70" t="s">
        <v>243</v>
      </c>
      <c r="T657" s="70" t="s">
        <v>243</v>
      </c>
      <c r="U657" s="70" t="s">
        <v>243</v>
      </c>
      <c r="V657" s="70" t="s">
        <v>243</v>
      </c>
      <c r="W657" s="70" t="s">
        <v>243</v>
      </c>
      <c r="X657" s="70" t="s">
        <v>243</v>
      </c>
      <c r="Y657" s="70" t="s">
        <v>243</v>
      </c>
      <c r="Z657" s="70" t="s">
        <v>243</v>
      </c>
      <c r="AA657" s="70" t="s">
        <v>243</v>
      </c>
      <c r="AB657" s="70" t="s">
        <v>243</v>
      </c>
      <c r="AC657" s="70" t="s">
        <v>243</v>
      </c>
      <c r="AD657" s="70" t="s">
        <v>243</v>
      </c>
      <c r="AE657" s="70" t="s">
        <v>243</v>
      </c>
      <c r="AF657" s="70" t="s">
        <v>243</v>
      </c>
      <c r="AG657" s="70" t="s">
        <v>243</v>
      </c>
      <c r="AH657" s="70" t="s">
        <v>243</v>
      </c>
      <c r="AI657" s="70" t="s">
        <v>243</v>
      </c>
    </row>
    <row r="658" spans="1:35" s="73" customFormat="1" hidden="1" x14ac:dyDescent="0.2">
      <c r="A658" s="70" t="s">
        <v>133</v>
      </c>
      <c r="B658" s="345"/>
      <c r="C658" s="71"/>
      <c r="D658" s="346"/>
      <c r="E658" s="71"/>
      <c r="F658" s="71"/>
      <c r="G658" s="71"/>
      <c r="H658" s="71"/>
      <c r="I658" s="71"/>
      <c r="J658" s="71"/>
      <c r="K658" s="71"/>
      <c r="L658" s="71"/>
      <c r="M658" s="71"/>
      <c r="N658" s="71"/>
      <c r="O658" s="347"/>
      <c r="P658" s="71" t="s">
        <v>335</v>
      </c>
      <c r="Q658" s="71"/>
    </row>
    <row r="659" spans="1:35" hidden="1" x14ac:dyDescent="0.2">
      <c r="A659" s="70" t="s">
        <v>133</v>
      </c>
    </row>
    <row r="660" spans="1:35" ht="13.5" hidden="1" thickBot="1" x14ac:dyDescent="0.25">
      <c r="A660" s="70" t="s">
        <v>133</v>
      </c>
    </row>
    <row r="661" spans="1:35" ht="13.5" hidden="1" thickBot="1" x14ac:dyDescent="0.25">
      <c r="A661" s="70" t="s">
        <v>133</v>
      </c>
      <c r="F661" s="135"/>
      <c r="G661" s="137"/>
      <c r="H661" s="137"/>
      <c r="I661" s="137" t="str">
        <f>Translations!$B$121</f>
        <v>Fuel Stream</v>
      </c>
      <c r="J661" s="137"/>
      <c r="K661" s="137"/>
      <c r="L661" s="137"/>
      <c r="M661" s="138" t="str">
        <f>Translations!$B$174</f>
        <v>Range</v>
      </c>
    </row>
    <row r="662" spans="1:35" hidden="1" x14ac:dyDescent="0.2">
      <c r="A662" s="70" t="s">
        <v>133</v>
      </c>
      <c r="F662" s="139">
        <v>1</v>
      </c>
      <c r="G662" s="141" t="str">
        <f>INDEX(CNTR_SourceStreamNames,F662)</f>
        <v/>
      </c>
      <c r="H662" s="141">
        <f>IF(G662=EUconst_NA,"",MAX($H661:H$661)+1)</f>
        <v>1</v>
      </c>
      <c r="I662" s="142" t="str">
        <f t="shared" ref="I662:I709" si="208">IF(COUNTIF($H$662:$H$711,F662)=0,"",INDEX($G$662:$G$711,MATCH(F662,$H$662:$H$711,0)))</f>
        <v/>
      </c>
      <c r="J662" s="141"/>
      <c r="K662" s="141"/>
      <c r="L662" s="141"/>
      <c r="M662" s="143" t="str">
        <f ca="1">ADDRESS(ROW(I662),COLUMN(I662),,,T2)&amp;":"&amp;ADDRESS(ROW(I662)+COUNTIF(G662:G711,"&lt;&gt;"&amp;EUconst_NA)-1,COLUMN(I662))</f>
        <v>D_FuelStreams!$I$662:$I$711</v>
      </c>
    </row>
    <row r="663" spans="1:35" hidden="1" x14ac:dyDescent="0.2">
      <c r="A663" s="70" t="s">
        <v>133</v>
      </c>
      <c r="F663" s="144">
        <v>2</v>
      </c>
      <c r="G663" s="146" t="str">
        <f t="shared" ref="G663:G685" si="209">INDEX(CNTR_SourceStreamNames,F663)</f>
        <v/>
      </c>
      <c r="H663" s="146">
        <f>IF(G663=EUconst_NA,"",MAX($H$661:H662)+1)</f>
        <v>2</v>
      </c>
      <c r="I663" s="147" t="str">
        <f t="shared" si="208"/>
        <v/>
      </c>
      <c r="J663" s="146"/>
      <c r="K663" s="146"/>
      <c r="L663" s="146"/>
      <c r="M663" s="148"/>
    </row>
    <row r="664" spans="1:35" hidden="1" x14ac:dyDescent="0.2">
      <c r="A664" s="70" t="s">
        <v>133</v>
      </c>
      <c r="F664" s="144">
        <v>3</v>
      </c>
      <c r="G664" s="146" t="str">
        <f t="shared" si="209"/>
        <v/>
      </c>
      <c r="H664" s="146">
        <f>IF(G664=EUconst_NA,"",MAX($H$661:H663)+1)</f>
        <v>3</v>
      </c>
      <c r="I664" s="147" t="str">
        <f t="shared" si="208"/>
        <v/>
      </c>
      <c r="J664" s="146"/>
      <c r="K664" s="146"/>
      <c r="L664" s="146"/>
      <c r="M664" s="148"/>
    </row>
    <row r="665" spans="1:35" hidden="1" x14ac:dyDescent="0.2">
      <c r="A665" s="70" t="s">
        <v>133</v>
      </c>
      <c r="F665" s="144">
        <v>4</v>
      </c>
      <c r="G665" s="146" t="str">
        <f t="shared" si="209"/>
        <v/>
      </c>
      <c r="H665" s="146">
        <f>IF(G665=EUconst_NA,"",MAX($H$661:H664)+1)</f>
        <v>4</v>
      </c>
      <c r="I665" s="147" t="str">
        <f t="shared" si="208"/>
        <v/>
      </c>
      <c r="J665" s="146"/>
      <c r="K665" s="146"/>
      <c r="L665" s="146"/>
      <c r="M665" s="148"/>
    </row>
    <row r="666" spans="1:35" hidden="1" x14ac:dyDescent="0.2">
      <c r="A666" s="70" t="s">
        <v>133</v>
      </c>
      <c r="F666" s="144">
        <v>5</v>
      </c>
      <c r="G666" s="146" t="str">
        <f t="shared" si="209"/>
        <v/>
      </c>
      <c r="H666" s="146">
        <f>IF(G666=EUconst_NA,"",MAX($H$661:H665)+1)</f>
        <v>5</v>
      </c>
      <c r="I666" s="147" t="str">
        <f t="shared" si="208"/>
        <v/>
      </c>
      <c r="J666" s="146"/>
      <c r="K666" s="146"/>
      <c r="L666" s="146"/>
      <c r="M666" s="148"/>
    </row>
    <row r="667" spans="1:35" hidden="1" x14ac:dyDescent="0.2">
      <c r="A667" s="70" t="s">
        <v>133</v>
      </c>
      <c r="F667" s="144">
        <v>6</v>
      </c>
      <c r="G667" s="146" t="str">
        <f t="shared" si="209"/>
        <v/>
      </c>
      <c r="H667" s="146">
        <f>IF(G667=EUconst_NA,"",MAX($H$661:H666)+1)</f>
        <v>6</v>
      </c>
      <c r="I667" s="147" t="str">
        <f t="shared" si="208"/>
        <v/>
      </c>
      <c r="J667" s="146"/>
      <c r="K667" s="146"/>
      <c r="L667" s="146"/>
      <c r="M667" s="148"/>
    </row>
    <row r="668" spans="1:35" hidden="1" x14ac:dyDescent="0.2">
      <c r="A668" s="70" t="s">
        <v>133</v>
      </c>
      <c r="F668" s="144">
        <v>7</v>
      </c>
      <c r="G668" s="146" t="str">
        <f t="shared" si="209"/>
        <v/>
      </c>
      <c r="H668" s="146">
        <f>IF(G668=EUconst_NA,"",MAX($H$661:H667)+1)</f>
        <v>7</v>
      </c>
      <c r="I668" s="147" t="str">
        <f t="shared" si="208"/>
        <v/>
      </c>
      <c r="J668" s="146"/>
      <c r="K668" s="146"/>
      <c r="L668" s="146"/>
      <c r="M668" s="148"/>
    </row>
    <row r="669" spans="1:35" hidden="1" x14ac:dyDescent="0.2">
      <c r="A669" s="70" t="s">
        <v>133</v>
      </c>
      <c r="F669" s="144">
        <v>8</v>
      </c>
      <c r="G669" s="146" t="str">
        <f t="shared" si="209"/>
        <v/>
      </c>
      <c r="H669" s="146">
        <f>IF(G669=EUconst_NA,"",MAX($H$661:H668)+1)</f>
        <v>8</v>
      </c>
      <c r="I669" s="147" t="str">
        <f t="shared" si="208"/>
        <v/>
      </c>
      <c r="J669" s="146"/>
      <c r="K669" s="146"/>
      <c r="L669" s="146"/>
      <c r="M669" s="148"/>
    </row>
    <row r="670" spans="1:35" hidden="1" x14ac:dyDescent="0.2">
      <c r="A670" s="70" t="s">
        <v>133</v>
      </c>
      <c r="F670" s="144">
        <v>9</v>
      </c>
      <c r="G670" s="146" t="str">
        <f t="shared" si="209"/>
        <v/>
      </c>
      <c r="H670" s="146">
        <f>IF(G670=EUconst_NA,"",MAX($H$661:H669)+1)</f>
        <v>9</v>
      </c>
      <c r="I670" s="147" t="str">
        <f t="shared" si="208"/>
        <v/>
      </c>
      <c r="J670" s="146"/>
      <c r="K670" s="146"/>
      <c r="L670" s="146"/>
      <c r="M670" s="148"/>
    </row>
    <row r="671" spans="1:35" hidden="1" x14ac:dyDescent="0.2">
      <c r="A671" s="70" t="s">
        <v>133</v>
      </c>
      <c r="F671" s="144">
        <v>10</v>
      </c>
      <c r="G671" s="146" t="str">
        <f t="shared" si="209"/>
        <v/>
      </c>
      <c r="H671" s="146">
        <f>IF(G671=EUconst_NA,"",MAX($H$661:H670)+1)</f>
        <v>10</v>
      </c>
      <c r="I671" s="147" t="str">
        <f t="shared" si="208"/>
        <v/>
      </c>
      <c r="J671" s="146"/>
      <c r="K671" s="146"/>
      <c r="L671" s="146"/>
      <c r="M671" s="148"/>
    </row>
    <row r="672" spans="1:35" hidden="1" x14ac:dyDescent="0.2">
      <c r="A672" s="70" t="s">
        <v>133</v>
      </c>
      <c r="F672" s="144">
        <v>11</v>
      </c>
      <c r="G672" s="146" t="str">
        <f t="shared" si="209"/>
        <v/>
      </c>
      <c r="H672" s="146">
        <f>IF(G672=EUconst_NA,"",MAX($H$661:H671)+1)</f>
        <v>11</v>
      </c>
      <c r="I672" s="147" t="str">
        <f t="shared" si="208"/>
        <v/>
      </c>
      <c r="J672" s="146"/>
      <c r="K672" s="146"/>
      <c r="L672" s="146"/>
      <c r="M672" s="148"/>
    </row>
    <row r="673" spans="1:13" hidden="1" x14ac:dyDescent="0.2">
      <c r="A673" s="70" t="s">
        <v>133</v>
      </c>
      <c r="F673" s="144">
        <v>12</v>
      </c>
      <c r="G673" s="146" t="str">
        <f t="shared" si="209"/>
        <v/>
      </c>
      <c r="H673" s="146">
        <f>IF(G673=EUconst_NA,"",MAX($H$661:H672)+1)</f>
        <v>12</v>
      </c>
      <c r="I673" s="147" t="str">
        <f t="shared" si="208"/>
        <v/>
      </c>
      <c r="J673" s="146"/>
      <c r="K673" s="146"/>
      <c r="L673" s="146"/>
      <c r="M673" s="148"/>
    </row>
    <row r="674" spans="1:13" hidden="1" x14ac:dyDescent="0.2">
      <c r="A674" s="70" t="s">
        <v>133</v>
      </c>
      <c r="F674" s="144">
        <v>13</v>
      </c>
      <c r="G674" s="146" t="str">
        <f t="shared" si="209"/>
        <v/>
      </c>
      <c r="H674" s="146">
        <f>IF(G674=EUconst_NA,"",MAX($H$661:H673)+1)</f>
        <v>13</v>
      </c>
      <c r="I674" s="147" t="str">
        <f t="shared" si="208"/>
        <v/>
      </c>
      <c r="J674" s="146"/>
      <c r="K674" s="146"/>
      <c r="L674" s="146"/>
      <c r="M674" s="148"/>
    </row>
    <row r="675" spans="1:13" hidden="1" x14ac:dyDescent="0.2">
      <c r="A675" s="70" t="s">
        <v>133</v>
      </c>
      <c r="F675" s="144">
        <v>14</v>
      </c>
      <c r="G675" s="146" t="str">
        <f t="shared" si="209"/>
        <v/>
      </c>
      <c r="H675" s="146">
        <f>IF(G675=EUconst_NA,"",MAX($H$661:H674)+1)</f>
        <v>14</v>
      </c>
      <c r="I675" s="147" t="str">
        <f t="shared" si="208"/>
        <v/>
      </c>
      <c r="J675" s="146"/>
      <c r="K675" s="146"/>
      <c r="L675" s="146"/>
      <c r="M675" s="148"/>
    </row>
    <row r="676" spans="1:13" hidden="1" x14ac:dyDescent="0.2">
      <c r="A676" s="70" t="s">
        <v>133</v>
      </c>
      <c r="F676" s="144">
        <v>15</v>
      </c>
      <c r="G676" s="146" t="str">
        <f t="shared" si="209"/>
        <v/>
      </c>
      <c r="H676" s="146">
        <f>IF(G676=EUconst_NA,"",MAX($H$661:H675)+1)</f>
        <v>15</v>
      </c>
      <c r="I676" s="147" t="str">
        <f t="shared" si="208"/>
        <v/>
      </c>
      <c r="J676" s="146"/>
      <c r="K676" s="146"/>
      <c r="L676" s="146"/>
      <c r="M676" s="148"/>
    </row>
    <row r="677" spans="1:13" hidden="1" x14ac:dyDescent="0.2">
      <c r="A677" s="70" t="s">
        <v>133</v>
      </c>
      <c r="F677" s="144">
        <v>16</v>
      </c>
      <c r="G677" s="146" t="str">
        <f t="shared" si="209"/>
        <v/>
      </c>
      <c r="H677" s="146">
        <f>IF(G677=EUconst_NA,"",MAX($H$661:H676)+1)</f>
        <v>16</v>
      </c>
      <c r="I677" s="147" t="str">
        <f t="shared" si="208"/>
        <v/>
      </c>
      <c r="J677" s="146"/>
      <c r="K677" s="146"/>
      <c r="L677" s="146"/>
      <c r="M677" s="148"/>
    </row>
    <row r="678" spans="1:13" hidden="1" x14ac:dyDescent="0.2">
      <c r="A678" s="70" t="s">
        <v>133</v>
      </c>
      <c r="F678" s="144">
        <v>17</v>
      </c>
      <c r="G678" s="146" t="str">
        <f t="shared" si="209"/>
        <v/>
      </c>
      <c r="H678" s="146">
        <f>IF(G678=EUconst_NA,"",MAX($H$661:H677)+1)</f>
        <v>17</v>
      </c>
      <c r="I678" s="147" t="str">
        <f t="shared" si="208"/>
        <v/>
      </c>
      <c r="J678" s="146"/>
      <c r="K678" s="146"/>
      <c r="L678" s="146"/>
      <c r="M678" s="148"/>
    </row>
    <row r="679" spans="1:13" hidden="1" x14ac:dyDescent="0.2">
      <c r="A679" s="70" t="s">
        <v>133</v>
      </c>
      <c r="F679" s="144">
        <v>18</v>
      </c>
      <c r="G679" s="146" t="str">
        <f t="shared" si="209"/>
        <v/>
      </c>
      <c r="H679" s="146">
        <f>IF(G679=EUconst_NA,"",MAX($H$661:H678)+1)</f>
        <v>18</v>
      </c>
      <c r="I679" s="147" t="str">
        <f t="shared" si="208"/>
        <v/>
      </c>
      <c r="J679" s="146"/>
      <c r="K679" s="146"/>
      <c r="L679" s="146"/>
      <c r="M679" s="148"/>
    </row>
    <row r="680" spans="1:13" hidden="1" x14ac:dyDescent="0.2">
      <c r="A680" s="70" t="s">
        <v>133</v>
      </c>
      <c r="F680" s="144">
        <v>19</v>
      </c>
      <c r="G680" s="146" t="str">
        <f t="shared" si="209"/>
        <v/>
      </c>
      <c r="H680" s="146">
        <f>IF(G680=EUconst_NA,"",MAX($H$661:H679)+1)</f>
        <v>19</v>
      </c>
      <c r="I680" s="147" t="str">
        <f t="shared" si="208"/>
        <v/>
      </c>
      <c r="J680" s="146"/>
      <c r="K680" s="146"/>
      <c r="L680" s="146"/>
      <c r="M680" s="148"/>
    </row>
    <row r="681" spans="1:13" hidden="1" x14ac:dyDescent="0.2">
      <c r="A681" s="70" t="s">
        <v>133</v>
      </c>
      <c r="F681" s="144">
        <v>20</v>
      </c>
      <c r="G681" s="146" t="str">
        <f t="shared" si="209"/>
        <v/>
      </c>
      <c r="H681" s="146">
        <f>IF(G681=EUconst_NA,"",MAX($H$661:H680)+1)</f>
        <v>20</v>
      </c>
      <c r="I681" s="147" t="str">
        <f t="shared" si="208"/>
        <v/>
      </c>
      <c r="J681" s="146"/>
      <c r="K681" s="146"/>
      <c r="L681" s="146"/>
      <c r="M681" s="148"/>
    </row>
    <row r="682" spans="1:13" hidden="1" x14ac:dyDescent="0.2">
      <c r="A682" s="70" t="s">
        <v>133</v>
      </c>
      <c r="F682" s="144">
        <v>21</v>
      </c>
      <c r="G682" s="146" t="str">
        <f t="shared" si="209"/>
        <v/>
      </c>
      <c r="H682" s="146">
        <f>IF(G682=EUconst_NA,"",MAX($H$661:H681)+1)</f>
        <v>21</v>
      </c>
      <c r="I682" s="147" t="str">
        <f t="shared" si="208"/>
        <v/>
      </c>
      <c r="J682" s="146"/>
      <c r="K682" s="146"/>
      <c r="L682" s="146"/>
      <c r="M682" s="148"/>
    </row>
    <row r="683" spans="1:13" hidden="1" x14ac:dyDescent="0.2">
      <c r="A683" s="70" t="s">
        <v>133</v>
      </c>
      <c r="F683" s="144">
        <v>22</v>
      </c>
      <c r="G683" s="146" t="str">
        <f t="shared" si="209"/>
        <v/>
      </c>
      <c r="H683" s="146">
        <f>IF(G683=EUconst_NA,"",MAX($H$661:H682)+1)</f>
        <v>22</v>
      </c>
      <c r="I683" s="147" t="str">
        <f t="shared" si="208"/>
        <v/>
      </c>
      <c r="J683" s="146"/>
      <c r="K683" s="146"/>
      <c r="L683" s="146"/>
      <c r="M683" s="148"/>
    </row>
    <row r="684" spans="1:13" hidden="1" x14ac:dyDescent="0.2">
      <c r="A684" s="70" t="s">
        <v>133</v>
      </c>
      <c r="F684" s="144">
        <v>23</v>
      </c>
      <c r="G684" s="146" t="str">
        <f t="shared" si="209"/>
        <v/>
      </c>
      <c r="H684" s="146">
        <f>IF(G684=EUconst_NA,"",MAX($H$661:H683)+1)</f>
        <v>23</v>
      </c>
      <c r="I684" s="147" t="str">
        <f t="shared" si="208"/>
        <v/>
      </c>
      <c r="J684" s="146"/>
      <c r="K684" s="146"/>
      <c r="L684" s="146"/>
      <c r="M684" s="148"/>
    </row>
    <row r="685" spans="1:13" hidden="1" x14ac:dyDescent="0.2">
      <c r="A685" s="70" t="s">
        <v>133</v>
      </c>
      <c r="F685" s="144">
        <v>24</v>
      </c>
      <c r="G685" s="146" t="str">
        <f t="shared" si="209"/>
        <v/>
      </c>
      <c r="H685" s="146">
        <f>IF(G685=EUconst_NA,"",MAX($H$661:H684)+1)</f>
        <v>24</v>
      </c>
      <c r="I685" s="147" t="str">
        <f t="shared" si="208"/>
        <v/>
      </c>
      <c r="J685" s="146"/>
      <c r="K685" s="146"/>
      <c r="L685" s="146"/>
      <c r="M685" s="148"/>
    </row>
    <row r="686" spans="1:13" hidden="1" x14ac:dyDescent="0.2">
      <c r="A686" s="70" t="s">
        <v>133</v>
      </c>
      <c r="F686" s="144">
        <v>25</v>
      </c>
      <c r="G686" s="146" t="str">
        <f t="shared" ref="G686:G708" si="210">INDEX(CNTR_SourceStreamNames,F686)</f>
        <v/>
      </c>
      <c r="H686" s="146">
        <f>IF(G686=EUconst_NA,"",MAX($H$661:H685)+1)</f>
        <v>25</v>
      </c>
      <c r="I686" s="147" t="str">
        <f t="shared" si="208"/>
        <v/>
      </c>
      <c r="J686" s="146"/>
      <c r="K686" s="146"/>
      <c r="L686" s="146"/>
      <c r="M686" s="148"/>
    </row>
    <row r="687" spans="1:13" hidden="1" x14ac:dyDescent="0.2">
      <c r="A687" s="70" t="s">
        <v>133</v>
      </c>
      <c r="F687" s="144">
        <v>26</v>
      </c>
      <c r="G687" s="146" t="str">
        <f t="shared" si="210"/>
        <v/>
      </c>
      <c r="H687" s="146">
        <f>IF(G687=EUconst_NA,"",MAX($H$661:H686)+1)</f>
        <v>26</v>
      </c>
      <c r="I687" s="147" t="str">
        <f t="shared" si="208"/>
        <v/>
      </c>
      <c r="J687" s="146"/>
      <c r="K687" s="146"/>
      <c r="L687" s="146"/>
      <c r="M687" s="148"/>
    </row>
    <row r="688" spans="1:13" hidden="1" x14ac:dyDescent="0.2">
      <c r="A688" s="70" t="s">
        <v>133</v>
      </c>
      <c r="F688" s="144">
        <v>27</v>
      </c>
      <c r="G688" s="146" t="str">
        <f t="shared" si="210"/>
        <v/>
      </c>
      <c r="H688" s="146">
        <f>IF(G688=EUconst_NA,"",MAX($H$661:H687)+1)</f>
        <v>27</v>
      </c>
      <c r="I688" s="147" t="str">
        <f t="shared" si="208"/>
        <v/>
      </c>
      <c r="J688" s="146"/>
      <c r="K688" s="146"/>
      <c r="L688" s="146"/>
      <c r="M688" s="148"/>
    </row>
    <row r="689" spans="1:13" hidden="1" x14ac:dyDescent="0.2">
      <c r="A689" s="70" t="s">
        <v>133</v>
      </c>
      <c r="F689" s="144">
        <v>28</v>
      </c>
      <c r="G689" s="146" t="str">
        <f t="shared" si="210"/>
        <v/>
      </c>
      <c r="H689" s="146">
        <f>IF(G689=EUconst_NA,"",MAX($H$661:H688)+1)</f>
        <v>28</v>
      </c>
      <c r="I689" s="147" t="str">
        <f t="shared" si="208"/>
        <v/>
      </c>
      <c r="J689" s="146"/>
      <c r="K689" s="146"/>
      <c r="L689" s="146"/>
      <c r="M689" s="148"/>
    </row>
    <row r="690" spans="1:13" hidden="1" x14ac:dyDescent="0.2">
      <c r="A690" s="70" t="s">
        <v>133</v>
      </c>
      <c r="F690" s="144">
        <v>29</v>
      </c>
      <c r="G690" s="146" t="str">
        <f t="shared" si="210"/>
        <v/>
      </c>
      <c r="H690" s="146">
        <f>IF(G690=EUconst_NA,"",MAX($H$661:H689)+1)</f>
        <v>29</v>
      </c>
      <c r="I690" s="147" t="str">
        <f t="shared" si="208"/>
        <v/>
      </c>
      <c r="J690" s="146"/>
      <c r="K690" s="146"/>
      <c r="L690" s="146"/>
      <c r="M690" s="148"/>
    </row>
    <row r="691" spans="1:13" hidden="1" x14ac:dyDescent="0.2">
      <c r="A691" s="70" t="s">
        <v>133</v>
      </c>
      <c r="F691" s="144">
        <v>30</v>
      </c>
      <c r="G691" s="146" t="str">
        <f t="shared" si="210"/>
        <v/>
      </c>
      <c r="H691" s="146">
        <f>IF(G691=EUconst_NA,"",MAX($H$661:H690)+1)</f>
        <v>30</v>
      </c>
      <c r="I691" s="147" t="str">
        <f t="shared" si="208"/>
        <v/>
      </c>
      <c r="J691" s="146"/>
      <c r="K691" s="146"/>
      <c r="L691" s="146"/>
      <c r="M691" s="148"/>
    </row>
    <row r="692" spans="1:13" hidden="1" x14ac:dyDescent="0.2">
      <c r="A692" s="70" t="s">
        <v>133</v>
      </c>
      <c r="F692" s="144">
        <v>31</v>
      </c>
      <c r="G692" s="146" t="str">
        <f t="shared" si="210"/>
        <v/>
      </c>
      <c r="H692" s="146">
        <f>IF(G692=EUconst_NA,"",MAX($H$661:H691)+1)</f>
        <v>31</v>
      </c>
      <c r="I692" s="147" t="str">
        <f t="shared" si="208"/>
        <v/>
      </c>
      <c r="J692" s="146"/>
      <c r="K692" s="146"/>
      <c r="L692" s="146"/>
      <c r="M692" s="148"/>
    </row>
    <row r="693" spans="1:13" hidden="1" x14ac:dyDescent="0.2">
      <c r="A693" s="70" t="s">
        <v>133</v>
      </c>
      <c r="F693" s="144">
        <v>32</v>
      </c>
      <c r="G693" s="146" t="str">
        <f t="shared" si="210"/>
        <v/>
      </c>
      <c r="H693" s="146">
        <f>IF(G693=EUconst_NA,"",MAX($H$661:H692)+1)</f>
        <v>32</v>
      </c>
      <c r="I693" s="147" t="str">
        <f t="shared" si="208"/>
        <v/>
      </c>
      <c r="J693" s="146"/>
      <c r="K693" s="146"/>
      <c r="L693" s="146"/>
      <c r="M693" s="148"/>
    </row>
    <row r="694" spans="1:13" hidden="1" x14ac:dyDescent="0.2">
      <c r="A694" s="70" t="s">
        <v>133</v>
      </c>
      <c r="F694" s="144">
        <v>33</v>
      </c>
      <c r="G694" s="146" t="str">
        <f t="shared" si="210"/>
        <v/>
      </c>
      <c r="H694" s="146">
        <f>IF(G694=EUconst_NA,"",MAX($H$661:H693)+1)</f>
        <v>33</v>
      </c>
      <c r="I694" s="147" t="str">
        <f t="shared" si="208"/>
        <v/>
      </c>
      <c r="J694" s="146"/>
      <c r="K694" s="146"/>
      <c r="L694" s="146"/>
      <c r="M694" s="148"/>
    </row>
    <row r="695" spans="1:13" hidden="1" x14ac:dyDescent="0.2">
      <c r="A695" s="70" t="s">
        <v>133</v>
      </c>
      <c r="F695" s="144">
        <v>34</v>
      </c>
      <c r="G695" s="146" t="str">
        <f t="shared" si="210"/>
        <v/>
      </c>
      <c r="H695" s="146">
        <f>IF(G695=EUconst_NA,"",MAX($H$661:H694)+1)</f>
        <v>34</v>
      </c>
      <c r="I695" s="147" t="str">
        <f t="shared" si="208"/>
        <v/>
      </c>
      <c r="J695" s="146"/>
      <c r="K695" s="146"/>
      <c r="L695" s="146"/>
      <c r="M695" s="148"/>
    </row>
    <row r="696" spans="1:13" hidden="1" x14ac:dyDescent="0.2">
      <c r="A696" s="70" t="s">
        <v>133</v>
      </c>
      <c r="F696" s="144">
        <v>35</v>
      </c>
      <c r="G696" s="146" t="str">
        <f t="shared" si="210"/>
        <v/>
      </c>
      <c r="H696" s="146">
        <f>IF(G696=EUconst_NA,"",MAX($H$661:H695)+1)</f>
        <v>35</v>
      </c>
      <c r="I696" s="147" t="str">
        <f t="shared" si="208"/>
        <v/>
      </c>
      <c r="J696" s="146"/>
      <c r="K696" s="146"/>
      <c r="L696" s="146"/>
      <c r="M696" s="148"/>
    </row>
    <row r="697" spans="1:13" hidden="1" x14ac:dyDescent="0.2">
      <c r="A697" s="70" t="s">
        <v>133</v>
      </c>
      <c r="F697" s="144">
        <v>36</v>
      </c>
      <c r="G697" s="146" t="str">
        <f t="shared" si="210"/>
        <v/>
      </c>
      <c r="H697" s="146">
        <f>IF(G697=EUconst_NA,"",MAX($H$661:H696)+1)</f>
        <v>36</v>
      </c>
      <c r="I697" s="147" t="str">
        <f t="shared" si="208"/>
        <v/>
      </c>
      <c r="J697" s="146"/>
      <c r="K697" s="146"/>
      <c r="L697" s="146"/>
      <c r="M697" s="148"/>
    </row>
    <row r="698" spans="1:13" hidden="1" x14ac:dyDescent="0.2">
      <c r="A698" s="70" t="s">
        <v>133</v>
      </c>
      <c r="F698" s="144">
        <v>37</v>
      </c>
      <c r="G698" s="146" t="str">
        <f t="shared" si="210"/>
        <v/>
      </c>
      <c r="H698" s="146">
        <f>IF(G698=EUconst_NA,"",MAX($H$661:H697)+1)</f>
        <v>37</v>
      </c>
      <c r="I698" s="147" t="str">
        <f t="shared" si="208"/>
        <v/>
      </c>
      <c r="J698" s="146"/>
      <c r="K698" s="146"/>
      <c r="L698" s="146"/>
      <c r="M698" s="148"/>
    </row>
    <row r="699" spans="1:13" hidden="1" x14ac:dyDescent="0.2">
      <c r="A699" s="70" t="s">
        <v>133</v>
      </c>
      <c r="F699" s="144">
        <v>38</v>
      </c>
      <c r="G699" s="146" t="str">
        <f t="shared" si="210"/>
        <v/>
      </c>
      <c r="H699" s="146">
        <f>IF(G699=EUconst_NA,"",MAX($H$661:H698)+1)</f>
        <v>38</v>
      </c>
      <c r="I699" s="147" t="str">
        <f t="shared" si="208"/>
        <v/>
      </c>
      <c r="J699" s="146"/>
      <c r="K699" s="146"/>
      <c r="L699" s="146"/>
      <c r="M699" s="148"/>
    </row>
    <row r="700" spans="1:13" hidden="1" x14ac:dyDescent="0.2">
      <c r="A700" s="70" t="s">
        <v>133</v>
      </c>
      <c r="F700" s="144">
        <v>39</v>
      </c>
      <c r="G700" s="146" t="str">
        <f t="shared" si="210"/>
        <v/>
      </c>
      <c r="H700" s="146">
        <f>IF(G700=EUconst_NA,"",MAX($H$661:H699)+1)</f>
        <v>39</v>
      </c>
      <c r="I700" s="147" t="str">
        <f t="shared" si="208"/>
        <v/>
      </c>
      <c r="J700" s="146"/>
      <c r="K700" s="146"/>
      <c r="L700" s="146"/>
      <c r="M700" s="148"/>
    </row>
    <row r="701" spans="1:13" hidden="1" x14ac:dyDescent="0.2">
      <c r="A701" s="70" t="s">
        <v>133</v>
      </c>
      <c r="F701" s="144">
        <v>40</v>
      </c>
      <c r="G701" s="146" t="str">
        <f t="shared" si="210"/>
        <v/>
      </c>
      <c r="H701" s="146">
        <f>IF(G701=EUconst_NA,"",MAX($H$661:H700)+1)</f>
        <v>40</v>
      </c>
      <c r="I701" s="147" t="str">
        <f t="shared" si="208"/>
        <v/>
      </c>
      <c r="J701" s="146"/>
      <c r="K701" s="146"/>
      <c r="L701" s="146"/>
      <c r="M701" s="148"/>
    </row>
    <row r="702" spans="1:13" hidden="1" x14ac:dyDescent="0.2">
      <c r="A702" s="70" t="s">
        <v>133</v>
      </c>
      <c r="F702" s="144">
        <v>41</v>
      </c>
      <c r="G702" s="146" t="str">
        <f t="shared" si="210"/>
        <v/>
      </c>
      <c r="H702" s="146">
        <f>IF(G702=EUconst_NA,"",MAX($H$661:H701)+1)</f>
        <v>41</v>
      </c>
      <c r="I702" s="147" t="str">
        <f t="shared" si="208"/>
        <v/>
      </c>
      <c r="J702" s="146"/>
      <c r="K702" s="146"/>
      <c r="L702" s="146"/>
      <c r="M702" s="148"/>
    </row>
    <row r="703" spans="1:13" hidden="1" x14ac:dyDescent="0.2">
      <c r="A703" s="70" t="s">
        <v>133</v>
      </c>
      <c r="F703" s="144">
        <v>42</v>
      </c>
      <c r="G703" s="146" t="str">
        <f t="shared" si="210"/>
        <v/>
      </c>
      <c r="H703" s="146">
        <f>IF(G703=EUconst_NA,"",MAX($H$661:H702)+1)</f>
        <v>42</v>
      </c>
      <c r="I703" s="147" t="str">
        <f t="shared" si="208"/>
        <v/>
      </c>
      <c r="J703" s="146"/>
      <c r="K703" s="146"/>
      <c r="L703" s="146"/>
      <c r="M703" s="148"/>
    </row>
    <row r="704" spans="1:13" hidden="1" x14ac:dyDescent="0.2">
      <c r="A704" s="70" t="s">
        <v>133</v>
      </c>
      <c r="F704" s="144">
        <v>43</v>
      </c>
      <c r="G704" s="146" t="str">
        <f t="shared" si="210"/>
        <v/>
      </c>
      <c r="H704" s="146">
        <f>IF(G704=EUconst_NA,"",MAX($H$661:H703)+1)</f>
        <v>43</v>
      </c>
      <c r="I704" s="147" t="str">
        <f t="shared" si="208"/>
        <v/>
      </c>
      <c r="J704" s="146"/>
      <c r="K704" s="146"/>
      <c r="L704" s="146"/>
      <c r="M704" s="148"/>
    </row>
    <row r="705" spans="1:13" hidden="1" x14ac:dyDescent="0.2">
      <c r="A705" s="70" t="s">
        <v>133</v>
      </c>
      <c r="F705" s="144">
        <v>44</v>
      </c>
      <c r="G705" s="146" t="str">
        <f t="shared" si="210"/>
        <v/>
      </c>
      <c r="H705" s="146">
        <f>IF(G705=EUconst_NA,"",MAX($H$661:H704)+1)</f>
        <v>44</v>
      </c>
      <c r="I705" s="147" t="str">
        <f t="shared" si="208"/>
        <v/>
      </c>
      <c r="J705" s="146"/>
      <c r="K705" s="146"/>
      <c r="L705" s="146"/>
      <c r="M705" s="148"/>
    </row>
    <row r="706" spans="1:13" hidden="1" x14ac:dyDescent="0.2">
      <c r="A706" s="70" t="s">
        <v>133</v>
      </c>
      <c r="F706" s="144">
        <v>45</v>
      </c>
      <c r="G706" s="146" t="str">
        <f t="shared" si="210"/>
        <v/>
      </c>
      <c r="H706" s="146">
        <f>IF(G706=EUconst_NA,"",MAX($H$661:H705)+1)</f>
        <v>45</v>
      </c>
      <c r="I706" s="147" t="str">
        <f t="shared" si="208"/>
        <v/>
      </c>
      <c r="J706" s="146"/>
      <c r="K706" s="146"/>
      <c r="L706" s="146"/>
      <c r="M706" s="148"/>
    </row>
    <row r="707" spans="1:13" hidden="1" x14ac:dyDescent="0.2">
      <c r="A707" s="70" t="s">
        <v>133</v>
      </c>
      <c r="F707" s="144">
        <v>46</v>
      </c>
      <c r="G707" s="146" t="str">
        <f t="shared" si="210"/>
        <v/>
      </c>
      <c r="H707" s="146">
        <f>IF(G707=EUconst_NA,"",MAX($H$661:H706)+1)</f>
        <v>46</v>
      </c>
      <c r="I707" s="147" t="str">
        <f t="shared" si="208"/>
        <v/>
      </c>
      <c r="J707" s="146"/>
      <c r="K707" s="146"/>
      <c r="L707" s="146"/>
      <c r="M707" s="148"/>
    </row>
    <row r="708" spans="1:13" hidden="1" x14ac:dyDescent="0.2">
      <c r="A708" s="70" t="s">
        <v>133</v>
      </c>
      <c r="F708" s="144">
        <v>47</v>
      </c>
      <c r="G708" s="146" t="str">
        <f t="shared" si="210"/>
        <v/>
      </c>
      <c r="H708" s="146">
        <f>IF(G708=EUconst_NA,"",MAX($H$661:H707)+1)</f>
        <v>47</v>
      </c>
      <c r="I708" s="147" t="str">
        <f t="shared" si="208"/>
        <v/>
      </c>
      <c r="J708" s="146"/>
      <c r="K708" s="146"/>
      <c r="L708" s="146"/>
      <c r="M708" s="148"/>
    </row>
    <row r="709" spans="1:13" hidden="1" x14ac:dyDescent="0.2">
      <c r="A709" s="70" t="s">
        <v>133</v>
      </c>
      <c r="F709" s="144">
        <v>48</v>
      </c>
      <c r="G709" s="146" t="str">
        <f t="shared" ref="G709" si="211">INDEX(CNTR_SourceStreamNames,F709)</f>
        <v/>
      </c>
      <c r="H709" s="146">
        <f>IF(G709=EUconst_NA,"",MAX($H$661:H708)+1)</f>
        <v>48</v>
      </c>
      <c r="I709" s="147" t="str">
        <f t="shared" si="208"/>
        <v/>
      </c>
      <c r="J709" s="146"/>
      <c r="K709" s="146"/>
      <c r="L709" s="146"/>
      <c r="M709" s="148"/>
    </row>
    <row r="710" spans="1:13" hidden="1" x14ac:dyDescent="0.2">
      <c r="A710" s="70" t="s">
        <v>133</v>
      </c>
      <c r="F710" s="144">
        <v>49</v>
      </c>
      <c r="G710" s="146" t="str">
        <f t="shared" ref="G710:G711" si="212">INDEX(CNTR_SourceStreamNames,F710)</f>
        <v/>
      </c>
      <c r="H710" s="146">
        <f>IF(G710=EUconst_NA,"",MAX($H$661:H709)+1)</f>
        <v>49</v>
      </c>
      <c r="I710" s="147" t="str">
        <f t="shared" ref="I710:I711" si="213">IF(COUNTIF($H$662:$H$711,F710)=0,"",INDEX($G$662:$G$711,MATCH(F710,$H$662:$H$711,0)))</f>
        <v/>
      </c>
      <c r="J710" s="146"/>
      <c r="K710" s="146"/>
      <c r="L710" s="146"/>
      <c r="M710" s="148"/>
    </row>
    <row r="711" spans="1:13" ht="13.5" hidden="1" thickBot="1" x14ac:dyDescent="0.25">
      <c r="A711" s="70" t="s">
        <v>133</v>
      </c>
      <c r="F711" s="149">
        <v>50</v>
      </c>
      <c r="G711" s="151" t="str">
        <f t="shared" si="212"/>
        <v/>
      </c>
      <c r="H711" s="151">
        <f>IF(G711=EUconst_NA,"",MAX($H$661:H710)+1)</f>
        <v>50</v>
      </c>
      <c r="I711" s="152" t="str">
        <f t="shared" si="213"/>
        <v/>
      </c>
      <c r="J711" s="151"/>
      <c r="K711" s="151"/>
      <c r="L711" s="151"/>
      <c r="M711" s="153"/>
    </row>
    <row r="712" spans="1:13" hidden="1" x14ac:dyDescent="0.2">
      <c r="A712" s="70" t="s">
        <v>133</v>
      </c>
    </row>
  </sheetData>
  <sheetProtection sheet="1" objects="1" scenarios="1" formatCells="0" formatColumns="0" formatRows="0"/>
  <mergeCells count="760">
    <mergeCell ref="E14:N14"/>
    <mergeCell ref="L8:N8"/>
    <mergeCell ref="K10:N10"/>
    <mergeCell ref="E15:N15"/>
    <mergeCell ref="M37:N37"/>
    <mergeCell ref="K36:K37"/>
    <mergeCell ref="J36:J37"/>
    <mergeCell ref="I36:I37"/>
    <mergeCell ref="G36:H37"/>
    <mergeCell ref="F36:F37"/>
    <mergeCell ref="E36:E37"/>
    <mergeCell ref="E16:N16"/>
    <mergeCell ref="M32:N32"/>
    <mergeCell ref="G32:H32"/>
    <mergeCell ref="C8:K8"/>
    <mergeCell ref="D12:N12"/>
    <mergeCell ref="F18:N18"/>
    <mergeCell ref="F19:N19"/>
    <mergeCell ref="F20:N20"/>
    <mergeCell ref="F21:N21"/>
    <mergeCell ref="F22:N22"/>
    <mergeCell ref="F23:N23"/>
    <mergeCell ref="F24:N24"/>
    <mergeCell ref="E30:N30"/>
    <mergeCell ref="M36:N36"/>
    <mergeCell ref="G33:H33"/>
    <mergeCell ref="M33:N33"/>
    <mergeCell ref="G34:H34"/>
    <mergeCell ref="M34:N34"/>
    <mergeCell ref="E40:N40"/>
    <mergeCell ref="G73:H73"/>
    <mergeCell ref="G74:H74"/>
    <mergeCell ref="M74:N74"/>
    <mergeCell ref="E42:N42"/>
    <mergeCell ref="E43:N43"/>
    <mergeCell ref="E41:N41"/>
    <mergeCell ref="B2:D6"/>
    <mergeCell ref="I5:J5"/>
    <mergeCell ref="K5:L5"/>
    <mergeCell ref="M5:N5"/>
    <mergeCell ref="E6:F6"/>
    <mergeCell ref="G6:H6"/>
    <mergeCell ref="I6:J6"/>
    <mergeCell ref="K6:L6"/>
    <mergeCell ref="M6:N6"/>
    <mergeCell ref="I3:J3"/>
    <mergeCell ref="E2:F2"/>
    <mergeCell ref="M2:N2"/>
    <mergeCell ref="I4:J4"/>
    <mergeCell ref="G2:H2"/>
    <mergeCell ref="I2:J2"/>
    <mergeCell ref="K2:L2"/>
    <mergeCell ref="K3:L3"/>
    <mergeCell ref="G4:H4"/>
    <mergeCell ref="M3:N3"/>
    <mergeCell ref="E3:F3"/>
    <mergeCell ref="G3:H3"/>
    <mergeCell ref="M4:N4"/>
    <mergeCell ref="E4:F4"/>
    <mergeCell ref="K4:L4"/>
    <mergeCell ref="M78:N78"/>
    <mergeCell ref="M79:N79"/>
    <mergeCell ref="E61:N61"/>
    <mergeCell ref="E62:N62"/>
    <mergeCell ref="E63:N63"/>
    <mergeCell ref="E64:N64"/>
    <mergeCell ref="E65:N65"/>
    <mergeCell ref="E66:N66"/>
    <mergeCell ref="E69:N69"/>
    <mergeCell ref="E70:N70"/>
    <mergeCell ref="E72:N72"/>
    <mergeCell ref="G75:H75"/>
    <mergeCell ref="M75:N75"/>
    <mergeCell ref="G76:H76"/>
    <mergeCell ref="M76:N76"/>
    <mergeCell ref="E78:E79"/>
    <mergeCell ref="F78:F79"/>
    <mergeCell ref="E5:F5"/>
    <mergeCell ref="G5:H5"/>
    <mergeCell ref="E57:E58"/>
    <mergeCell ref="F57:F58"/>
    <mergeCell ref="G57:H58"/>
    <mergeCell ref="I57:I58"/>
    <mergeCell ref="J57:J58"/>
    <mergeCell ref="K57:K58"/>
    <mergeCell ref="M58:N58"/>
    <mergeCell ref="E44:N44"/>
    <mergeCell ref="E45:N45"/>
    <mergeCell ref="E48:N48"/>
    <mergeCell ref="E49:N49"/>
    <mergeCell ref="G52:H52"/>
    <mergeCell ref="G53:H53"/>
    <mergeCell ref="M53:N53"/>
    <mergeCell ref="G54:H54"/>
    <mergeCell ref="M54:N54"/>
    <mergeCell ref="G55:H55"/>
    <mergeCell ref="M55:N55"/>
    <mergeCell ref="E51:N51"/>
    <mergeCell ref="E27:N27"/>
    <mergeCell ref="E28:N28"/>
    <mergeCell ref="G31:H31"/>
    <mergeCell ref="M57:N57"/>
    <mergeCell ref="G94:H94"/>
    <mergeCell ref="M95:N95"/>
    <mergeCell ref="M96:N96"/>
    <mergeCell ref="M97:N97"/>
    <mergeCell ref="E99:E100"/>
    <mergeCell ref="F99:F100"/>
    <mergeCell ref="G99:H100"/>
    <mergeCell ref="I99:I100"/>
    <mergeCell ref="J99:J100"/>
    <mergeCell ref="K99:K100"/>
    <mergeCell ref="M99:N99"/>
    <mergeCell ref="M100:N100"/>
    <mergeCell ref="G95:H95"/>
    <mergeCell ref="G96:H96"/>
    <mergeCell ref="G97:H97"/>
    <mergeCell ref="E82:N82"/>
    <mergeCell ref="G78:H79"/>
    <mergeCell ref="I78:I79"/>
    <mergeCell ref="J78:J79"/>
    <mergeCell ref="E86:N86"/>
    <mergeCell ref="E87:N87"/>
    <mergeCell ref="E90:N90"/>
    <mergeCell ref="K78:K79"/>
    <mergeCell ref="E93:N93"/>
    <mergeCell ref="E83:N83"/>
    <mergeCell ref="E84:N84"/>
    <mergeCell ref="E85:N85"/>
    <mergeCell ref="G116:H116"/>
    <mergeCell ref="G117:H117"/>
    <mergeCell ref="E124:N124"/>
    <mergeCell ref="E125:N125"/>
    <mergeCell ref="E126:N126"/>
    <mergeCell ref="E91:N91"/>
    <mergeCell ref="F120:F121"/>
    <mergeCell ref="G120:H121"/>
    <mergeCell ref="I120:I121"/>
    <mergeCell ref="M121:N121"/>
    <mergeCell ref="E129:N129"/>
    <mergeCell ref="E103:N103"/>
    <mergeCell ref="E104:N104"/>
    <mergeCell ref="E105:N105"/>
    <mergeCell ref="E106:N106"/>
    <mergeCell ref="E107:N107"/>
    <mergeCell ref="E108:N108"/>
    <mergeCell ref="E111:N111"/>
    <mergeCell ref="E112:N112"/>
    <mergeCell ref="E114:N114"/>
    <mergeCell ref="G115:H115"/>
    <mergeCell ref="M116:N116"/>
    <mergeCell ref="M117:N117"/>
    <mergeCell ref="G118:H118"/>
    <mergeCell ref="M118:N118"/>
    <mergeCell ref="E120:E121"/>
    <mergeCell ref="J120:J121"/>
    <mergeCell ref="K120:K121"/>
    <mergeCell ref="M120:N120"/>
    <mergeCell ref="E128:N128"/>
    <mergeCell ref="E127:N127"/>
    <mergeCell ref="E132:N132"/>
    <mergeCell ref="E133:N133"/>
    <mergeCell ref="E135:N135"/>
    <mergeCell ref="G136:H136"/>
    <mergeCell ref="G137:H137"/>
    <mergeCell ref="M137:N137"/>
    <mergeCell ref="G138:H138"/>
    <mergeCell ref="M138:N138"/>
    <mergeCell ref="G139:H139"/>
    <mergeCell ref="M139:N139"/>
    <mergeCell ref="E141:E142"/>
    <mergeCell ref="F141:F142"/>
    <mergeCell ref="G141:H142"/>
    <mergeCell ref="I141:I142"/>
    <mergeCell ref="J141:J142"/>
    <mergeCell ref="K141:K142"/>
    <mergeCell ref="M141:N141"/>
    <mergeCell ref="M142:N142"/>
    <mergeCell ref="E145:N145"/>
    <mergeCell ref="E146:N146"/>
    <mergeCell ref="E147:N147"/>
    <mergeCell ref="E148:N148"/>
    <mergeCell ref="E149:N149"/>
    <mergeCell ref="E150:N150"/>
    <mergeCell ref="E153:N153"/>
    <mergeCell ref="E154:N154"/>
    <mergeCell ref="E156:N156"/>
    <mergeCell ref="G157:H157"/>
    <mergeCell ref="G158:H158"/>
    <mergeCell ref="M158:N158"/>
    <mergeCell ref="G159:H159"/>
    <mergeCell ref="M159:N159"/>
    <mergeCell ref="G160:H160"/>
    <mergeCell ref="M160:N160"/>
    <mergeCell ref="E162:E163"/>
    <mergeCell ref="F162:F163"/>
    <mergeCell ref="G162:H163"/>
    <mergeCell ref="I162:I163"/>
    <mergeCell ref="J162:J163"/>
    <mergeCell ref="K162:K163"/>
    <mergeCell ref="M162:N162"/>
    <mergeCell ref="M163:N163"/>
    <mergeCell ref="E166:N166"/>
    <mergeCell ref="E167:N167"/>
    <mergeCell ref="E168:N168"/>
    <mergeCell ref="E169:N169"/>
    <mergeCell ref="E170:N170"/>
    <mergeCell ref="E171:N171"/>
    <mergeCell ref="E174:N174"/>
    <mergeCell ref="E175:N175"/>
    <mergeCell ref="E177:N177"/>
    <mergeCell ref="G178:H178"/>
    <mergeCell ref="G179:H179"/>
    <mergeCell ref="M179:N179"/>
    <mergeCell ref="G180:H180"/>
    <mergeCell ref="M180:N180"/>
    <mergeCell ref="G181:H181"/>
    <mergeCell ref="M181:N181"/>
    <mergeCell ref="E183:E184"/>
    <mergeCell ref="F183:F184"/>
    <mergeCell ref="G183:H184"/>
    <mergeCell ref="I183:I184"/>
    <mergeCell ref="J183:J184"/>
    <mergeCell ref="K183:K184"/>
    <mergeCell ref="M183:N183"/>
    <mergeCell ref="M184:N184"/>
    <mergeCell ref="E187:N187"/>
    <mergeCell ref="E188:N188"/>
    <mergeCell ref="E189:N189"/>
    <mergeCell ref="E190:N190"/>
    <mergeCell ref="E191:N191"/>
    <mergeCell ref="E192:N192"/>
    <mergeCell ref="E195:N195"/>
    <mergeCell ref="E196:N196"/>
    <mergeCell ref="E198:N198"/>
    <mergeCell ref="G199:H199"/>
    <mergeCell ref="G200:H200"/>
    <mergeCell ref="M200:N200"/>
    <mergeCell ref="G201:H201"/>
    <mergeCell ref="M201:N201"/>
    <mergeCell ref="G202:H202"/>
    <mergeCell ref="M202:N202"/>
    <mergeCell ref="E204:E205"/>
    <mergeCell ref="F204:F205"/>
    <mergeCell ref="G204:H205"/>
    <mergeCell ref="I204:I205"/>
    <mergeCell ref="J204:J205"/>
    <mergeCell ref="K204:K205"/>
    <mergeCell ref="M204:N204"/>
    <mergeCell ref="M205:N205"/>
    <mergeCell ref="E208:N208"/>
    <mergeCell ref="E209:N209"/>
    <mergeCell ref="E210:N210"/>
    <mergeCell ref="E211:N211"/>
    <mergeCell ref="E212:N212"/>
    <mergeCell ref="E213:N213"/>
    <mergeCell ref="E216:N216"/>
    <mergeCell ref="E217:N217"/>
    <mergeCell ref="E219:N219"/>
    <mergeCell ref="G220:H220"/>
    <mergeCell ref="G221:H221"/>
    <mergeCell ref="M221:N221"/>
    <mergeCell ref="G222:H222"/>
    <mergeCell ref="M222:N222"/>
    <mergeCell ref="G223:H223"/>
    <mergeCell ref="M223:N223"/>
    <mergeCell ref="E225:E226"/>
    <mergeCell ref="F225:F226"/>
    <mergeCell ref="G225:H226"/>
    <mergeCell ref="I225:I226"/>
    <mergeCell ref="J225:J226"/>
    <mergeCell ref="K225:K226"/>
    <mergeCell ref="M225:N225"/>
    <mergeCell ref="M226:N226"/>
    <mergeCell ref="E229:N229"/>
    <mergeCell ref="E230:N230"/>
    <mergeCell ref="E231:N231"/>
    <mergeCell ref="E232:N232"/>
    <mergeCell ref="E233:N233"/>
    <mergeCell ref="E234:N234"/>
    <mergeCell ref="E237:N237"/>
    <mergeCell ref="E238:N238"/>
    <mergeCell ref="E240:N240"/>
    <mergeCell ref="G241:H241"/>
    <mergeCell ref="G242:H242"/>
    <mergeCell ref="M242:N242"/>
    <mergeCell ref="G243:H243"/>
    <mergeCell ref="M243:N243"/>
    <mergeCell ref="G244:H244"/>
    <mergeCell ref="M244:N244"/>
    <mergeCell ref="E246:E247"/>
    <mergeCell ref="F246:F247"/>
    <mergeCell ref="G246:H247"/>
    <mergeCell ref="I246:I247"/>
    <mergeCell ref="J246:J247"/>
    <mergeCell ref="K246:K247"/>
    <mergeCell ref="M246:N246"/>
    <mergeCell ref="M247:N247"/>
    <mergeCell ref="E250:N250"/>
    <mergeCell ref="E251:N251"/>
    <mergeCell ref="E252:N252"/>
    <mergeCell ref="E253:N253"/>
    <mergeCell ref="E254:N254"/>
    <mergeCell ref="E255:N255"/>
    <mergeCell ref="E258:N258"/>
    <mergeCell ref="E259:N259"/>
    <mergeCell ref="E261:N261"/>
    <mergeCell ref="G262:H262"/>
    <mergeCell ref="G263:H263"/>
    <mergeCell ref="M263:N263"/>
    <mergeCell ref="G264:H264"/>
    <mergeCell ref="M264:N264"/>
    <mergeCell ref="G265:H265"/>
    <mergeCell ref="M265:N265"/>
    <mergeCell ref="E267:E268"/>
    <mergeCell ref="F267:F268"/>
    <mergeCell ref="G267:H268"/>
    <mergeCell ref="I267:I268"/>
    <mergeCell ref="J267:J268"/>
    <mergeCell ref="K267:K268"/>
    <mergeCell ref="M267:N267"/>
    <mergeCell ref="M268:N268"/>
    <mergeCell ref="E271:N271"/>
    <mergeCell ref="E272:N272"/>
    <mergeCell ref="E273:N273"/>
    <mergeCell ref="E274:N274"/>
    <mergeCell ref="E275:N275"/>
    <mergeCell ref="E276:N276"/>
    <mergeCell ref="E279:N279"/>
    <mergeCell ref="E280:N280"/>
    <mergeCell ref="E282:N282"/>
    <mergeCell ref="G283:H283"/>
    <mergeCell ref="G284:H284"/>
    <mergeCell ref="M284:N284"/>
    <mergeCell ref="G285:H285"/>
    <mergeCell ref="M285:N285"/>
    <mergeCell ref="G286:H286"/>
    <mergeCell ref="M286:N286"/>
    <mergeCell ref="E288:E289"/>
    <mergeCell ref="F288:F289"/>
    <mergeCell ref="G288:H289"/>
    <mergeCell ref="I288:I289"/>
    <mergeCell ref="J288:J289"/>
    <mergeCell ref="K288:K289"/>
    <mergeCell ref="M288:N288"/>
    <mergeCell ref="M289:N289"/>
    <mergeCell ref="E292:N292"/>
    <mergeCell ref="E293:N293"/>
    <mergeCell ref="E294:N294"/>
    <mergeCell ref="E295:N295"/>
    <mergeCell ref="E296:N296"/>
    <mergeCell ref="E297:N297"/>
    <mergeCell ref="E300:N300"/>
    <mergeCell ref="E301:N301"/>
    <mergeCell ref="E303:N303"/>
    <mergeCell ref="G304:H304"/>
    <mergeCell ref="G305:H305"/>
    <mergeCell ref="M305:N305"/>
    <mergeCell ref="G306:H306"/>
    <mergeCell ref="M306:N306"/>
    <mergeCell ref="G307:H307"/>
    <mergeCell ref="M307:N307"/>
    <mergeCell ref="E309:E310"/>
    <mergeCell ref="F309:F310"/>
    <mergeCell ref="G309:H310"/>
    <mergeCell ref="I309:I310"/>
    <mergeCell ref="J309:J310"/>
    <mergeCell ref="K309:K310"/>
    <mergeCell ref="M309:N309"/>
    <mergeCell ref="M310:N310"/>
    <mergeCell ref="E313:N313"/>
    <mergeCell ref="E314:N314"/>
    <mergeCell ref="E315:N315"/>
    <mergeCell ref="E316:N316"/>
    <mergeCell ref="E317:N317"/>
    <mergeCell ref="E318:N318"/>
    <mergeCell ref="E321:N321"/>
    <mergeCell ref="E322:N322"/>
    <mergeCell ref="E324:N324"/>
    <mergeCell ref="G325:H325"/>
    <mergeCell ref="G326:H326"/>
    <mergeCell ref="M326:N326"/>
    <mergeCell ref="G327:H327"/>
    <mergeCell ref="M327:N327"/>
    <mergeCell ref="G328:H328"/>
    <mergeCell ref="M328:N328"/>
    <mergeCell ref="E330:E331"/>
    <mergeCell ref="F330:F331"/>
    <mergeCell ref="G330:H331"/>
    <mergeCell ref="I330:I331"/>
    <mergeCell ref="J330:J331"/>
    <mergeCell ref="K330:K331"/>
    <mergeCell ref="M330:N330"/>
    <mergeCell ref="M331:N331"/>
    <mergeCell ref="E334:N334"/>
    <mergeCell ref="E335:N335"/>
    <mergeCell ref="E336:N336"/>
    <mergeCell ref="E337:N337"/>
    <mergeCell ref="E338:N338"/>
    <mergeCell ref="E339:N339"/>
    <mergeCell ref="E342:N342"/>
    <mergeCell ref="E343:N343"/>
    <mergeCell ref="E345:N345"/>
    <mergeCell ref="G346:H346"/>
    <mergeCell ref="G347:H347"/>
    <mergeCell ref="M347:N347"/>
    <mergeCell ref="G348:H348"/>
    <mergeCell ref="M348:N348"/>
    <mergeCell ref="G349:H349"/>
    <mergeCell ref="M349:N349"/>
    <mergeCell ref="E351:E352"/>
    <mergeCell ref="F351:F352"/>
    <mergeCell ref="G351:H352"/>
    <mergeCell ref="I351:I352"/>
    <mergeCell ref="J351:J352"/>
    <mergeCell ref="K351:K352"/>
    <mergeCell ref="M351:N351"/>
    <mergeCell ref="M352:N352"/>
    <mergeCell ref="E355:N355"/>
    <mergeCell ref="E356:N356"/>
    <mergeCell ref="E357:N357"/>
    <mergeCell ref="E358:N358"/>
    <mergeCell ref="E359:N359"/>
    <mergeCell ref="E360:N360"/>
    <mergeCell ref="E363:N363"/>
    <mergeCell ref="E364:N364"/>
    <mergeCell ref="E366:N366"/>
    <mergeCell ref="G367:H367"/>
    <mergeCell ref="G368:H368"/>
    <mergeCell ref="M368:N368"/>
    <mergeCell ref="G369:H369"/>
    <mergeCell ref="M369:N369"/>
    <mergeCell ref="G370:H370"/>
    <mergeCell ref="M370:N370"/>
    <mergeCell ref="E372:E373"/>
    <mergeCell ref="F372:F373"/>
    <mergeCell ref="G372:H373"/>
    <mergeCell ref="I372:I373"/>
    <mergeCell ref="J372:J373"/>
    <mergeCell ref="K372:K373"/>
    <mergeCell ref="M372:N372"/>
    <mergeCell ref="M373:N373"/>
    <mergeCell ref="E376:N376"/>
    <mergeCell ref="E377:N377"/>
    <mergeCell ref="E378:N378"/>
    <mergeCell ref="E379:N379"/>
    <mergeCell ref="E380:N380"/>
    <mergeCell ref="E381:N381"/>
    <mergeCell ref="E384:N384"/>
    <mergeCell ref="E385:N385"/>
    <mergeCell ref="E387:N387"/>
    <mergeCell ref="G388:H388"/>
    <mergeCell ref="G389:H389"/>
    <mergeCell ref="M389:N389"/>
    <mergeCell ref="G390:H390"/>
    <mergeCell ref="M390:N390"/>
    <mergeCell ref="G391:H391"/>
    <mergeCell ref="M391:N391"/>
    <mergeCell ref="E393:E394"/>
    <mergeCell ref="F393:F394"/>
    <mergeCell ref="G393:H394"/>
    <mergeCell ref="I393:I394"/>
    <mergeCell ref="J393:J394"/>
    <mergeCell ref="K393:K394"/>
    <mergeCell ref="M393:N393"/>
    <mergeCell ref="M394:N394"/>
    <mergeCell ref="E397:N397"/>
    <mergeCell ref="E398:N398"/>
    <mergeCell ref="E399:N399"/>
    <mergeCell ref="E400:N400"/>
    <mergeCell ref="E401:N401"/>
    <mergeCell ref="E402:N402"/>
    <mergeCell ref="E405:N405"/>
    <mergeCell ref="E406:N406"/>
    <mergeCell ref="E408:N408"/>
    <mergeCell ref="G409:H409"/>
    <mergeCell ref="G410:H410"/>
    <mergeCell ref="M410:N410"/>
    <mergeCell ref="G411:H411"/>
    <mergeCell ref="M411:N411"/>
    <mergeCell ref="G412:H412"/>
    <mergeCell ref="M412:N412"/>
    <mergeCell ref="E414:E415"/>
    <mergeCell ref="F414:F415"/>
    <mergeCell ref="G414:H415"/>
    <mergeCell ref="I414:I415"/>
    <mergeCell ref="J414:J415"/>
    <mergeCell ref="K414:K415"/>
    <mergeCell ref="M414:N414"/>
    <mergeCell ref="M415:N415"/>
    <mergeCell ref="E418:N418"/>
    <mergeCell ref="E419:N419"/>
    <mergeCell ref="E420:N420"/>
    <mergeCell ref="E421:N421"/>
    <mergeCell ref="E422:N422"/>
    <mergeCell ref="E423:N423"/>
    <mergeCell ref="E426:N426"/>
    <mergeCell ref="E427:N427"/>
    <mergeCell ref="E429:N429"/>
    <mergeCell ref="G430:H430"/>
    <mergeCell ref="G431:H431"/>
    <mergeCell ref="M431:N431"/>
    <mergeCell ref="G432:H432"/>
    <mergeCell ref="M432:N432"/>
    <mergeCell ref="G433:H433"/>
    <mergeCell ref="M433:N433"/>
    <mergeCell ref="E435:E436"/>
    <mergeCell ref="F435:F436"/>
    <mergeCell ref="G435:H436"/>
    <mergeCell ref="I435:I436"/>
    <mergeCell ref="J435:J436"/>
    <mergeCell ref="K435:K436"/>
    <mergeCell ref="M435:N435"/>
    <mergeCell ref="M436:N436"/>
    <mergeCell ref="E439:N439"/>
    <mergeCell ref="E440:N440"/>
    <mergeCell ref="E441:N441"/>
    <mergeCell ref="E442:N442"/>
    <mergeCell ref="E443:N443"/>
    <mergeCell ref="E444:N444"/>
    <mergeCell ref="E447:N447"/>
    <mergeCell ref="E448:N448"/>
    <mergeCell ref="E450:N450"/>
    <mergeCell ref="G451:H451"/>
    <mergeCell ref="G452:H452"/>
    <mergeCell ref="M452:N452"/>
    <mergeCell ref="G453:H453"/>
    <mergeCell ref="M453:N453"/>
    <mergeCell ref="G454:H454"/>
    <mergeCell ref="M454:N454"/>
    <mergeCell ref="E456:E457"/>
    <mergeCell ref="F456:F457"/>
    <mergeCell ref="G456:H457"/>
    <mergeCell ref="I456:I457"/>
    <mergeCell ref="J456:J457"/>
    <mergeCell ref="K456:K457"/>
    <mergeCell ref="M456:N456"/>
    <mergeCell ref="M457:N457"/>
    <mergeCell ref="E460:N460"/>
    <mergeCell ref="E461:N461"/>
    <mergeCell ref="E462:N462"/>
    <mergeCell ref="E463:N463"/>
    <mergeCell ref="E464:N464"/>
    <mergeCell ref="E465:N465"/>
    <mergeCell ref="E468:N468"/>
    <mergeCell ref="E469:N469"/>
    <mergeCell ref="E471:N471"/>
    <mergeCell ref="G472:H472"/>
    <mergeCell ref="G473:H473"/>
    <mergeCell ref="M473:N473"/>
    <mergeCell ref="G474:H474"/>
    <mergeCell ref="M474:N474"/>
    <mergeCell ref="G475:H475"/>
    <mergeCell ref="M475:N475"/>
    <mergeCell ref="E477:E478"/>
    <mergeCell ref="F477:F478"/>
    <mergeCell ref="G477:H478"/>
    <mergeCell ref="I477:I478"/>
    <mergeCell ref="J477:J478"/>
    <mergeCell ref="K477:K478"/>
    <mergeCell ref="M477:N477"/>
    <mergeCell ref="M478:N478"/>
    <mergeCell ref="E481:N481"/>
    <mergeCell ref="E482:N482"/>
    <mergeCell ref="E483:N483"/>
    <mergeCell ref="E484:N484"/>
    <mergeCell ref="E485:N485"/>
    <mergeCell ref="E486:N486"/>
    <mergeCell ref="E489:N489"/>
    <mergeCell ref="E490:N490"/>
    <mergeCell ref="E492:N492"/>
    <mergeCell ref="G493:H493"/>
    <mergeCell ref="G494:H494"/>
    <mergeCell ref="M494:N494"/>
    <mergeCell ref="G495:H495"/>
    <mergeCell ref="M495:N495"/>
    <mergeCell ref="G496:H496"/>
    <mergeCell ref="M496:N496"/>
    <mergeCell ref="E498:E499"/>
    <mergeCell ref="F498:F499"/>
    <mergeCell ref="G498:H499"/>
    <mergeCell ref="I498:I499"/>
    <mergeCell ref="J498:J499"/>
    <mergeCell ref="K498:K499"/>
    <mergeCell ref="M498:N498"/>
    <mergeCell ref="M499:N499"/>
    <mergeCell ref="E502:N502"/>
    <mergeCell ref="E503:N503"/>
    <mergeCell ref="E504:N504"/>
    <mergeCell ref="E505:N505"/>
    <mergeCell ref="E506:N506"/>
    <mergeCell ref="E507:N507"/>
    <mergeCell ref="E510:N510"/>
    <mergeCell ref="E511:N511"/>
    <mergeCell ref="E513:N513"/>
    <mergeCell ref="G514:H514"/>
    <mergeCell ref="G515:H515"/>
    <mergeCell ref="M515:N515"/>
    <mergeCell ref="G516:H516"/>
    <mergeCell ref="M516:N516"/>
    <mergeCell ref="G517:H517"/>
    <mergeCell ref="M517:N517"/>
    <mergeCell ref="E519:E520"/>
    <mergeCell ref="F519:F520"/>
    <mergeCell ref="G519:H520"/>
    <mergeCell ref="I519:I520"/>
    <mergeCell ref="J519:J520"/>
    <mergeCell ref="K519:K520"/>
    <mergeCell ref="M519:N519"/>
    <mergeCell ref="M520:N520"/>
    <mergeCell ref="E523:N523"/>
    <mergeCell ref="E524:N524"/>
    <mergeCell ref="E525:N525"/>
    <mergeCell ref="E526:N526"/>
    <mergeCell ref="E527:N527"/>
    <mergeCell ref="E528:N528"/>
    <mergeCell ref="E531:N531"/>
    <mergeCell ref="E532:N532"/>
    <mergeCell ref="E534:N534"/>
    <mergeCell ref="G535:H535"/>
    <mergeCell ref="G536:H536"/>
    <mergeCell ref="M536:N536"/>
    <mergeCell ref="G537:H537"/>
    <mergeCell ref="M537:N537"/>
    <mergeCell ref="G538:H538"/>
    <mergeCell ref="M538:N538"/>
    <mergeCell ref="E540:E541"/>
    <mergeCell ref="F540:F541"/>
    <mergeCell ref="G540:H541"/>
    <mergeCell ref="I540:I541"/>
    <mergeCell ref="J540:J541"/>
    <mergeCell ref="K540:K541"/>
    <mergeCell ref="M540:N540"/>
    <mergeCell ref="M541:N541"/>
    <mergeCell ref="E544:N544"/>
    <mergeCell ref="E545:N545"/>
    <mergeCell ref="E546:N546"/>
    <mergeCell ref="E547:N547"/>
    <mergeCell ref="E548:N548"/>
    <mergeCell ref="E549:N549"/>
    <mergeCell ref="E552:N552"/>
    <mergeCell ref="E553:N553"/>
    <mergeCell ref="E555:N555"/>
    <mergeCell ref="G556:H556"/>
    <mergeCell ref="G557:H557"/>
    <mergeCell ref="M557:N557"/>
    <mergeCell ref="G558:H558"/>
    <mergeCell ref="M558:N558"/>
    <mergeCell ref="G559:H559"/>
    <mergeCell ref="M559:N559"/>
    <mergeCell ref="E561:E562"/>
    <mergeCell ref="F561:F562"/>
    <mergeCell ref="G561:H562"/>
    <mergeCell ref="I561:I562"/>
    <mergeCell ref="J561:J562"/>
    <mergeCell ref="K561:K562"/>
    <mergeCell ref="M561:N561"/>
    <mergeCell ref="M562:N562"/>
    <mergeCell ref="E565:N565"/>
    <mergeCell ref="E566:N566"/>
    <mergeCell ref="E567:N567"/>
    <mergeCell ref="E568:N568"/>
    <mergeCell ref="E569:N569"/>
    <mergeCell ref="E570:N570"/>
    <mergeCell ref="E573:N573"/>
    <mergeCell ref="E574:N574"/>
    <mergeCell ref="E576:N576"/>
    <mergeCell ref="G577:H577"/>
    <mergeCell ref="G578:H578"/>
    <mergeCell ref="M578:N578"/>
    <mergeCell ref="G579:H579"/>
    <mergeCell ref="M579:N579"/>
    <mergeCell ref="G580:H580"/>
    <mergeCell ref="M580:N580"/>
    <mergeCell ref="E582:E583"/>
    <mergeCell ref="F582:F583"/>
    <mergeCell ref="G582:H583"/>
    <mergeCell ref="I582:I583"/>
    <mergeCell ref="J582:J583"/>
    <mergeCell ref="K582:K583"/>
    <mergeCell ref="M582:N582"/>
    <mergeCell ref="M583:N583"/>
    <mergeCell ref="E586:N586"/>
    <mergeCell ref="E587:N587"/>
    <mergeCell ref="E588:N588"/>
    <mergeCell ref="E589:N589"/>
    <mergeCell ref="E590:N590"/>
    <mergeCell ref="E591:N591"/>
    <mergeCell ref="E594:N594"/>
    <mergeCell ref="E595:N595"/>
    <mergeCell ref="E597:N597"/>
    <mergeCell ref="G598:H598"/>
    <mergeCell ref="G599:H599"/>
    <mergeCell ref="M599:N599"/>
    <mergeCell ref="G600:H600"/>
    <mergeCell ref="M600:N600"/>
    <mergeCell ref="G601:H601"/>
    <mergeCell ref="M601:N601"/>
    <mergeCell ref="E603:E604"/>
    <mergeCell ref="F603:F604"/>
    <mergeCell ref="G603:H604"/>
    <mergeCell ref="I603:I604"/>
    <mergeCell ref="J603:J604"/>
    <mergeCell ref="K603:K604"/>
    <mergeCell ref="M603:N603"/>
    <mergeCell ref="M604:N604"/>
    <mergeCell ref="E607:N607"/>
    <mergeCell ref="E608:N608"/>
    <mergeCell ref="E609:N609"/>
    <mergeCell ref="E610:N610"/>
    <mergeCell ref="E611:N611"/>
    <mergeCell ref="E612:N612"/>
    <mergeCell ref="E615:N615"/>
    <mergeCell ref="E616:N616"/>
    <mergeCell ref="E618:N618"/>
    <mergeCell ref="G619:H619"/>
    <mergeCell ref="G620:H620"/>
    <mergeCell ref="M620:N620"/>
    <mergeCell ref="G621:H621"/>
    <mergeCell ref="M621:N621"/>
    <mergeCell ref="G622:H622"/>
    <mergeCell ref="M622:N622"/>
    <mergeCell ref="E624:E625"/>
    <mergeCell ref="F624:F625"/>
    <mergeCell ref="G624:H625"/>
    <mergeCell ref="I624:I625"/>
    <mergeCell ref="J624:J625"/>
    <mergeCell ref="K624:K625"/>
    <mergeCell ref="M624:N624"/>
    <mergeCell ref="M625:N625"/>
    <mergeCell ref="E628:N628"/>
    <mergeCell ref="E629:N629"/>
    <mergeCell ref="E630:N630"/>
    <mergeCell ref="E631:N631"/>
    <mergeCell ref="E632:N632"/>
    <mergeCell ref="E633:N633"/>
    <mergeCell ref="E636:N636"/>
    <mergeCell ref="E637:N637"/>
    <mergeCell ref="E639:N639"/>
    <mergeCell ref="E649:N649"/>
    <mergeCell ref="E650:N650"/>
    <mergeCell ref="E651:N651"/>
    <mergeCell ref="E652:N652"/>
    <mergeCell ref="E653:N653"/>
    <mergeCell ref="E654:N654"/>
    <mergeCell ref="G640:H640"/>
    <mergeCell ref="G641:H641"/>
    <mergeCell ref="M641:N641"/>
    <mergeCell ref="G642:H642"/>
    <mergeCell ref="M642:N642"/>
    <mergeCell ref="G643:H643"/>
    <mergeCell ref="M643:N643"/>
    <mergeCell ref="E645:E646"/>
    <mergeCell ref="F645:F646"/>
    <mergeCell ref="G645:H646"/>
    <mergeCell ref="I645:I646"/>
    <mergeCell ref="J645:J646"/>
    <mergeCell ref="K645:K646"/>
    <mergeCell ref="M645:N645"/>
    <mergeCell ref="M646:N646"/>
  </mergeCells>
  <phoneticPr fontId="49" type="noConversion"/>
  <conditionalFormatting sqref="E32:E34 E38">
    <cfRule type="expression" dxfId="349" priority="313" stopIfTrue="1">
      <formula>$AB32</formula>
    </cfRule>
  </conditionalFormatting>
  <conditionalFormatting sqref="E53:E55 E59">
    <cfRule type="expression" dxfId="348" priority="289" stopIfTrue="1">
      <formula>$AB53</formula>
    </cfRule>
  </conditionalFormatting>
  <conditionalFormatting sqref="E74:E76 E80">
    <cfRule type="expression" dxfId="347" priority="279" stopIfTrue="1">
      <formula>$AB74</formula>
    </cfRule>
  </conditionalFormatting>
  <conditionalFormatting sqref="E95:E97 E101">
    <cfRule type="expression" dxfId="346" priority="269" stopIfTrue="1">
      <formula>$AB95</formula>
    </cfRule>
  </conditionalFormatting>
  <conditionalFormatting sqref="E116:E118 E122">
    <cfRule type="expression" dxfId="345" priority="259" stopIfTrue="1">
      <formula>$AB116</formula>
    </cfRule>
  </conditionalFormatting>
  <conditionalFormatting sqref="E137:E139 E143">
    <cfRule type="expression" dxfId="344" priority="249" stopIfTrue="1">
      <formula>$AB137</formula>
    </cfRule>
  </conditionalFormatting>
  <conditionalFormatting sqref="E158:E160 E164">
    <cfRule type="expression" dxfId="343" priority="239" stopIfTrue="1">
      <formula>$AB158</formula>
    </cfRule>
  </conditionalFormatting>
  <conditionalFormatting sqref="E179:E181 E185">
    <cfRule type="expression" dxfId="342" priority="229" stopIfTrue="1">
      <formula>$AB179</formula>
    </cfRule>
  </conditionalFormatting>
  <conditionalFormatting sqref="E200:E202 E206">
    <cfRule type="expression" dxfId="341" priority="219" stopIfTrue="1">
      <formula>$AB200</formula>
    </cfRule>
  </conditionalFormatting>
  <conditionalFormatting sqref="E221:E223 E227">
    <cfRule type="expression" dxfId="340" priority="209" stopIfTrue="1">
      <formula>$AB221</formula>
    </cfRule>
  </conditionalFormatting>
  <conditionalFormatting sqref="E242:E244 E248">
    <cfRule type="expression" dxfId="339" priority="199" stopIfTrue="1">
      <formula>$AB242</formula>
    </cfRule>
  </conditionalFormatting>
  <conditionalFormatting sqref="E263:E265 E269">
    <cfRule type="expression" dxfId="338" priority="189" stopIfTrue="1">
      <formula>$AB263</formula>
    </cfRule>
  </conditionalFormatting>
  <conditionalFormatting sqref="E284:E286 E290">
    <cfRule type="expression" dxfId="337" priority="179" stopIfTrue="1">
      <formula>$AB284</formula>
    </cfRule>
  </conditionalFormatting>
  <conditionalFormatting sqref="E305:E307 E311">
    <cfRule type="expression" dxfId="336" priority="169" stopIfTrue="1">
      <formula>$AB305</formula>
    </cfRule>
  </conditionalFormatting>
  <conditionalFormatting sqref="E326:E328 E332">
    <cfRule type="expression" dxfId="335" priority="159" stopIfTrue="1">
      <formula>$AB326</formula>
    </cfRule>
  </conditionalFormatting>
  <conditionalFormatting sqref="E347:E349 E353">
    <cfRule type="expression" dxfId="334" priority="149" stopIfTrue="1">
      <formula>$AB347</formula>
    </cfRule>
  </conditionalFormatting>
  <conditionalFormatting sqref="E368:E370 E374">
    <cfRule type="expression" dxfId="333" priority="139" stopIfTrue="1">
      <formula>$AB368</formula>
    </cfRule>
  </conditionalFormatting>
  <conditionalFormatting sqref="E389:E391 E395">
    <cfRule type="expression" dxfId="332" priority="129" stopIfTrue="1">
      <formula>$AB389</formula>
    </cfRule>
  </conditionalFormatting>
  <conditionalFormatting sqref="E410:E412 E416">
    <cfRule type="expression" dxfId="331" priority="119" stopIfTrue="1">
      <formula>$AB410</formula>
    </cfRule>
  </conditionalFormatting>
  <conditionalFormatting sqref="E431:E433 E437">
    <cfRule type="expression" dxfId="330" priority="109" stopIfTrue="1">
      <formula>$AB431</formula>
    </cfRule>
  </conditionalFormatting>
  <conditionalFormatting sqref="E452:E454 E458">
    <cfRule type="expression" dxfId="329" priority="99" stopIfTrue="1">
      <formula>$AB452</formula>
    </cfRule>
  </conditionalFormatting>
  <conditionalFormatting sqref="E473:E475 E479">
    <cfRule type="expression" dxfId="328" priority="89" stopIfTrue="1">
      <formula>$AB473</formula>
    </cfRule>
  </conditionalFormatting>
  <conditionalFormatting sqref="E494:E496 E500">
    <cfRule type="expression" dxfId="327" priority="79" stopIfTrue="1">
      <formula>$AB494</formula>
    </cfRule>
  </conditionalFormatting>
  <conditionalFormatting sqref="E515:E517 E521">
    <cfRule type="expression" dxfId="326" priority="69" stopIfTrue="1">
      <formula>$AB515</formula>
    </cfRule>
  </conditionalFormatting>
  <conditionalFormatting sqref="E536:E538 E542">
    <cfRule type="expression" dxfId="325" priority="59" stopIfTrue="1">
      <formula>$AB536</formula>
    </cfRule>
  </conditionalFormatting>
  <conditionalFormatting sqref="E557:E559 E563">
    <cfRule type="expression" dxfId="324" priority="49" stopIfTrue="1">
      <formula>$AB557</formula>
    </cfRule>
  </conditionalFormatting>
  <conditionalFormatting sqref="E578:E580 E584">
    <cfRule type="expression" dxfId="323" priority="39" stopIfTrue="1">
      <formula>$AB578</formula>
    </cfRule>
  </conditionalFormatting>
  <conditionalFormatting sqref="E599:E601 E605">
    <cfRule type="expression" dxfId="322" priority="29" stopIfTrue="1">
      <formula>$AB599</formula>
    </cfRule>
  </conditionalFormatting>
  <conditionalFormatting sqref="E620:E622 E626">
    <cfRule type="expression" dxfId="321" priority="19" stopIfTrue="1">
      <formula>$AB620</formula>
    </cfRule>
  </conditionalFormatting>
  <conditionalFormatting sqref="E641:E643 E647">
    <cfRule type="expression" dxfId="320" priority="9" stopIfTrue="1">
      <formula>$AB641</formula>
    </cfRule>
  </conditionalFormatting>
  <conditionalFormatting sqref="E48:J48">
    <cfRule type="expression" dxfId="319" priority="290" stopIfTrue="1">
      <formula>#REF!=TRUE</formula>
    </cfRule>
  </conditionalFormatting>
  <conditionalFormatting sqref="E69:J69">
    <cfRule type="expression" dxfId="318" priority="280" stopIfTrue="1">
      <formula>#REF!=TRUE</formula>
    </cfRule>
  </conditionalFormatting>
  <conditionalFormatting sqref="E90:J90">
    <cfRule type="expression" dxfId="317" priority="270" stopIfTrue="1">
      <formula>#REF!=TRUE</formula>
    </cfRule>
  </conditionalFormatting>
  <conditionalFormatting sqref="E111:J111">
    <cfRule type="expression" dxfId="316" priority="260" stopIfTrue="1">
      <formula>#REF!=TRUE</formula>
    </cfRule>
  </conditionalFormatting>
  <conditionalFormatting sqref="E132:J132">
    <cfRule type="expression" dxfId="315" priority="250" stopIfTrue="1">
      <formula>#REF!=TRUE</formula>
    </cfRule>
  </conditionalFormatting>
  <conditionalFormatting sqref="E153:J153">
    <cfRule type="expression" dxfId="314" priority="240" stopIfTrue="1">
      <formula>#REF!=TRUE</formula>
    </cfRule>
  </conditionalFormatting>
  <conditionalFormatting sqref="E174:J174">
    <cfRule type="expression" dxfId="313" priority="230" stopIfTrue="1">
      <formula>#REF!=TRUE</formula>
    </cfRule>
  </conditionalFormatting>
  <conditionalFormatting sqref="E195:J195">
    <cfRule type="expression" dxfId="312" priority="220" stopIfTrue="1">
      <formula>#REF!=TRUE</formula>
    </cfRule>
  </conditionalFormatting>
  <conditionalFormatting sqref="E216:J216">
    <cfRule type="expression" dxfId="311" priority="210" stopIfTrue="1">
      <formula>#REF!=TRUE</formula>
    </cfRule>
  </conditionalFormatting>
  <conditionalFormatting sqref="E237:J237">
    <cfRule type="expression" dxfId="310" priority="200" stopIfTrue="1">
      <formula>#REF!=TRUE</formula>
    </cfRule>
  </conditionalFormatting>
  <conditionalFormatting sqref="E258:J258">
    <cfRule type="expression" dxfId="309" priority="190" stopIfTrue="1">
      <formula>#REF!=TRUE</formula>
    </cfRule>
  </conditionalFormatting>
  <conditionalFormatting sqref="E279:J279">
    <cfRule type="expression" dxfId="308" priority="180" stopIfTrue="1">
      <formula>#REF!=TRUE</formula>
    </cfRule>
  </conditionalFormatting>
  <conditionalFormatting sqref="E300:J300">
    <cfRule type="expression" dxfId="307" priority="170" stopIfTrue="1">
      <formula>#REF!=TRUE</formula>
    </cfRule>
  </conditionalFormatting>
  <conditionalFormatting sqref="E321:J321">
    <cfRule type="expression" dxfId="306" priority="160" stopIfTrue="1">
      <formula>#REF!=TRUE</formula>
    </cfRule>
  </conditionalFormatting>
  <conditionalFormatting sqref="E342:J342">
    <cfRule type="expression" dxfId="305" priority="150" stopIfTrue="1">
      <formula>#REF!=TRUE</formula>
    </cfRule>
  </conditionalFormatting>
  <conditionalFormatting sqref="E363:J363">
    <cfRule type="expression" dxfId="304" priority="140" stopIfTrue="1">
      <formula>#REF!=TRUE</formula>
    </cfRule>
  </conditionalFormatting>
  <conditionalFormatting sqref="E384:J384">
    <cfRule type="expression" dxfId="303" priority="130" stopIfTrue="1">
      <formula>#REF!=TRUE</formula>
    </cfRule>
  </conditionalFormatting>
  <conditionalFormatting sqref="E405:J405">
    <cfRule type="expression" dxfId="302" priority="120" stopIfTrue="1">
      <formula>#REF!=TRUE</formula>
    </cfRule>
  </conditionalFormatting>
  <conditionalFormatting sqref="E426:J426">
    <cfRule type="expression" dxfId="301" priority="110" stopIfTrue="1">
      <formula>#REF!=TRUE</formula>
    </cfRule>
  </conditionalFormatting>
  <conditionalFormatting sqref="E447:J447">
    <cfRule type="expression" dxfId="300" priority="100" stopIfTrue="1">
      <formula>#REF!=TRUE</formula>
    </cfRule>
  </conditionalFormatting>
  <conditionalFormatting sqref="E468:J468">
    <cfRule type="expression" dxfId="299" priority="90" stopIfTrue="1">
      <formula>#REF!=TRUE</formula>
    </cfRule>
  </conditionalFormatting>
  <conditionalFormatting sqref="E489:J489">
    <cfRule type="expression" dxfId="298" priority="80" stopIfTrue="1">
      <formula>#REF!=TRUE</formula>
    </cfRule>
  </conditionalFormatting>
  <conditionalFormatting sqref="E510:J510">
    <cfRule type="expression" dxfId="297" priority="70" stopIfTrue="1">
      <formula>#REF!=TRUE</formula>
    </cfRule>
  </conditionalFormatting>
  <conditionalFormatting sqref="E531:J531">
    <cfRule type="expression" dxfId="296" priority="60" stopIfTrue="1">
      <formula>#REF!=TRUE</formula>
    </cfRule>
  </conditionalFormatting>
  <conditionalFormatting sqref="E552:J552">
    <cfRule type="expression" dxfId="295" priority="50" stopIfTrue="1">
      <formula>#REF!=TRUE</formula>
    </cfRule>
  </conditionalFormatting>
  <conditionalFormatting sqref="E573:J573">
    <cfRule type="expression" dxfId="294" priority="40" stopIfTrue="1">
      <formula>#REF!=TRUE</formula>
    </cfRule>
  </conditionalFormatting>
  <conditionalFormatting sqref="E594:J594">
    <cfRule type="expression" dxfId="293" priority="30" stopIfTrue="1">
      <formula>#REF!=TRUE</formula>
    </cfRule>
  </conditionalFormatting>
  <conditionalFormatting sqref="E615:J615">
    <cfRule type="expression" dxfId="292" priority="20" stopIfTrue="1">
      <formula>#REF!=TRUE</formula>
    </cfRule>
  </conditionalFormatting>
  <conditionalFormatting sqref="E636:J636">
    <cfRule type="expression" dxfId="291" priority="10" stopIfTrue="1">
      <formula>#REF!=TRUE</formula>
    </cfRule>
  </conditionalFormatting>
  <conditionalFormatting sqref="E27:N27">
    <cfRule type="expression" dxfId="290" priority="292">
      <formula>$AI$27</formula>
    </cfRule>
  </conditionalFormatting>
  <conditionalFormatting sqref="E41:N45">
    <cfRule type="expression" dxfId="289" priority="310" stopIfTrue="1">
      <formula>$AI41=TRUE</formula>
    </cfRule>
  </conditionalFormatting>
  <conditionalFormatting sqref="E48:N48">
    <cfRule type="expression" dxfId="288" priority="282">
      <formula>$AI$27</formula>
    </cfRule>
  </conditionalFormatting>
  <conditionalFormatting sqref="E62:N66">
    <cfRule type="expression" dxfId="287" priority="286" stopIfTrue="1">
      <formula>$AI62=TRUE</formula>
    </cfRule>
  </conditionalFormatting>
  <conditionalFormatting sqref="E69:N69">
    <cfRule type="expression" dxfId="286" priority="272">
      <formula>$AI$27</formula>
    </cfRule>
  </conditionalFormatting>
  <conditionalFormatting sqref="E83:N87">
    <cfRule type="expression" dxfId="285" priority="276" stopIfTrue="1">
      <formula>$AI83=TRUE</formula>
    </cfRule>
  </conditionalFormatting>
  <conditionalFormatting sqref="E90:N90">
    <cfRule type="expression" dxfId="284" priority="262">
      <formula>$AI$27</formula>
    </cfRule>
  </conditionalFormatting>
  <conditionalFormatting sqref="E104:N108">
    <cfRule type="expression" dxfId="283" priority="266" stopIfTrue="1">
      <formula>$AI104=TRUE</formula>
    </cfRule>
  </conditionalFormatting>
  <conditionalFormatting sqref="E111:N111">
    <cfRule type="expression" dxfId="282" priority="252">
      <formula>$AI$27</formula>
    </cfRule>
  </conditionalFormatting>
  <conditionalFormatting sqref="E125:N129">
    <cfRule type="expression" dxfId="281" priority="256" stopIfTrue="1">
      <formula>$AI125=TRUE</formula>
    </cfRule>
  </conditionalFormatting>
  <conditionalFormatting sqref="E132:N132">
    <cfRule type="expression" dxfId="280" priority="242">
      <formula>$AI$27</formula>
    </cfRule>
  </conditionalFormatting>
  <conditionalFormatting sqref="E146:N150">
    <cfRule type="expression" dxfId="279" priority="246" stopIfTrue="1">
      <formula>$AI146=TRUE</formula>
    </cfRule>
  </conditionalFormatting>
  <conditionalFormatting sqref="E153:N153">
    <cfRule type="expression" dxfId="278" priority="232">
      <formula>$AI$27</formula>
    </cfRule>
  </conditionalFormatting>
  <conditionalFormatting sqref="E167:N171">
    <cfRule type="expression" dxfId="277" priority="236" stopIfTrue="1">
      <formula>$AI167=TRUE</formula>
    </cfRule>
  </conditionalFormatting>
  <conditionalFormatting sqref="E174:N174">
    <cfRule type="expression" dxfId="276" priority="222">
      <formula>$AI$27</formula>
    </cfRule>
  </conditionalFormatting>
  <conditionalFormatting sqref="E188:N192">
    <cfRule type="expression" dxfId="275" priority="226" stopIfTrue="1">
      <formula>$AI188=TRUE</formula>
    </cfRule>
  </conditionalFormatting>
  <conditionalFormatting sqref="E195:N195">
    <cfRule type="expression" dxfId="274" priority="212">
      <formula>$AI$27</formula>
    </cfRule>
  </conditionalFormatting>
  <conditionalFormatting sqref="E209:N213">
    <cfRule type="expression" dxfId="273" priority="216" stopIfTrue="1">
      <formula>$AI209=TRUE</formula>
    </cfRule>
  </conditionalFormatting>
  <conditionalFormatting sqref="E216:N216">
    <cfRule type="expression" dxfId="272" priority="202">
      <formula>$AI$27</formula>
    </cfRule>
  </conditionalFormatting>
  <conditionalFormatting sqref="E230:N234">
    <cfRule type="expression" dxfId="271" priority="206" stopIfTrue="1">
      <formula>$AI230=TRUE</formula>
    </cfRule>
  </conditionalFormatting>
  <conditionalFormatting sqref="E237:N237">
    <cfRule type="expression" dxfId="270" priority="192">
      <formula>$AI$27</formula>
    </cfRule>
  </conditionalFormatting>
  <conditionalFormatting sqref="E251:N255">
    <cfRule type="expression" dxfId="269" priority="196" stopIfTrue="1">
      <formula>$AI251=TRUE</formula>
    </cfRule>
  </conditionalFormatting>
  <conditionalFormatting sqref="E258:N258">
    <cfRule type="expression" dxfId="268" priority="182">
      <formula>$AI$27</formula>
    </cfRule>
  </conditionalFormatting>
  <conditionalFormatting sqref="E272:N276">
    <cfRule type="expression" dxfId="267" priority="186" stopIfTrue="1">
      <formula>$AI272=TRUE</formula>
    </cfRule>
  </conditionalFormatting>
  <conditionalFormatting sqref="E279:N279">
    <cfRule type="expression" dxfId="266" priority="172">
      <formula>$AI$27</formula>
    </cfRule>
  </conditionalFormatting>
  <conditionalFormatting sqref="E293:N297">
    <cfRule type="expression" dxfId="265" priority="176" stopIfTrue="1">
      <formula>$AI293=TRUE</formula>
    </cfRule>
  </conditionalFormatting>
  <conditionalFormatting sqref="E300:N300">
    <cfRule type="expression" dxfId="264" priority="162">
      <formula>$AI$27</formula>
    </cfRule>
  </conditionalFormatting>
  <conditionalFormatting sqref="E314:N318">
    <cfRule type="expression" dxfId="263" priority="166" stopIfTrue="1">
      <formula>$AI314=TRUE</formula>
    </cfRule>
  </conditionalFormatting>
  <conditionalFormatting sqref="E321:N321">
    <cfRule type="expression" dxfId="262" priority="152">
      <formula>$AI$27</formula>
    </cfRule>
  </conditionalFormatting>
  <conditionalFormatting sqref="E335:N339">
    <cfRule type="expression" dxfId="261" priority="156" stopIfTrue="1">
      <formula>$AI335=TRUE</formula>
    </cfRule>
  </conditionalFormatting>
  <conditionalFormatting sqref="E342:N342">
    <cfRule type="expression" dxfId="260" priority="142">
      <formula>$AI$27</formula>
    </cfRule>
  </conditionalFormatting>
  <conditionalFormatting sqref="E356:N360">
    <cfRule type="expression" dxfId="259" priority="146" stopIfTrue="1">
      <formula>$AI356=TRUE</formula>
    </cfRule>
  </conditionalFormatting>
  <conditionalFormatting sqref="E363:N363">
    <cfRule type="expression" dxfId="258" priority="132">
      <formula>$AI$27</formula>
    </cfRule>
  </conditionalFormatting>
  <conditionalFormatting sqref="E377:N381">
    <cfRule type="expression" dxfId="257" priority="136" stopIfTrue="1">
      <formula>$AI377=TRUE</formula>
    </cfRule>
  </conditionalFormatting>
  <conditionalFormatting sqref="E384:N384">
    <cfRule type="expression" dxfId="256" priority="122">
      <formula>$AI$27</formula>
    </cfRule>
  </conditionalFormatting>
  <conditionalFormatting sqref="E398:N402">
    <cfRule type="expression" dxfId="255" priority="126" stopIfTrue="1">
      <formula>$AI398=TRUE</formula>
    </cfRule>
  </conditionalFormatting>
  <conditionalFormatting sqref="E405:N405">
    <cfRule type="expression" dxfId="254" priority="112">
      <formula>$AI$27</formula>
    </cfRule>
  </conditionalFormatting>
  <conditionalFormatting sqref="E419:N423">
    <cfRule type="expression" dxfId="253" priority="116" stopIfTrue="1">
      <formula>$AI419=TRUE</formula>
    </cfRule>
  </conditionalFormatting>
  <conditionalFormatting sqref="E426:N426">
    <cfRule type="expression" dxfId="252" priority="102">
      <formula>$AI$27</formula>
    </cfRule>
  </conditionalFormatting>
  <conditionalFormatting sqref="E440:N444">
    <cfRule type="expression" dxfId="251" priority="106" stopIfTrue="1">
      <formula>$AI440=TRUE</formula>
    </cfRule>
  </conditionalFormatting>
  <conditionalFormatting sqref="E447:N447">
    <cfRule type="expression" dxfId="250" priority="92">
      <formula>$AI$27</formula>
    </cfRule>
  </conditionalFormatting>
  <conditionalFormatting sqref="E461:N465">
    <cfRule type="expression" dxfId="249" priority="96" stopIfTrue="1">
      <formula>$AI461=TRUE</formula>
    </cfRule>
  </conditionalFormatting>
  <conditionalFormatting sqref="E468:N468">
    <cfRule type="expression" dxfId="248" priority="82">
      <formula>$AI$27</formula>
    </cfRule>
  </conditionalFormatting>
  <conditionalFormatting sqref="E482:N486">
    <cfRule type="expression" dxfId="247" priority="86" stopIfTrue="1">
      <formula>$AI482=TRUE</formula>
    </cfRule>
  </conditionalFormatting>
  <conditionalFormatting sqref="E489:N489">
    <cfRule type="expression" dxfId="246" priority="72">
      <formula>$AI$27</formula>
    </cfRule>
  </conditionalFormatting>
  <conditionalFormatting sqref="E503:N507">
    <cfRule type="expression" dxfId="245" priority="76" stopIfTrue="1">
      <formula>$AI503=TRUE</formula>
    </cfRule>
  </conditionalFormatting>
  <conditionalFormatting sqref="E510:N510">
    <cfRule type="expression" dxfId="244" priority="62">
      <formula>$AI$27</formula>
    </cfRule>
  </conditionalFormatting>
  <conditionalFormatting sqref="E524:N528">
    <cfRule type="expression" dxfId="243" priority="66" stopIfTrue="1">
      <formula>$AI524=TRUE</formula>
    </cfRule>
  </conditionalFormatting>
  <conditionalFormatting sqref="E531:N531">
    <cfRule type="expression" dxfId="242" priority="52">
      <formula>$AI$27</formula>
    </cfRule>
  </conditionalFormatting>
  <conditionalFormatting sqref="E545:N549">
    <cfRule type="expression" dxfId="241" priority="56" stopIfTrue="1">
      <formula>$AI545=TRUE</formula>
    </cfRule>
  </conditionalFormatting>
  <conditionalFormatting sqref="E552:N552">
    <cfRule type="expression" dxfId="240" priority="42">
      <formula>$AI$27</formula>
    </cfRule>
  </conditionalFormatting>
  <conditionalFormatting sqref="E566:N570">
    <cfRule type="expression" dxfId="239" priority="46" stopIfTrue="1">
      <formula>$AI566=TRUE</formula>
    </cfRule>
  </conditionalFormatting>
  <conditionalFormatting sqref="E573:N573">
    <cfRule type="expression" dxfId="238" priority="32">
      <formula>$AI$27</formula>
    </cfRule>
  </conditionalFormatting>
  <conditionalFormatting sqref="E587:N591">
    <cfRule type="expression" dxfId="237" priority="36" stopIfTrue="1">
      <formula>$AI587=TRUE</formula>
    </cfRule>
  </conditionalFormatting>
  <conditionalFormatting sqref="E594:N594">
    <cfRule type="expression" dxfId="236" priority="22">
      <formula>$AI$27</formula>
    </cfRule>
  </conditionalFormatting>
  <conditionalFormatting sqref="E608:N612">
    <cfRule type="expression" dxfId="235" priority="26" stopIfTrue="1">
      <formula>$AI608=TRUE</formula>
    </cfRule>
  </conditionalFormatting>
  <conditionalFormatting sqref="E615:N615">
    <cfRule type="expression" dxfId="234" priority="12">
      <formula>$AI$27</formula>
    </cfRule>
  </conditionalFormatting>
  <conditionalFormatting sqref="E629:N633">
    <cfRule type="expression" dxfId="233" priority="16" stopIfTrue="1">
      <formula>$AI629=TRUE</formula>
    </cfRule>
  </conditionalFormatting>
  <conditionalFormatting sqref="E636:N636">
    <cfRule type="expression" dxfId="232" priority="2">
      <formula>$AI$27</formula>
    </cfRule>
  </conditionalFormatting>
  <conditionalFormatting sqref="E650:N654">
    <cfRule type="expression" dxfId="231" priority="6" stopIfTrue="1">
      <formula>$AI650=TRUE</formula>
    </cfRule>
  </conditionalFormatting>
  <conditionalFormatting sqref="G32 G33:H34 G38:H38">
    <cfRule type="expression" dxfId="230" priority="312" stopIfTrue="1">
      <formula>$AC32</formula>
    </cfRule>
  </conditionalFormatting>
  <conditionalFormatting sqref="G53 G54:H55 G59:H59">
    <cfRule type="expression" dxfId="229" priority="288" stopIfTrue="1">
      <formula>$AC53</formula>
    </cfRule>
  </conditionalFormatting>
  <conditionalFormatting sqref="G74 G75:H76 G80:H80">
    <cfRule type="expression" dxfId="228" priority="278" stopIfTrue="1">
      <formula>$AC74</formula>
    </cfRule>
  </conditionalFormatting>
  <conditionalFormatting sqref="G95 G96:H97 G101:H101">
    <cfRule type="expression" dxfId="227" priority="268" stopIfTrue="1">
      <formula>$AC95</formula>
    </cfRule>
  </conditionalFormatting>
  <conditionalFormatting sqref="G116 G117:H118 G122:H122">
    <cfRule type="expression" dxfId="226" priority="258" stopIfTrue="1">
      <formula>$AC116</formula>
    </cfRule>
  </conditionalFormatting>
  <conditionalFormatting sqref="G137 G138:H139 G143:H143">
    <cfRule type="expression" dxfId="225" priority="248" stopIfTrue="1">
      <formula>$AC137</formula>
    </cfRule>
  </conditionalFormatting>
  <conditionalFormatting sqref="G158 G159:H160 G164:H164">
    <cfRule type="expression" dxfId="224" priority="238" stopIfTrue="1">
      <formula>$AC158</formula>
    </cfRule>
  </conditionalFormatting>
  <conditionalFormatting sqref="G179 G180:H181 G185:H185">
    <cfRule type="expression" dxfId="223" priority="228" stopIfTrue="1">
      <formula>$AC179</formula>
    </cfRule>
  </conditionalFormatting>
  <conditionalFormatting sqref="G200 G201:H202 G206:H206">
    <cfRule type="expression" dxfId="222" priority="218" stopIfTrue="1">
      <formula>$AC200</formula>
    </cfRule>
  </conditionalFormatting>
  <conditionalFormatting sqref="G221 G222:H223 G227:H227">
    <cfRule type="expression" dxfId="221" priority="208" stopIfTrue="1">
      <formula>$AC221</formula>
    </cfRule>
  </conditionalFormatting>
  <conditionalFormatting sqref="G242 G243:H244 G248:H248">
    <cfRule type="expression" dxfId="220" priority="198" stopIfTrue="1">
      <formula>$AC242</formula>
    </cfRule>
  </conditionalFormatting>
  <conditionalFormatting sqref="G263 G264:H265 G269:H269">
    <cfRule type="expression" dxfId="219" priority="188" stopIfTrue="1">
      <formula>$AC263</formula>
    </cfRule>
  </conditionalFormatting>
  <conditionalFormatting sqref="G284 G285:H286 G290:H290">
    <cfRule type="expression" dxfId="218" priority="178" stopIfTrue="1">
      <formula>$AC284</formula>
    </cfRule>
  </conditionalFormatting>
  <conditionalFormatting sqref="G305 G306:H307 G311:H311">
    <cfRule type="expression" dxfId="217" priority="168" stopIfTrue="1">
      <formula>$AC305</formula>
    </cfRule>
  </conditionalFormatting>
  <conditionalFormatting sqref="G326 G327:H328 G332:H332">
    <cfRule type="expression" dxfId="216" priority="158" stopIfTrue="1">
      <formula>$AC326</formula>
    </cfRule>
  </conditionalFormatting>
  <conditionalFormatting sqref="G347 G348:H349 G353:H353">
    <cfRule type="expression" dxfId="215" priority="148" stopIfTrue="1">
      <formula>$AC347</formula>
    </cfRule>
  </conditionalFormatting>
  <conditionalFormatting sqref="G368 G369:H370 G374:H374">
    <cfRule type="expression" dxfId="214" priority="138" stopIfTrue="1">
      <formula>$AC368</formula>
    </cfRule>
  </conditionalFormatting>
  <conditionalFormatting sqref="G389 G390:H391 G395:H395">
    <cfRule type="expression" dxfId="213" priority="128" stopIfTrue="1">
      <formula>$AC389</formula>
    </cfRule>
  </conditionalFormatting>
  <conditionalFormatting sqref="G410 G411:H412 G416:H416">
    <cfRule type="expression" dxfId="212" priority="118" stopIfTrue="1">
      <formula>$AC410</formula>
    </cfRule>
  </conditionalFormatting>
  <conditionalFormatting sqref="G431 G432:H433 G437:H437">
    <cfRule type="expression" dxfId="211" priority="108" stopIfTrue="1">
      <formula>$AC431</formula>
    </cfRule>
  </conditionalFormatting>
  <conditionalFormatting sqref="G452 G453:H454 G458:H458">
    <cfRule type="expression" dxfId="210" priority="98" stopIfTrue="1">
      <formula>$AC452</formula>
    </cfRule>
  </conditionalFormatting>
  <conditionalFormatting sqref="G473 G474:H475 G479:H479">
    <cfRule type="expression" dxfId="209" priority="88" stopIfTrue="1">
      <formula>$AC473</formula>
    </cfRule>
  </conditionalFormatting>
  <conditionalFormatting sqref="G494 G495:H496 G500:H500">
    <cfRule type="expression" dxfId="208" priority="78" stopIfTrue="1">
      <formula>$AC494</formula>
    </cfRule>
  </conditionalFormatting>
  <conditionalFormatting sqref="G515 G516:H517 G521:H521">
    <cfRule type="expression" dxfId="207" priority="68" stopIfTrue="1">
      <formula>$AC515</formula>
    </cfRule>
  </conditionalFormatting>
  <conditionalFormatting sqref="G536 G537:H538 G542:H542">
    <cfRule type="expression" dxfId="206" priority="58" stopIfTrue="1">
      <formula>$AC536</formula>
    </cfRule>
  </conditionalFormatting>
  <conditionalFormatting sqref="G557 G558:H559 G563:H563">
    <cfRule type="expression" dxfId="205" priority="48" stopIfTrue="1">
      <formula>$AC557</formula>
    </cfRule>
  </conditionalFormatting>
  <conditionalFormatting sqref="G578 G579:H580 G584:H584">
    <cfRule type="expression" dxfId="204" priority="38" stopIfTrue="1">
      <formula>$AC578</formula>
    </cfRule>
  </conditionalFormatting>
  <conditionalFormatting sqref="G599 G600:H601 G605:H605">
    <cfRule type="expression" dxfId="203" priority="28" stopIfTrue="1">
      <formula>$AC599</formula>
    </cfRule>
  </conditionalFormatting>
  <conditionalFormatting sqref="G620 G621:H622 G626:H626">
    <cfRule type="expression" dxfId="202" priority="18" stopIfTrue="1">
      <formula>$AC620</formula>
    </cfRule>
  </conditionalFormatting>
  <conditionalFormatting sqref="G641 G642:H643 G647:H647">
    <cfRule type="expression" dxfId="201" priority="8" stopIfTrue="1">
      <formula>$AC641</formula>
    </cfRule>
  </conditionalFormatting>
  <conditionalFormatting sqref="G36:H36">
    <cfRule type="expression" dxfId="200" priority="299">
      <formula>$AD$36</formula>
    </cfRule>
  </conditionalFormatting>
  <conditionalFormatting sqref="G57:H57">
    <cfRule type="expression" dxfId="199" priority="285">
      <formula>$AD$36</formula>
    </cfRule>
  </conditionalFormatting>
  <conditionalFormatting sqref="G78:H78">
    <cfRule type="expression" dxfId="198" priority="275">
      <formula>$AD$36</formula>
    </cfRule>
  </conditionalFormatting>
  <conditionalFormatting sqref="G99:H99">
    <cfRule type="expression" dxfId="197" priority="265">
      <formula>$AD$36</formula>
    </cfRule>
  </conditionalFormatting>
  <conditionalFormatting sqref="G120:H120">
    <cfRule type="expression" dxfId="196" priority="255">
      <formula>$AD$36</formula>
    </cfRule>
  </conditionalFormatting>
  <conditionalFormatting sqref="G141:H141">
    <cfRule type="expression" dxfId="195" priority="245">
      <formula>$AD$36</formula>
    </cfRule>
  </conditionalFormatting>
  <conditionalFormatting sqref="G162:H162">
    <cfRule type="expression" dxfId="194" priority="235">
      <formula>$AD$36</formula>
    </cfRule>
  </conditionalFormatting>
  <conditionalFormatting sqref="G183:H183">
    <cfRule type="expression" dxfId="193" priority="225">
      <formula>$AD$36</formula>
    </cfRule>
  </conditionalFormatting>
  <conditionalFormatting sqref="G204:H204">
    <cfRule type="expression" dxfId="192" priority="215">
      <formula>$AD$36</formula>
    </cfRule>
  </conditionalFormatting>
  <conditionalFormatting sqref="G225:H225">
    <cfRule type="expression" dxfId="191" priority="205">
      <formula>$AD$36</formula>
    </cfRule>
  </conditionalFormatting>
  <conditionalFormatting sqref="G246:H246">
    <cfRule type="expression" dxfId="190" priority="195">
      <formula>$AD$36</formula>
    </cfRule>
  </conditionalFormatting>
  <conditionalFormatting sqref="G267:H267">
    <cfRule type="expression" dxfId="189" priority="185">
      <formula>$AD$36</formula>
    </cfRule>
  </conditionalFormatting>
  <conditionalFormatting sqref="G288:H288">
    <cfRule type="expression" dxfId="188" priority="175">
      <formula>$AD$36</formula>
    </cfRule>
  </conditionalFormatting>
  <conditionalFormatting sqref="G309:H309">
    <cfRule type="expression" dxfId="187" priority="165">
      <formula>$AD$36</formula>
    </cfRule>
  </conditionalFormatting>
  <conditionalFormatting sqref="G330:H330">
    <cfRule type="expression" dxfId="186" priority="155">
      <formula>$AD$36</formula>
    </cfRule>
  </conditionalFormatting>
  <conditionalFormatting sqref="G351:H351">
    <cfRule type="expression" dxfId="185" priority="145">
      <formula>$AD$36</formula>
    </cfRule>
  </conditionalFormatting>
  <conditionalFormatting sqref="G372:H372">
    <cfRule type="expression" dxfId="184" priority="135">
      <formula>$AD$36</formula>
    </cfRule>
  </conditionalFormatting>
  <conditionalFormatting sqref="G393:H393">
    <cfRule type="expression" dxfId="183" priority="125">
      <formula>$AD$36</formula>
    </cfRule>
  </conditionalFormatting>
  <conditionalFormatting sqref="G414:H414">
    <cfRule type="expression" dxfId="182" priority="115">
      <formula>$AD$36</formula>
    </cfRule>
  </conditionalFormatting>
  <conditionalFormatting sqref="G435:H435">
    <cfRule type="expression" dxfId="181" priority="105">
      <formula>$AD$36</formula>
    </cfRule>
  </conditionalFormatting>
  <conditionalFormatting sqref="G456:H456">
    <cfRule type="expression" dxfId="180" priority="95">
      <formula>$AD$36</formula>
    </cfRule>
  </conditionalFormatting>
  <conditionalFormatting sqref="G477:H477">
    <cfRule type="expression" dxfId="179" priority="85">
      <formula>$AD$36</formula>
    </cfRule>
  </conditionalFormatting>
  <conditionalFormatting sqref="G498:H498">
    <cfRule type="expression" dxfId="178" priority="75">
      <formula>$AD$36</formula>
    </cfRule>
  </conditionalFormatting>
  <conditionalFormatting sqref="G519:H519">
    <cfRule type="expression" dxfId="177" priority="65">
      <formula>$AD$36</formula>
    </cfRule>
  </conditionalFormatting>
  <conditionalFormatting sqref="G540:H540">
    <cfRule type="expression" dxfId="176" priority="55">
      <formula>$AD$36</formula>
    </cfRule>
  </conditionalFormatting>
  <conditionalFormatting sqref="G561:H561">
    <cfRule type="expression" dxfId="175" priority="45">
      <formula>$AD$36</formula>
    </cfRule>
  </conditionalFormatting>
  <conditionalFormatting sqref="G582:H582">
    <cfRule type="expression" dxfId="174" priority="35">
      <formula>$AD$36</formula>
    </cfRule>
  </conditionalFormatting>
  <conditionalFormatting sqref="G603:H603">
    <cfRule type="expression" dxfId="173" priority="25">
      <formula>$AD$36</formula>
    </cfRule>
  </conditionalFormatting>
  <conditionalFormatting sqref="G624:H624">
    <cfRule type="expression" dxfId="172" priority="15">
      <formula>$AD$36</formula>
    </cfRule>
  </conditionalFormatting>
  <conditionalFormatting sqref="G645:H645">
    <cfRule type="expression" dxfId="171" priority="5">
      <formula>$AD$36</formula>
    </cfRule>
  </conditionalFormatting>
  <conditionalFormatting sqref="I36:J36">
    <cfRule type="expression" dxfId="170" priority="296">
      <formula>$AE$36</formula>
    </cfRule>
  </conditionalFormatting>
  <conditionalFormatting sqref="I57:J57">
    <cfRule type="expression" dxfId="169" priority="284">
      <formula>$AE$36</formula>
    </cfRule>
  </conditionalFormatting>
  <conditionalFormatting sqref="I78:J78">
    <cfRule type="expression" dxfId="168" priority="274">
      <formula>$AE$36</formula>
    </cfRule>
  </conditionalFormatting>
  <conditionalFormatting sqref="I99:J99">
    <cfRule type="expression" dxfId="167" priority="264">
      <formula>$AE$36</formula>
    </cfRule>
  </conditionalFormatting>
  <conditionalFormatting sqref="I120:J120">
    <cfRule type="expression" dxfId="166" priority="254">
      <formula>$AE$36</formula>
    </cfRule>
  </conditionalFormatting>
  <conditionalFormatting sqref="I141:J141">
    <cfRule type="expression" dxfId="165" priority="244">
      <formula>$AE$36</formula>
    </cfRule>
  </conditionalFormatting>
  <conditionalFormatting sqref="I162:J162">
    <cfRule type="expression" dxfId="164" priority="234">
      <formula>$AE$36</formula>
    </cfRule>
  </conditionalFormatting>
  <conditionalFormatting sqref="I183:J183">
    <cfRule type="expression" dxfId="163" priority="224">
      <formula>$AE$36</formula>
    </cfRule>
  </conditionalFormatting>
  <conditionalFormatting sqref="I204:J204">
    <cfRule type="expression" dxfId="162" priority="214">
      <formula>$AE$36</formula>
    </cfRule>
  </conditionalFormatting>
  <conditionalFormatting sqref="I225:J225">
    <cfRule type="expression" dxfId="161" priority="204">
      <formula>$AE$36</formula>
    </cfRule>
  </conditionalFormatting>
  <conditionalFormatting sqref="I246:J246">
    <cfRule type="expression" dxfId="160" priority="194">
      <formula>$AE$36</formula>
    </cfRule>
  </conditionalFormatting>
  <conditionalFormatting sqref="I267:J267">
    <cfRule type="expression" dxfId="159" priority="184">
      <formula>$AE$36</formula>
    </cfRule>
  </conditionalFormatting>
  <conditionalFormatting sqref="I288:J288">
    <cfRule type="expression" dxfId="158" priority="174">
      <formula>$AE$36</formula>
    </cfRule>
  </conditionalFormatting>
  <conditionalFormatting sqref="I309:J309">
    <cfRule type="expression" dxfId="157" priority="164">
      <formula>$AE$36</formula>
    </cfRule>
  </conditionalFormatting>
  <conditionalFormatting sqref="I330:J330">
    <cfRule type="expression" dxfId="156" priority="154">
      <formula>$AE$36</formula>
    </cfRule>
  </conditionalFormatting>
  <conditionalFormatting sqref="I351:J351">
    <cfRule type="expression" dxfId="155" priority="144">
      <formula>$AE$36</formula>
    </cfRule>
  </conditionalFormatting>
  <conditionalFormatting sqref="I372:J372">
    <cfRule type="expression" dxfId="154" priority="134">
      <formula>$AE$36</formula>
    </cfRule>
  </conditionalFormatting>
  <conditionalFormatting sqref="I393:J393">
    <cfRule type="expression" dxfId="153" priority="124">
      <formula>$AE$36</formula>
    </cfRule>
  </conditionalFormatting>
  <conditionalFormatting sqref="I414:J414">
    <cfRule type="expression" dxfId="152" priority="114">
      <formula>$AE$36</formula>
    </cfRule>
  </conditionalFormatting>
  <conditionalFormatting sqref="I435:J435">
    <cfRule type="expression" dxfId="151" priority="104">
      <formula>$AE$36</formula>
    </cfRule>
  </conditionalFormatting>
  <conditionalFormatting sqref="I456:J456">
    <cfRule type="expression" dxfId="150" priority="94">
      <formula>$AE$36</formula>
    </cfRule>
  </conditionalFormatting>
  <conditionalFormatting sqref="I477:J477">
    <cfRule type="expression" dxfId="149" priority="84">
      <formula>$AE$36</formula>
    </cfRule>
  </conditionalFormatting>
  <conditionalFormatting sqref="I498:J498">
    <cfRule type="expression" dxfId="148" priority="74">
      <formula>$AE$36</formula>
    </cfRule>
  </conditionalFormatting>
  <conditionalFormatting sqref="I519:J519">
    <cfRule type="expression" dxfId="147" priority="64">
      <formula>$AE$36</formula>
    </cfRule>
  </conditionalFormatting>
  <conditionalFormatting sqref="I540:J540">
    <cfRule type="expression" dxfId="146" priority="54">
      <formula>$AE$36</formula>
    </cfRule>
  </conditionalFormatting>
  <conditionalFormatting sqref="I561:J561">
    <cfRule type="expression" dxfId="145" priority="44">
      <formula>$AE$36</formula>
    </cfRule>
  </conditionalFormatting>
  <conditionalFormatting sqref="I582:J582">
    <cfRule type="expression" dxfId="144" priority="34">
      <formula>$AE$36</formula>
    </cfRule>
  </conditionalFormatting>
  <conditionalFormatting sqref="I603:J603">
    <cfRule type="expression" dxfId="143" priority="24">
      <formula>$AE$36</formula>
    </cfRule>
  </conditionalFormatting>
  <conditionalFormatting sqref="I624:J624">
    <cfRule type="expression" dxfId="142" priority="14">
      <formula>$AE$36</formula>
    </cfRule>
  </conditionalFormatting>
  <conditionalFormatting sqref="I645:J645">
    <cfRule type="expression" dxfId="141" priority="4">
      <formula>$AE$36</formula>
    </cfRule>
  </conditionalFormatting>
  <conditionalFormatting sqref="I32:L34 I38:L38">
    <cfRule type="expression" dxfId="140" priority="311" stopIfTrue="1">
      <formula>AD32</formula>
    </cfRule>
  </conditionalFormatting>
  <conditionalFormatting sqref="I53:L55 I59:L59">
    <cfRule type="expression" dxfId="139" priority="287" stopIfTrue="1">
      <formula>AD53</formula>
    </cfRule>
  </conditionalFormatting>
  <conditionalFormatting sqref="I74:L76 I80:L80">
    <cfRule type="expression" dxfId="138" priority="277" stopIfTrue="1">
      <formula>AD74</formula>
    </cfRule>
  </conditionalFormatting>
  <conditionalFormatting sqref="I95:L97 I101:L101">
    <cfRule type="expression" dxfId="137" priority="267" stopIfTrue="1">
      <formula>AD95</formula>
    </cfRule>
  </conditionalFormatting>
  <conditionalFormatting sqref="I116:L118 I122:L122">
    <cfRule type="expression" dxfId="136" priority="257" stopIfTrue="1">
      <formula>AD116</formula>
    </cfRule>
  </conditionalFormatting>
  <conditionalFormatting sqref="I137:L139 I143:L143">
    <cfRule type="expression" dxfId="135" priority="247" stopIfTrue="1">
      <formula>AD137</formula>
    </cfRule>
  </conditionalFormatting>
  <conditionalFormatting sqref="I158:L160 I164:L164">
    <cfRule type="expression" dxfId="134" priority="237" stopIfTrue="1">
      <formula>AD158</formula>
    </cfRule>
  </conditionalFormatting>
  <conditionalFormatting sqref="I179:L181 I185:L185">
    <cfRule type="expression" dxfId="133" priority="227" stopIfTrue="1">
      <formula>AD179</formula>
    </cfRule>
  </conditionalFormatting>
  <conditionalFormatting sqref="I200:L202 I206:L206">
    <cfRule type="expression" dxfId="132" priority="217" stopIfTrue="1">
      <formula>AD200</formula>
    </cfRule>
  </conditionalFormatting>
  <conditionalFormatting sqref="I221:L223 I227:L227">
    <cfRule type="expression" dxfId="131" priority="207" stopIfTrue="1">
      <formula>AD221</formula>
    </cfRule>
  </conditionalFormatting>
  <conditionalFormatting sqref="I242:L244 I248:L248">
    <cfRule type="expression" dxfId="130" priority="197" stopIfTrue="1">
      <formula>AD242</formula>
    </cfRule>
  </conditionalFormatting>
  <conditionalFormatting sqref="I263:L265 I269:L269">
    <cfRule type="expression" dxfId="129" priority="187" stopIfTrue="1">
      <formula>AD263</formula>
    </cfRule>
  </conditionalFormatting>
  <conditionalFormatting sqref="I284:L286 I290:L290">
    <cfRule type="expression" dxfId="128" priority="177" stopIfTrue="1">
      <formula>AD284</formula>
    </cfRule>
  </conditionalFormatting>
  <conditionalFormatting sqref="I305:L307 I311:L311">
    <cfRule type="expression" dxfId="127" priority="167" stopIfTrue="1">
      <formula>AD305</formula>
    </cfRule>
  </conditionalFormatting>
  <conditionalFormatting sqref="I326:L328 I332:L332">
    <cfRule type="expression" dxfId="126" priority="157" stopIfTrue="1">
      <formula>AD326</formula>
    </cfRule>
  </conditionalFormatting>
  <conditionalFormatting sqref="I347:L349 I353:L353">
    <cfRule type="expression" dxfId="125" priority="147" stopIfTrue="1">
      <formula>AD347</formula>
    </cfRule>
  </conditionalFormatting>
  <conditionalFormatting sqref="I368:L370 I374:L374">
    <cfRule type="expression" dxfId="124" priority="137" stopIfTrue="1">
      <formula>AD368</formula>
    </cfRule>
  </conditionalFormatting>
  <conditionalFormatting sqref="I389:L391 I395:L395">
    <cfRule type="expression" dxfId="123" priority="127" stopIfTrue="1">
      <formula>AD389</formula>
    </cfRule>
  </conditionalFormatting>
  <conditionalFormatting sqref="I410:L412 I416:L416">
    <cfRule type="expression" dxfId="122" priority="117" stopIfTrue="1">
      <formula>AD410</formula>
    </cfRule>
  </conditionalFormatting>
  <conditionalFormatting sqref="I431:L433 I437:L437">
    <cfRule type="expression" dxfId="121" priority="107" stopIfTrue="1">
      <formula>AD431</formula>
    </cfRule>
  </conditionalFormatting>
  <conditionalFormatting sqref="I452:L454 I458:L458">
    <cfRule type="expression" dxfId="120" priority="97" stopIfTrue="1">
      <formula>AD452</formula>
    </cfRule>
  </conditionalFormatting>
  <conditionalFormatting sqref="I473:L475 I479:L479">
    <cfRule type="expression" dxfId="119" priority="87" stopIfTrue="1">
      <formula>AD473</formula>
    </cfRule>
  </conditionalFormatting>
  <conditionalFormatting sqref="I494:L496 I500:L500">
    <cfRule type="expression" dxfId="118" priority="77" stopIfTrue="1">
      <formula>AD494</formula>
    </cfRule>
  </conditionalFormatting>
  <conditionalFormatting sqref="I515:L517 I521:L521">
    <cfRule type="expression" dxfId="117" priority="67" stopIfTrue="1">
      <formula>AD515</formula>
    </cfRule>
  </conditionalFormatting>
  <conditionalFormatting sqref="I536:L538 I542:L542">
    <cfRule type="expression" dxfId="116" priority="57" stopIfTrue="1">
      <formula>AD536</formula>
    </cfRule>
  </conditionalFormatting>
  <conditionalFormatting sqref="I557:L559 I563:L563">
    <cfRule type="expression" dxfId="115" priority="47" stopIfTrue="1">
      <formula>AD557</formula>
    </cfRule>
  </conditionalFormatting>
  <conditionalFormatting sqref="I578:L580 I584:L584">
    <cfRule type="expression" dxfId="114" priority="37" stopIfTrue="1">
      <formula>AD578</formula>
    </cfRule>
  </conditionalFormatting>
  <conditionalFormatting sqref="I599:L601 I605:L605">
    <cfRule type="expression" dxfId="113" priority="27" stopIfTrue="1">
      <formula>AD599</formula>
    </cfRule>
  </conditionalFormatting>
  <conditionalFormatting sqref="I620:L622 I626:L626">
    <cfRule type="expression" dxfId="112" priority="17" stopIfTrue="1">
      <formula>AD620</formula>
    </cfRule>
  </conditionalFormatting>
  <conditionalFormatting sqref="I641:L643 I647:L647">
    <cfRule type="expression" dxfId="111" priority="7" stopIfTrue="1">
      <formula>AD641</formula>
    </cfRule>
  </conditionalFormatting>
  <conditionalFormatting sqref="K36">
    <cfRule type="expression" dxfId="110" priority="295">
      <formula>$AF$36</formula>
    </cfRule>
  </conditionalFormatting>
  <conditionalFormatting sqref="K57">
    <cfRule type="expression" dxfId="109" priority="283">
      <formula>$AF$36</formula>
    </cfRule>
  </conditionalFormatting>
  <conditionalFormatting sqref="K78">
    <cfRule type="expression" dxfId="108" priority="273">
      <formula>$AF$36</formula>
    </cfRule>
  </conditionalFormatting>
  <conditionalFormatting sqref="K99">
    <cfRule type="expression" dxfId="107" priority="263">
      <formula>$AF$36</formula>
    </cfRule>
  </conditionalFormatting>
  <conditionalFormatting sqref="K120">
    <cfRule type="expression" dxfId="106" priority="253">
      <formula>$AF$36</formula>
    </cfRule>
  </conditionalFormatting>
  <conditionalFormatting sqref="K141">
    <cfRule type="expression" dxfId="105" priority="243">
      <formula>$AF$36</formula>
    </cfRule>
  </conditionalFormatting>
  <conditionalFormatting sqref="K162">
    <cfRule type="expression" dxfId="104" priority="233">
      <formula>$AF$36</formula>
    </cfRule>
  </conditionalFormatting>
  <conditionalFormatting sqref="K183">
    <cfRule type="expression" dxfId="103" priority="223">
      <formula>$AF$36</formula>
    </cfRule>
  </conditionalFormatting>
  <conditionalFormatting sqref="K204">
    <cfRule type="expression" dxfId="102" priority="213">
      <formula>$AF$36</formula>
    </cfRule>
  </conditionalFormatting>
  <conditionalFormatting sqref="K225">
    <cfRule type="expression" dxfId="101" priority="203">
      <formula>$AF$36</formula>
    </cfRule>
  </conditionalFormatting>
  <conditionalFormatting sqref="K246">
    <cfRule type="expression" dxfId="100" priority="193">
      <formula>$AF$36</formula>
    </cfRule>
  </conditionalFormatting>
  <conditionalFormatting sqref="K267">
    <cfRule type="expression" dxfId="99" priority="183">
      <formula>$AF$36</formula>
    </cfRule>
  </conditionalFormatting>
  <conditionalFormatting sqref="K288">
    <cfRule type="expression" dxfId="98" priority="173">
      <formula>$AF$36</formula>
    </cfRule>
  </conditionalFormatting>
  <conditionalFormatting sqref="K309">
    <cfRule type="expression" dxfId="97" priority="163">
      <formula>$AF$36</formula>
    </cfRule>
  </conditionalFormatting>
  <conditionalFormatting sqref="K330">
    <cfRule type="expression" dxfId="96" priority="153">
      <formula>$AF$36</formula>
    </cfRule>
  </conditionalFormatting>
  <conditionalFormatting sqref="K351">
    <cfRule type="expression" dxfId="95" priority="143">
      <formula>$AF$36</formula>
    </cfRule>
  </conditionalFormatting>
  <conditionalFormatting sqref="K372">
    <cfRule type="expression" dxfId="94" priority="133">
      <formula>$AF$36</formula>
    </cfRule>
  </conditionalFormatting>
  <conditionalFormatting sqref="K393">
    <cfRule type="expression" dxfId="93" priority="123">
      <formula>$AF$36</formula>
    </cfRule>
  </conditionalFormatting>
  <conditionalFormatting sqref="K414">
    <cfRule type="expression" dxfId="92" priority="113">
      <formula>$AF$36</formula>
    </cfRule>
  </conditionalFormatting>
  <conditionalFormatting sqref="K435">
    <cfRule type="expression" dxfId="91" priority="103">
      <formula>$AF$36</formula>
    </cfRule>
  </conditionalFormatting>
  <conditionalFormatting sqref="K456">
    <cfRule type="expression" dxfId="90" priority="93">
      <formula>$AF$36</formula>
    </cfRule>
  </conditionalFormatting>
  <conditionalFormatting sqref="K477">
    <cfRule type="expression" dxfId="89" priority="83">
      <formula>$AF$36</formula>
    </cfRule>
  </conditionalFormatting>
  <conditionalFormatting sqref="K498">
    <cfRule type="expression" dxfId="88" priority="73">
      <formula>$AF$36</formula>
    </cfRule>
  </conditionalFormatting>
  <conditionalFormatting sqref="K519">
    <cfRule type="expression" dxfId="87" priority="63">
      <formula>$AF$36</formula>
    </cfRule>
  </conditionalFormatting>
  <conditionalFormatting sqref="K540">
    <cfRule type="expression" dxfId="86" priority="53">
      <formula>$AF$36</formula>
    </cfRule>
  </conditionalFormatting>
  <conditionalFormatting sqref="K561">
    <cfRule type="expression" dxfId="85" priority="43">
      <formula>$AF$36</formula>
    </cfRule>
  </conditionalFormatting>
  <conditionalFormatting sqref="K582">
    <cfRule type="expression" dxfId="84" priority="33">
      <formula>$AF$36</formula>
    </cfRule>
  </conditionalFormatting>
  <conditionalFormatting sqref="K603">
    <cfRule type="expression" dxfId="83" priority="23">
      <formula>$AF$36</formula>
    </cfRule>
  </conditionalFormatting>
  <conditionalFormatting sqref="K624">
    <cfRule type="expression" dxfId="82" priority="13">
      <formula>$AF$36</formula>
    </cfRule>
  </conditionalFormatting>
  <conditionalFormatting sqref="K645">
    <cfRule type="expression" dxfId="81" priority="3">
      <formula>$AF$36</formula>
    </cfRule>
  </conditionalFormatting>
  <conditionalFormatting sqref="L36:L37">
    <cfRule type="expression" dxfId="80" priority="291" stopIfTrue="1">
      <formula>AG36</formula>
    </cfRule>
  </conditionalFormatting>
  <conditionalFormatting sqref="L57:L58">
    <cfRule type="expression" dxfId="79" priority="281" stopIfTrue="1">
      <formula>AG57</formula>
    </cfRule>
  </conditionalFormatting>
  <conditionalFormatting sqref="L78:L79">
    <cfRule type="expression" dxfId="78" priority="271" stopIfTrue="1">
      <formula>AG78</formula>
    </cfRule>
  </conditionalFormatting>
  <conditionalFormatting sqref="L99:L100">
    <cfRule type="expression" dxfId="77" priority="261" stopIfTrue="1">
      <formula>AG99</formula>
    </cfRule>
  </conditionalFormatting>
  <conditionalFormatting sqref="L120:L121">
    <cfRule type="expression" dxfId="76" priority="251" stopIfTrue="1">
      <formula>AG120</formula>
    </cfRule>
  </conditionalFormatting>
  <conditionalFormatting sqref="L141:L142">
    <cfRule type="expression" dxfId="75" priority="241" stopIfTrue="1">
      <formula>AG141</formula>
    </cfRule>
  </conditionalFormatting>
  <conditionalFormatting sqref="L162:L163">
    <cfRule type="expression" dxfId="74" priority="231" stopIfTrue="1">
      <formula>AG162</formula>
    </cfRule>
  </conditionalFormatting>
  <conditionalFormatting sqref="L183:L184">
    <cfRule type="expression" dxfId="73" priority="221" stopIfTrue="1">
      <formula>AG183</formula>
    </cfRule>
  </conditionalFormatting>
  <conditionalFormatting sqref="L204:L205">
    <cfRule type="expression" dxfId="72" priority="211" stopIfTrue="1">
      <formula>AG204</formula>
    </cfRule>
  </conditionalFormatting>
  <conditionalFormatting sqref="L225:L226">
    <cfRule type="expression" dxfId="71" priority="201" stopIfTrue="1">
      <formula>AG225</formula>
    </cfRule>
  </conditionalFormatting>
  <conditionalFormatting sqref="L246:L247">
    <cfRule type="expression" dxfId="70" priority="191" stopIfTrue="1">
      <formula>AG246</formula>
    </cfRule>
  </conditionalFormatting>
  <conditionalFormatting sqref="L267:L268">
    <cfRule type="expression" dxfId="69" priority="181" stopIfTrue="1">
      <formula>AG267</formula>
    </cfRule>
  </conditionalFormatting>
  <conditionalFormatting sqref="L288:L289">
    <cfRule type="expression" dxfId="68" priority="171" stopIfTrue="1">
      <formula>AG288</formula>
    </cfRule>
  </conditionalFormatting>
  <conditionalFormatting sqref="L309:L310">
    <cfRule type="expression" dxfId="67" priority="161" stopIfTrue="1">
      <formula>AG309</formula>
    </cfRule>
  </conditionalFormatting>
  <conditionalFormatting sqref="L330:L331">
    <cfRule type="expression" dxfId="66" priority="151" stopIfTrue="1">
      <formula>AG330</formula>
    </cfRule>
  </conditionalFormatting>
  <conditionalFormatting sqref="L351:L352">
    <cfRule type="expression" dxfId="65" priority="141" stopIfTrue="1">
      <formula>AG351</formula>
    </cfRule>
  </conditionalFormatting>
  <conditionalFormatting sqref="L372:L373">
    <cfRule type="expression" dxfId="64" priority="131" stopIfTrue="1">
      <formula>AG372</formula>
    </cfRule>
  </conditionalFormatting>
  <conditionalFormatting sqref="L393:L394">
    <cfRule type="expression" dxfId="63" priority="121" stopIfTrue="1">
      <formula>AG393</formula>
    </cfRule>
  </conditionalFormatting>
  <conditionalFormatting sqref="L414:L415">
    <cfRule type="expression" dxfId="62" priority="111" stopIfTrue="1">
      <formula>AG414</formula>
    </cfRule>
  </conditionalFormatting>
  <conditionalFormatting sqref="L435:L436">
    <cfRule type="expression" dxfId="61" priority="101" stopIfTrue="1">
      <formula>AG435</formula>
    </cfRule>
  </conditionalFormatting>
  <conditionalFormatting sqref="L456:L457">
    <cfRule type="expression" dxfId="60" priority="91" stopIfTrue="1">
      <formula>AG456</formula>
    </cfRule>
  </conditionalFormatting>
  <conditionalFormatting sqref="L477:L478">
    <cfRule type="expression" dxfId="59" priority="81" stopIfTrue="1">
      <formula>AG477</formula>
    </cfRule>
  </conditionalFormatting>
  <conditionalFormatting sqref="L498:L499">
    <cfRule type="expression" dxfId="58" priority="71" stopIfTrue="1">
      <formula>AG498</formula>
    </cfRule>
  </conditionalFormatting>
  <conditionalFormatting sqref="L519:L520">
    <cfRule type="expression" dxfId="57" priority="61" stopIfTrue="1">
      <formula>AG519</formula>
    </cfRule>
  </conditionalFormatting>
  <conditionalFormatting sqref="L540:L541">
    <cfRule type="expression" dxfId="56" priority="51" stopIfTrue="1">
      <formula>AG540</formula>
    </cfRule>
  </conditionalFormatting>
  <conditionalFormatting sqref="L561:L562">
    <cfRule type="expression" dxfId="55" priority="41" stopIfTrue="1">
      <formula>AG561</formula>
    </cfRule>
  </conditionalFormatting>
  <conditionalFormatting sqref="L582:L583">
    <cfRule type="expression" dxfId="54" priority="31" stopIfTrue="1">
      <formula>AG582</formula>
    </cfRule>
  </conditionalFormatting>
  <conditionalFormatting sqref="L603:L604">
    <cfRule type="expression" dxfId="53" priority="21" stopIfTrue="1">
      <formula>AG603</formula>
    </cfRule>
  </conditionalFormatting>
  <conditionalFormatting sqref="L624:L625">
    <cfRule type="expression" dxfId="52" priority="11" stopIfTrue="1">
      <formula>AG624</formula>
    </cfRule>
  </conditionalFormatting>
  <conditionalFormatting sqref="L645:L646">
    <cfRule type="expression" dxfId="51" priority="1" stopIfTrue="1">
      <formula>AG645</formula>
    </cfRule>
  </conditionalFormatting>
  <dataValidations count="12">
    <dataValidation type="list" allowBlank="1" showInputMessage="1" showErrorMessage="1" sqref="WSZ34 GN34 QJ34 AAF34 AKB34 ATX34 BDT34 BNP34 BXL34 CHH34 CRD34 DAZ34 DKV34 DUR34 EEN34 EOJ34 EYF34 FIB34 FRX34 GBT34 GLP34 GVL34 HFH34 HPD34 HYZ34 IIV34 ISR34 JCN34 JMJ34 JWF34 KGB34 KPX34 KZT34 LJP34 LTL34 MDH34 MND34 MWZ34 NGV34 NQR34 OAN34 OKJ34 OUF34 PEB34 PNX34 PXT34 QHP34 QRL34 RBH34 RLD34 RUZ34 SEV34 SOR34 SYN34 TIJ34 TSF34 UCB34 ULX34 UVT34 VFP34 VPL34 VZH34 WJD34 WSZ55 GN55 QJ55 AAF55 AKB55 ATX55 BDT55 BNP55 BXL55 CHH55 CRD55 DAZ55 DKV55 DUR55 EEN55 EOJ55 EYF55 FIB55 FRX55 GBT55 GLP55 GVL55 HFH55 HPD55 HYZ55 IIV55 ISR55 JCN55 JMJ55 JWF55 KGB55 KPX55 KZT55 LJP55 LTL55 MDH55 MND55 MWZ55 NGV55 NQR55 OAN55 OKJ55 OUF55 PEB55 PNX55 PXT55 QHP55 QRL55 RBH55 RLD55 RUZ55 SEV55 SOR55 SYN55 TIJ55 TSF55 UCB55 ULX55 UVT55 VFP55 VPL55 VZH55 WJD55 WSZ76 GN76 QJ76 AAF76 AKB76 ATX76 BDT76 BNP76 BXL76 CHH76 CRD76 DAZ76 DKV76 DUR76 EEN76 EOJ76 EYF76 FIB76 FRX76 GBT76 GLP76 GVL76 HFH76 HPD76 HYZ76 IIV76 ISR76 JCN76 JMJ76 JWF76 KGB76 KPX76 KZT76 LJP76 LTL76 MDH76 MND76 MWZ76 NGV76 NQR76 OAN76 OKJ76 OUF76 PEB76 PNX76 PXT76 QHP76 QRL76 RBH76 RLD76 RUZ76 SEV76 SOR76 SYN76 TIJ76 TSF76 UCB76 ULX76 UVT76 VFP76 VPL76 VZH76 WJD76 WSZ97 GN97 QJ97 AAF97 AKB97 ATX97 BDT97 BNP97 BXL97 CHH97 CRD97 DAZ97 DKV97 DUR97 EEN97 EOJ97 EYF97 FIB97 FRX97 GBT97 GLP97 GVL97 HFH97 HPD97 HYZ97 IIV97 ISR97 JCN97 JMJ97 JWF97 KGB97 KPX97 KZT97 LJP97 LTL97 MDH97 MND97 MWZ97 NGV97 NQR97 OAN97 OKJ97 OUF97 PEB97 PNX97 PXT97 QHP97 QRL97 RBH97 RLD97 RUZ97 SEV97 SOR97 SYN97 TIJ97 TSF97 UCB97 ULX97 UVT97 VFP97 VPL97 VZH97 WJD97 WSZ118 GN118 QJ118 AAF118 AKB118 ATX118 BDT118 BNP118 BXL118 CHH118 CRD118 DAZ118 DKV118 DUR118 EEN118 EOJ118 EYF118 FIB118 FRX118 GBT118 GLP118 GVL118 HFH118 HPD118 HYZ118 IIV118 ISR118 JCN118 JMJ118 JWF118 KGB118 KPX118 KZT118 LJP118 LTL118 MDH118 MND118 MWZ118 NGV118 NQR118 OAN118 OKJ118 OUF118 PEB118 PNX118 PXT118 QHP118 QRL118 RBH118 RLD118 RUZ118 SEV118 SOR118 SYN118 TIJ118 TSF118 UCB118 ULX118 UVT118 VFP118 VPL118 VZH118 WJD118 WSZ139 GN139 QJ139 AAF139 AKB139 ATX139 BDT139 BNP139 BXL139 CHH139 CRD139 DAZ139 DKV139 DUR139 EEN139 EOJ139 EYF139 FIB139 FRX139 GBT139 GLP139 GVL139 HFH139 HPD139 HYZ139 IIV139 ISR139 JCN139 JMJ139 JWF139 KGB139 KPX139 KZT139 LJP139 LTL139 MDH139 MND139 MWZ139 NGV139 NQR139 OAN139 OKJ139 OUF139 PEB139 PNX139 PXT139 QHP139 QRL139 RBH139 RLD139 RUZ139 SEV139 SOR139 SYN139 TIJ139 TSF139 UCB139 ULX139 UVT139 VFP139 VPL139 VZH139 WJD139 WSZ160 GN160 QJ160 AAF160 AKB160 ATX160 BDT160 BNP160 BXL160 CHH160 CRD160 DAZ160 DKV160 DUR160 EEN160 EOJ160 EYF160 FIB160 FRX160 GBT160 GLP160 GVL160 HFH160 HPD160 HYZ160 IIV160 ISR160 JCN160 JMJ160 JWF160 KGB160 KPX160 KZT160 LJP160 LTL160 MDH160 MND160 MWZ160 NGV160 NQR160 OAN160 OKJ160 OUF160 PEB160 PNX160 PXT160 QHP160 QRL160 RBH160 RLD160 RUZ160 SEV160 SOR160 SYN160 TIJ160 TSF160 UCB160 ULX160 UVT160 VFP160 VPL160 VZH160 WJD160 WSZ181 GN181 QJ181 AAF181 AKB181 ATX181 BDT181 BNP181 BXL181 CHH181 CRD181 DAZ181 DKV181 DUR181 EEN181 EOJ181 EYF181 FIB181 FRX181 GBT181 GLP181 GVL181 HFH181 HPD181 HYZ181 IIV181 ISR181 JCN181 JMJ181 JWF181 KGB181 KPX181 KZT181 LJP181 LTL181 MDH181 MND181 MWZ181 NGV181 NQR181 OAN181 OKJ181 OUF181 PEB181 PNX181 PXT181 QHP181 QRL181 RBH181 RLD181 RUZ181 SEV181 SOR181 SYN181 TIJ181 TSF181 UCB181 ULX181 UVT181 VFP181 VPL181 VZH181 WJD181 WSZ202 GN202 QJ202 AAF202 AKB202 ATX202 BDT202 BNP202 BXL202 CHH202 CRD202 DAZ202 DKV202 DUR202 EEN202 EOJ202 EYF202 FIB202 FRX202 GBT202 GLP202 GVL202 HFH202 HPD202 HYZ202 IIV202 ISR202 JCN202 JMJ202 JWF202 KGB202 KPX202 KZT202 LJP202 LTL202 MDH202 MND202 MWZ202 NGV202 NQR202 OAN202 OKJ202 OUF202 PEB202 PNX202 PXT202 QHP202 QRL202 RBH202 RLD202 RUZ202 SEV202 SOR202 SYN202 TIJ202 TSF202 UCB202 ULX202 UVT202 VFP202 VPL202 VZH202 WJD202 WSZ223 GN223 QJ223 AAF223 AKB223 ATX223 BDT223 BNP223 BXL223 CHH223 CRD223 DAZ223 DKV223 DUR223 EEN223 EOJ223 EYF223 FIB223 FRX223 GBT223 GLP223 GVL223 HFH223 HPD223 HYZ223 IIV223 ISR223 JCN223 JMJ223 JWF223 KGB223 KPX223 KZT223 LJP223 LTL223 MDH223 MND223 MWZ223 NGV223 NQR223 OAN223 OKJ223 OUF223 PEB223 PNX223 PXT223 QHP223 QRL223 RBH223 RLD223 RUZ223 SEV223 SOR223 SYN223 TIJ223 TSF223 UCB223 ULX223 UVT223 VFP223 VPL223 VZH223 WJD223 WSZ244 GN244 QJ244 AAF244 AKB244 ATX244 BDT244 BNP244 BXL244 CHH244 CRD244 DAZ244 DKV244 DUR244 EEN244 EOJ244 EYF244 FIB244 FRX244 GBT244 GLP244 GVL244 HFH244 HPD244 HYZ244 IIV244 ISR244 JCN244 JMJ244 JWF244 KGB244 KPX244 KZT244 LJP244 LTL244 MDH244 MND244 MWZ244 NGV244 NQR244 OAN244 OKJ244 OUF244 PEB244 PNX244 PXT244 QHP244 QRL244 RBH244 RLD244 RUZ244 SEV244 SOR244 SYN244 TIJ244 TSF244 UCB244 ULX244 UVT244 VFP244 VPL244 VZH244 WJD244 WSZ265 GN265 QJ265 AAF265 AKB265 ATX265 BDT265 BNP265 BXL265 CHH265 CRD265 DAZ265 DKV265 DUR265 EEN265 EOJ265 EYF265 FIB265 FRX265 GBT265 GLP265 GVL265 HFH265 HPD265 HYZ265 IIV265 ISR265 JCN265 JMJ265 JWF265 KGB265 KPX265 KZT265 LJP265 LTL265 MDH265 MND265 MWZ265 NGV265 NQR265 OAN265 OKJ265 OUF265 PEB265 PNX265 PXT265 QHP265 QRL265 RBH265 RLD265 RUZ265 SEV265 SOR265 SYN265 TIJ265 TSF265 UCB265 ULX265 UVT265 VFP265 VPL265 VZH265 WJD265 WSZ286 GN286 QJ286 AAF286 AKB286 ATX286 BDT286 BNP286 BXL286 CHH286 CRD286 DAZ286 DKV286 DUR286 EEN286 EOJ286 EYF286 FIB286 FRX286 GBT286 GLP286 GVL286 HFH286 HPD286 HYZ286 IIV286 ISR286 JCN286 JMJ286 JWF286 KGB286 KPX286 KZT286 LJP286 LTL286 MDH286 MND286 MWZ286 NGV286 NQR286 OAN286 OKJ286 OUF286 PEB286 PNX286 PXT286 QHP286 QRL286 RBH286 RLD286 RUZ286 SEV286 SOR286 SYN286 TIJ286 TSF286 UCB286 ULX286 UVT286 VFP286 VPL286 VZH286 WJD286 WSZ307 GN307 QJ307 AAF307 AKB307 ATX307 BDT307 BNP307 BXL307 CHH307 CRD307 DAZ307 DKV307 DUR307 EEN307 EOJ307 EYF307 FIB307 FRX307 GBT307 GLP307 GVL307 HFH307 HPD307 HYZ307 IIV307 ISR307 JCN307 JMJ307 JWF307 KGB307 KPX307 KZT307 LJP307 LTL307 MDH307 MND307 MWZ307 NGV307 NQR307 OAN307 OKJ307 OUF307 PEB307 PNX307 PXT307 QHP307 QRL307 RBH307 RLD307 RUZ307 SEV307 SOR307 SYN307 TIJ307 TSF307 UCB307 ULX307 UVT307 VFP307 VPL307 VZH307 WJD307 WSZ328 GN328 QJ328 AAF328 AKB328 ATX328 BDT328 BNP328 BXL328 CHH328 CRD328 DAZ328 DKV328 DUR328 EEN328 EOJ328 EYF328 FIB328 FRX328 GBT328 GLP328 GVL328 HFH328 HPD328 HYZ328 IIV328 ISR328 JCN328 JMJ328 JWF328 KGB328 KPX328 KZT328 LJP328 LTL328 MDH328 MND328 MWZ328 NGV328 NQR328 OAN328 OKJ328 OUF328 PEB328 PNX328 PXT328 QHP328 QRL328 RBH328 RLD328 RUZ328 SEV328 SOR328 SYN328 TIJ328 TSF328 UCB328 ULX328 UVT328 VFP328 VPL328 VZH328 WJD328 WSZ349 GN349 QJ349 AAF349 AKB349 ATX349 BDT349 BNP349 BXL349 CHH349 CRD349 DAZ349 DKV349 DUR349 EEN349 EOJ349 EYF349 FIB349 FRX349 GBT349 GLP349 GVL349 HFH349 HPD349 HYZ349 IIV349 ISR349 JCN349 JMJ349 JWF349 KGB349 KPX349 KZT349 LJP349 LTL349 MDH349 MND349 MWZ349 NGV349 NQR349 OAN349 OKJ349 OUF349 PEB349 PNX349 PXT349 QHP349 QRL349 RBH349 RLD349 RUZ349 SEV349 SOR349 SYN349 TIJ349 TSF349 UCB349 ULX349 UVT349 VFP349 VPL349 VZH349 WJD349 WSZ370 GN370 QJ370 AAF370 AKB370 ATX370 BDT370 BNP370 BXL370 CHH370 CRD370 DAZ370 DKV370 DUR370 EEN370 EOJ370 EYF370 FIB370 FRX370 GBT370 GLP370 GVL370 HFH370 HPD370 HYZ370 IIV370 ISR370 JCN370 JMJ370 JWF370 KGB370 KPX370 KZT370 LJP370 LTL370 MDH370 MND370 MWZ370 NGV370 NQR370 OAN370 OKJ370 OUF370 PEB370 PNX370 PXT370 QHP370 QRL370 RBH370 RLD370 RUZ370 SEV370 SOR370 SYN370 TIJ370 TSF370 UCB370 ULX370 UVT370 VFP370 VPL370 VZH370 WJD370 WSZ391 GN391 QJ391 AAF391 AKB391 ATX391 BDT391 BNP391 BXL391 CHH391 CRD391 DAZ391 DKV391 DUR391 EEN391 EOJ391 EYF391 FIB391 FRX391 GBT391 GLP391 GVL391 HFH391 HPD391 HYZ391 IIV391 ISR391 JCN391 JMJ391 JWF391 KGB391 KPX391 KZT391 LJP391 LTL391 MDH391 MND391 MWZ391 NGV391 NQR391 OAN391 OKJ391 OUF391 PEB391 PNX391 PXT391 QHP391 QRL391 RBH391 RLD391 RUZ391 SEV391 SOR391 SYN391 TIJ391 TSF391 UCB391 ULX391 UVT391 VFP391 VPL391 VZH391 WJD391 WSZ412 GN412 QJ412 AAF412 AKB412 ATX412 BDT412 BNP412 BXL412 CHH412 CRD412 DAZ412 DKV412 DUR412 EEN412 EOJ412 EYF412 FIB412 FRX412 GBT412 GLP412 GVL412 HFH412 HPD412 HYZ412 IIV412 ISR412 JCN412 JMJ412 JWF412 KGB412 KPX412 KZT412 LJP412 LTL412 MDH412 MND412 MWZ412 NGV412 NQR412 OAN412 OKJ412 OUF412 PEB412 PNX412 PXT412 QHP412 QRL412 RBH412 RLD412 RUZ412 SEV412 SOR412 SYN412 TIJ412 TSF412 UCB412 ULX412 UVT412 VFP412 VPL412 VZH412 WJD412 WSZ433 GN433 QJ433 AAF433 AKB433 ATX433 BDT433 BNP433 BXL433 CHH433 CRD433 DAZ433 DKV433 DUR433 EEN433 EOJ433 EYF433 FIB433 FRX433 GBT433 GLP433 GVL433 HFH433 HPD433 HYZ433 IIV433 ISR433 JCN433 JMJ433 JWF433 KGB433 KPX433 KZT433 LJP433 LTL433 MDH433 MND433 MWZ433 NGV433 NQR433 OAN433 OKJ433 OUF433 PEB433 PNX433 PXT433 QHP433 QRL433 RBH433 RLD433 RUZ433 SEV433 SOR433 SYN433 TIJ433 TSF433 UCB433 ULX433 UVT433 VFP433 VPL433 VZH433 WJD433 WSZ454 GN454 QJ454 AAF454 AKB454 ATX454 BDT454 BNP454 BXL454 CHH454 CRD454 DAZ454 DKV454 DUR454 EEN454 EOJ454 EYF454 FIB454 FRX454 GBT454 GLP454 GVL454 HFH454 HPD454 HYZ454 IIV454 ISR454 JCN454 JMJ454 JWF454 KGB454 KPX454 KZT454 LJP454 LTL454 MDH454 MND454 MWZ454 NGV454 NQR454 OAN454 OKJ454 OUF454 PEB454 PNX454 PXT454 QHP454 QRL454 RBH454 RLD454 RUZ454 SEV454 SOR454 SYN454 TIJ454 TSF454 UCB454 ULX454 UVT454 VFP454 VPL454 VZH454 WJD454 WSZ475 GN475 QJ475 AAF475 AKB475 ATX475 BDT475 BNP475 BXL475 CHH475 CRD475 DAZ475 DKV475 DUR475 EEN475 EOJ475 EYF475 FIB475 FRX475 GBT475 GLP475 GVL475 HFH475 HPD475 HYZ475 IIV475 ISR475 JCN475 JMJ475 JWF475 KGB475 KPX475 KZT475 LJP475 LTL475 MDH475 MND475 MWZ475 NGV475 NQR475 OAN475 OKJ475 OUF475 PEB475 PNX475 PXT475 QHP475 QRL475 RBH475 RLD475 RUZ475 SEV475 SOR475 SYN475 TIJ475 TSF475 UCB475 ULX475 UVT475 VFP475 VPL475 VZH475 WJD475 WSZ496 GN496 QJ496 AAF496 AKB496 ATX496 BDT496 BNP496 BXL496 CHH496 CRD496 DAZ496 DKV496 DUR496 EEN496 EOJ496 EYF496 FIB496 FRX496 GBT496 GLP496 GVL496 HFH496 HPD496 HYZ496 IIV496 ISR496 JCN496 JMJ496 JWF496 KGB496 KPX496 KZT496 LJP496 LTL496 MDH496 MND496 MWZ496 NGV496 NQR496 OAN496 OKJ496 OUF496 PEB496 PNX496 PXT496 QHP496 QRL496 RBH496 RLD496 RUZ496 SEV496 SOR496 SYN496 TIJ496 TSF496 UCB496 ULX496 UVT496 VFP496 VPL496 VZH496 WJD496 WSZ517 GN517 QJ517 AAF517 AKB517 ATX517 BDT517 BNP517 BXL517 CHH517 CRD517 DAZ517 DKV517 DUR517 EEN517 EOJ517 EYF517 FIB517 FRX517 GBT517 GLP517 GVL517 HFH517 HPD517 HYZ517 IIV517 ISR517 JCN517 JMJ517 JWF517 KGB517 KPX517 KZT517 LJP517 LTL517 MDH517 MND517 MWZ517 NGV517 NQR517 OAN517 OKJ517 OUF517 PEB517 PNX517 PXT517 QHP517 QRL517 RBH517 RLD517 RUZ517 SEV517 SOR517 SYN517 TIJ517 TSF517 UCB517 ULX517 UVT517 VFP517 VPL517 VZH517 WJD517 WSZ538 GN538 QJ538 AAF538 AKB538 ATX538 BDT538 BNP538 BXL538 CHH538 CRD538 DAZ538 DKV538 DUR538 EEN538 EOJ538 EYF538 FIB538 FRX538 GBT538 GLP538 GVL538 HFH538 HPD538 HYZ538 IIV538 ISR538 JCN538 JMJ538 JWF538 KGB538 KPX538 KZT538 LJP538 LTL538 MDH538 MND538 MWZ538 NGV538 NQR538 OAN538 OKJ538 OUF538 PEB538 PNX538 PXT538 QHP538 QRL538 RBH538 RLD538 RUZ538 SEV538 SOR538 SYN538 TIJ538 TSF538 UCB538 ULX538 UVT538 VFP538 VPL538 VZH538 WJD538 WSZ559 GN559 QJ559 AAF559 AKB559 ATX559 BDT559 BNP559 BXL559 CHH559 CRD559 DAZ559 DKV559 DUR559 EEN559 EOJ559 EYF559 FIB559 FRX559 GBT559 GLP559 GVL559 HFH559 HPD559 HYZ559 IIV559 ISR559 JCN559 JMJ559 JWF559 KGB559 KPX559 KZT559 LJP559 LTL559 MDH559 MND559 MWZ559 NGV559 NQR559 OAN559 OKJ559 OUF559 PEB559 PNX559 PXT559 QHP559 QRL559 RBH559 RLD559 RUZ559 SEV559 SOR559 SYN559 TIJ559 TSF559 UCB559 ULX559 UVT559 VFP559 VPL559 VZH559 WJD559 WSZ580 GN580 QJ580 AAF580 AKB580 ATX580 BDT580 BNP580 BXL580 CHH580 CRD580 DAZ580 DKV580 DUR580 EEN580 EOJ580 EYF580 FIB580 FRX580 GBT580 GLP580 GVL580 HFH580 HPD580 HYZ580 IIV580 ISR580 JCN580 JMJ580 JWF580 KGB580 KPX580 KZT580 LJP580 LTL580 MDH580 MND580 MWZ580 NGV580 NQR580 OAN580 OKJ580 OUF580 PEB580 PNX580 PXT580 QHP580 QRL580 RBH580 RLD580 RUZ580 SEV580 SOR580 SYN580 TIJ580 TSF580 UCB580 ULX580 UVT580 VFP580 VPL580 VZH580 WJD580 WSZ601 GN601 QJ601 AAF601 AKB601 ATX601 BDT601 BNP601 BXL601 CHH601 CRD601 DAZ601 DKV601 DUR601 EEN601 EOJ601 EYF601 FIB601 FRX601 GBT601 GLP601 GVL601 HFH601 HPD601 HYZ601 IIV601 ISR601 JCN601 JMJ601 JWF601 KGB601 KPX601 KZT601 LJP601 LTL601 MDH601 MND601 MWZ601 NGV601 NQR601 OAN601 OKJ601 OUF601 PEB601 PNX601 PXT601 QHP601 QRL601 RBH601 RLD601 RUZ601 SEV601 SOR601 SYN601 TIJ601 TSF601 UCB601 ULX601 UVT601 VFP601 VPL601 VZH601 WJD601 WSZ622 GN622 QJ622 AAF622 AKB622 ATX622 BDT622 BNP622 BXL622 CHH622 CRD622 DAZ622 DKV622 DUR622 EEN622 EOJ622 EYF622 FIB622 FRX622 GBT622 GLP622 GVL622 HFH622 HPD622 HYZ622 IIV622 ISR622 JCN622 JMJ622 JWF622 KGB622 KPX622 KZT622 LJP622 LTL622 MDH622 MND622 MWZ622 NGV622 NQR622 OAN622 OKJ622 OUF622 PEB622 PNX622 PXT622 QHP622 QRL622 RBH622 RLD622 RUZ622 SEV622 SOR622 SYN622 TIJ622 TSF622 UCB622 ULX622 UVT622 VFP622 VPL622 VZH622 WJD622 WSZ643 GN643 QJ643 AAF643 AKB643 ATX643 BDT643 BNP643 BXL643 CHH643 CRD643 DAZ643 DKV643 DUR643 EEN643 EOJ643 EYF643 FIB643 FRX643 GBT643 GLP643 GVL643 HFH643 HPD643 HYZ643 IIV643 ISR643 JCN643 JMJ643 JWF643 KGB643 KPX643 KZT643 LJP643 LTL643 MDH643 MND643 MWZ643 NGV643 NQR643 OAN643 OKJ643 OUF643 PEB643 PNX643 PXT643 QHP643 QRL643 RBH643 RLD643 RUZ643 SEV643 SOR643 SYN643 TIJ643 TSF643 UCB643 ULX643 UVT643 VFP643 VPL643 VZH643 WJD643" xr:uid="{5D501DFE-3505-4014-B300-39AE30F229D0}">
      <formula1>IF($S28=TRUE,EUconst_FactorRelevantPFC,EUconst_FactorRelevant)</formula1>
    </dataValidation>
    <dataValidation type="list" allowBlank="1" showInputMessage="1" showErrorMessage="1" sqref="WSZ33 GN33 QJ33 AAF33 AKB33 ATX33 BDT33 BNP33 BXL33 CHH33 CRD33 DAZ33 DKV33 DUR33 EEN33 EOJ33 EYF33 FIB33 FRX33 GBT33 GLP33 GVL33 HFH33 HPD33 HYZ33 IIV33 ISR33 JCN33 JMJ33 JWF33 KGB33 KPX33 KZT33 LJP33 LTL33 MDH33 MND33 MWZ33 NGV33 NQR33 OAN33 OKJ33 OUF33 PEB33 PNX33 PXT33 QHP33 QRL33 RBH33 RLD33 RUZ33 SEV33 SOR33 SYN33 TIJ33 TSF33 UCB33 ULX33 UVT33 VFP33 VPL33 VZH33 WJD33 WSZ54 GN54 QJ54 AAF54 AKB54 ATX54 BDT54 BNP54 BXL54 CHH54 CRD54 DAZ54 DKV54 DUR54 EEN54 EOJ54 EYF54 FIB54 FRX54 GBT54 GLP54 GVL54 HFH54 HPD54 HYZ54 IIV54 ISR54 JCN54 JMJ54 JWF54 KGB54 KPX54 KZT54 LJP54 LTL54 MDH54 MND54 MWZ54 NGV54 NQR54 OAN54 OKJ54 OUF54 PEB54 PNX54 PXT54 QHP54 QRL54 RBH54 RLD54 RUZ54 SEV54 SOR54 SYN54 TIJ54 TSF54 UCB54 ULX54 UVT54 VFP54 VPL54 VZH54 WJD54 WSZ75 GN75 QJ75 AAF75 AKB75 ATX75 BDT75 BNP75 BXL75 CHH75 CRD75 DAZ75 DKV75 DUR75 EEN75 EOJ75 EYF75 FIB75 FRX75 GBT75 GLP75 GVL75 HFH75 HPD75 HYZ75 IIV75 ISR75 JCN75 JMJ75 JWF75 KGB75 KPX75 KZT75 LJP75 LTL75 MDH75 MND75 MWZ75 NGV75 NQR75 OAN75 OKJ75 OUF75 PEB75 PNX75 PXT75 QHP75 QRL75 RBH75 RLD75 RUZ75 SEV75 SOR75 SYN75 TIJ75 TSF75 UCB75 ULX75 UVT75 VFP75 VPL75 VZH75 WJD75 WSZ96 GN96 QJ96 AAF96 AKB96 ATX96 BDT96 BNP96 BXL96 CHH96 CRD96 DAZ96 DKV96 DUR96 EEN96 EOJ96 EYF96 FIB96 FRX96 GBT96 GLP96 GVL96 HFH96 HPD96 HYZ96 IIV96 ISR96 JCN96 JMJ96 JWF96 KGB96 KPX96 KZT96 LJP96 LTL96 MDH96 MND96 MWZ96 NGV96 NQR96 OAN96 OKJ96 OUF96 PEB96 PNX96 PXT96 QHP96 QRL96 RBH96 RLD96 RUZ96 SEV96 SOR96 SYN96 TIJ96 TSF96 UCB96 ULX96 UVT96 VFP96 VPL96 VZH96 WJD96 WSZ117 GN117 QJ117 AAF117 AKB117 ATX117 BDT117 BNP117 BXL117 CHH117 CRD117 DAZ117 DKV117 DUR117 EEN117 EOJ117 EYF117 FIB117 FRX117 GBT117 GLP117 GVL117 HFH117 HPD117 HYZ117 IIV117 ISR117 JCN117 JMJ117 JWF117 KGB117 KPX117 KZT117 LJP117 LTL117 MDH117 MND117 MWZ117 NGV117 NQR117 OAN117 OKJ117 OUF117 PEB117 PNX117 PXT117 QHP117 QRL117 RBH117 RLD117 RUZ117 SEV117 SOR117 SYN117 TIJ117 TSF117 UCB117 ULX117 UVT117 VFP117 VPL117 VZH117 WJD117 WSZ138 GN138 QJ138 AAF138 AKB138 ATX138 BDT138 BNP138 BXL138 CHH138 CRD138 DAZ138 DKV138 DUR138 EEN138 EOJ138 EYF138 FIB138 FRX138 GBT138 GLP138 GVL138 HFH138 HPD138 HYZ138 IIV138 ISR138 JCN138 JMJ138 JWF138 KGB138 KPX138 KZT138 LJP138 LTL138 MDH138 MND138 MWZ138 NGV138 NQR138 OAN138 OKJ138 OUF138 PEB138 PNX138 PXT138 QHP138 QRL138 RBH138 RLD138 RUZ138 SEV138 SOR138 SYN138 TIJ138 TSF138 UCB138 ULX138 UVT138 VFP138 VPL138 VZH138 WJD138 WSZ159 GN159 QJ159 AAF159 AKB159 ATX159 BDT159 BNP159 BXL159 CHH159 CRD159 DAZ159 DKV159 DUR159 EEN159 EOJ159 EYF159 FIB159 FRX159 GBT159 GLP159 GVL159 HFH159 HPD159 HYZ159 IIV159 ISR159 JCN159 JMJ159 JWF159 KGB159 KPX159 KZT159 LJP159 LTL159 MDH159 MND159 MWZ159 NGV159 NQR159 OAN159 OKJ159 OUF159 PEB159 PNX159 PXT159 QHP159 QRL159 RBH159 RLD159 RUZ159 SEV159 SOR159 SYN159 TIJ159 TSF159 UCB159 ULX159 UVT159 VFP159 VPL159 VZH159 WJD159 WSZ180 GN180 QJ180 AAF180 AKB180 ATX180 BDT180 BNP180 BXL180 CHH180 CRD180 DAZ180 DKV180 DUR180 EEN180 EOJ180 EYF180 FIB180 FRX180 GBT180 GLP180 GVL180 HFH180 HPD180 HYZ180 IIV180 ISR180 JCN180 JMJ180 JWF180 KGB180 KPX180 KZT180 LJP180 LTL180 MDH180 MND180 MWZ180 NGV180 NQR180 OAN180 OKJ180 OUF180 PEB180 PNX180 PXT180 QHP180 QRL180 RBH180 RLD180 RUZ180 SEV180 SOR180 SYN180 TIJ180 TSF180 UCB180 ULX180 UVT180 VFP180 VPL180 VZH180 WJD180 WSZ201 GN201 QJ201 AAF201 AKB201 ATX201 BDT201 BNP201 BXL201 CHH201 CRD201 DAZ201 DKV201 DUR201 EEN201 EOJ201 EYF201 FIB201 FRX201 GBT201 GLP201 GVL201 HFH201 HPD201 HYZ201 IIV201 ISR201 JCN201 JMJ201 JWF201 KGB201 KPX201 KZT201 LJP201 LTL201 MDH201 MND201 MWZ201 NGV201 NQR201 OAN201 OKJ201 OUF201 PEB201 PNX201 PXT201 QHP201 QRL201 RBH201 RLD201 RUZ201 SEV201 SOR201 SYN201 TIJ201 TSF201 UCB201 ULX201 UVT201 VFP201 VPL201 VZH201 WJD201 WSZ222 GN222 QJ222 AAF222 AKB222 ATX222 BDT222 BNP222 BXL222 CHH222 CRD222 DAZ222 DKV222 DUR222 EEN222 EOJ222 EYF222 FIB222 FRX222 GBT222 GLP222 GVL222 HFH222 HPD222 HYZ222 IIV222 ISR222 JCN222 JMJ222 JWF222 KGB222 KPX222 KZT222 LJP222 LTL222 MDH222 MND222 MWZ222 NGV222 NQR222 OAN222 OKJ222 OUF222 PEB222 PNX222 PXT222 QHP222 QRL222 RBH222 RLD222 RUZ222 SEV222 SOR222 SYN222 TIJ222 TSF222 UCB222 ULX222 UVT222 VFP222 VPL222 VZH222 WJD222 WSZ243 GN243 QJ243 AAF243 AKB243 ATX243 BDT243 BNP243 BXL243 CHH243 CRD243 DAZ243 DKV243 DUR243 EEN243 EOJ243 EYF243 FIB243 FRX243 GBT243 GLP243 GVL243 HFH243 HPD243 HYZ243 IIV243 ISR243 JCN243 JMJ243 JWF243 KGB243 KPX243 KZT243 LJP243 LTL243 MDH243 MND243 MWZ243 NGV243 NQR243 OAN243 OKJ243 OUF243 PEB243 PNX243 PXT243 QHP243 QRL243 RBH243 RLD243 RUZ243 SEV243 SOR243 SYN243 TIJ243 TSF243 UCB243 ULX243 UVT243 VFP243 VPL243 VZH243 WJD243 WSZ264 GN264 QJ264 AAF264 AKB264 ATX264 BDT264 BNP264 BXL264 CHH264 CRD264 DAZ264 DKV264 DUR264 EEN264 EOJ264 EYF264 FIB264 FRX264 GBT264 GLP264 GVL264 HFH264 HPD264 HYZ264 IIV264 ISR264 JCN264 JMJ264 JWF264 KGB264 KPX264 KZT264 LJP264 LTL264 MDH264 MND264 MWZ264 NGV264 NQR264 OAN264 OKJ264 OUF264 PEB264 PNX264 PXT264 QHP264 QRL264 RBH264 RLD264 RUZ264 SEV264 SOR264 SYN264 TIJ264 TSF264 UCB264 ULX264 UVT264 VFP264 VPL264 VZH264 WJD264 WSZ285 GN285 QJ285 AAF285 AKB285 ATX285 BDT285 BNP285 BXL285 CHH285 CRD285 DAZ285 DKV285 DUR285 EEN285 EOJ285 EYF285 FIB285 FRX285 GBT285 GLP285 GVL285 HFH285 HPD285 HYZ285 IIV285 ISR285 JCN285 JMJ285 JWF285 KGB285 KPX285 KZT285 LJP285 LTL285 MDH285 MND285 MWZ285 NGV285 NQR285 OAN285 OKJ285 OUF285 PEB285 PNX285 PXT285 QHP285 QRL285 RBH285 RLD285 RUZ285 SEV285 SOR285 SYN285 TIJ285 TSF285 UCB285 ULX285 UVT285 VFP285 VPL285 VZH285 WJD285 WSZ306 GN306 QJ306 AAF306 AKB306 ATX306 BDT306 BNP306 BXL306 CHH306 CRD306 DAZ306 DKV306 DUR306 EEN306 EOJ306 EYF306 FIB306 FRX306 GBT306 GLP306 GVL306 HFH306 HPD306 HYZ306 IIV306 ISR306 JCN306 JMJ306 JWF306 KGB306 KPX306 KZT306 LJP306 LTL306 MDH306 MND306 MWZ306 NGV306 NQR306 OAN306 OKJ306 OUF306 PEB306 PNX306 PXT306 QHP306 QRL306 RBH306 RLD306 RUZ306 SEV306 SOR306 SYN306 TIJ306 TSF306 UCB306 ULX306 UVT306 VFP306 VPL306 VZH306 WJD306 WSZ327 GN327 QJ327 AAF327 AKB327 ATX327 BDT327 BNP327 BXL327 CHH327 CRD327 DAZ327 DKV327 DUR327 EEN327 EOJ327 EYF327 FIB327 FRX327 GBT327 GLP327 GVL327 HFH327 HPD327 HYZ327 IIV327 ISR327 JCN327 JMJ327 JWF327 KGB327 KPX327 KZT327 LJP327 LTL327 MDH327 MND327 MWZ327 NGV327 NQR327 OAN327 OKJ327 OUF327 PEB327 PNX327 PXT327 QHP327 QRL327 RBH327 RLD327 RUZ327 SEV327 SOR327 SYN327 TIJ327 TSF327 UCB327 ULX327 UVT327 VFP327 VPL327 VZH327 WJD327 WSZ348 GN348 QJ348 AAF348 AKB348 ATX348 BDT348 BNP348 BXL348 CHH348 CRD348 DAZ348 DKV348 DUR348 EEN348 EOJ348 EYF348 FIB348 FRX348 GBT348 GLP348 GVL348 HFH348 HPD348 HYZ348 IIV348 ISR348 JCN348 JMJ348 JWF348 KGB348 KPX348 KZT348 LJP348 LTL348 MDH348 MND348 MWZ348 NGV348 NQR348 OAN348 OKJ348 OUF348 PEB348 PNX348 PXT348 QHP348 QRL348 RBH348 RLD348 RUZ348 SEV348 SOR348 SYN348 TIJ348 TSF348 UCB348 ULX348 UVT348 VFP348 VPL348 VZH348 WJD348 WSZ369 GN369 QJ369 AAF369 AKB369 ATX369 BDT369 BNP369 BXL369 CHH369 CRD369 DAZ369 DKV369 DUR369 EEN369 EOJ369 EYF369 FIB369 FRX369 GBT369 GLP369 GVL369 HFH369 HPD369 HYZ369 IIV369 ISR369 JCN369 JMJ369 JWF369 KGB369 KPX369 KZT369 LJP369 LTL369 MDH369 MND369 MWZ369 NGV369 NQR369 OAN369 OKJ369 OUF369 PEB369 PNX369 PXT369 QHP369 QRL369 RBH369 RLD369 RUZ369 SEV369 SOR369 SYN369 TIJ369 TSF369 UCB369 ULX369 UVT369 VFP369 VPL369 VZH369 WJD369 WSZ390 GN390 QJ390 AAF390 AKB390 ATX390 BDT390 BNP390 BXL390 CHH390 CRD390 DAZ390 DKV390 DUR390 EEN390 EOJ390 EYF390 FIB390 FRX390 GBT390 GLP390 GVL390 HFH390 HPD390 HYZ390 IIV390 ISR390 JCN390 JMJ390 JWF390 KGB390 KPX390 KZT390 LJP390 LTL390 MDH390 MND390 MWZ390 NGV390 NQR390 OAN390 OKJ390 OUF390 PEB390 PNX390 PXT390 QHP390 QRL390 RBH390 RLD390 RUZ390 SEV390 SOR390 SYN390 TIJ390 TSF390 UCB390 ULX390 UVT390 VFP390 VPL390 VZH390 WJD390 WSZ411 GN411 QJ411 AAF411 AKB411 ATX411 BDT411 BNP411 BXL411 CHH411 CRD411 DAZ411 DKV411 DUR411 EEN411 EOJ411 EYF411 FIB411 FRX411 GBT411 GLP411 GVL411 HFH411 HPD411 HYZ411 IIV411 ISR411 JCN411 JMJ411 JWF411 KGB411 KPX411 KZT411 LJP411 LTL411 MDH411 MND411 MWZ411 NGV411 NQR411 OAN411 OKJ411 OUF411 PEB411 PNX411 PXT411 QHP411 QRL411 RBH411 RLD411 RUZ411 SEV411 SOR411 SYN411 TIJ411 TSF411 UCB411 ULX411 UVT411 VFP411 VPL411 VZH411 WJD411 WSZ432 GN432 QJ432 AAF432 AKB432 ATX432 BDT432 BNP432 BXL432 CHH432 CRD432 DAZ432 DKV432 DUR432 EEN432 EOJ432 EYF432 FIB432 FRX432 GBT432 GLP432 GVL432 HFH432 HPD432 HYZ432 IIV432 ISR432 JCN432 JMJ432 JWF432 KGB432 KPX432 KZT432 LJP432 LTL432 MDH432 MND432 MWZ432 NGV432 NQR432 OAN432 OKJ432 OUF432 PEB432 PNX432 PXT432 QHP432 QRL432 RBH432 RLD432 RUZ432 SEV432 SOR432 SYN432 TIJ432 TSF432 UCB432 ULX432 UVT432 VFP432 VPL432 VZH432 WJD432 WSZ453 GN453 QJ453 AAF453 AKB453 ATX453 BDT453 BNP453 BXL453 CHH453 CRD453 DAZ453 DKV453 DUR453 EEN453 EOJ453 EYF453 FIB453 FRX453 GBT453 GLP453 GVL453 HFH453 HPD453 HYZ453 IIV453 ISR453 JCN453 JMJ453 JWF453 KGB453 KPX453 KZT453 LJP453 LTL453 MDH453 MND453 MWZ453 NGV453 NQR453 OAN453 OKJ453 OUF453 PEB453 PNX453 PXT453 QHP453 QRL453 RBH453 RLD453 RUZ453 SEV453 SOR453 SYN453 TIJ453 TSF453 UCB453 ULX453 UVT453 VFP453 VPL453 VZH453 WJD453 WSZ474 GN474 QJ474 AAF474 AKB474 ATX474 BDT474 BNP474 BXL474 CHH474 CRD474 DAZ474 DKV474 DUR474 EEN474 EOJ474 EYF474 FIB474 FRX474 GBT474 GLP474 GVL474 HFH474 HPD474 HYZ474 IIV474 ISR474 JCN474 JMJ474 JWF474 KGB474 KPX474 KZT474 LJP474 LTL474 MDH474 MND474 MWZ474 NGV474 NQR474 OAN474 OKJ474 OUF474 PEB474 PNX474 PXT474 QHP474 QRL474 RBH474 RLD474 RUZ474 SEV474 SOR474 SYN474 TIJ474 TSF474 UCB474 ULX474 UVT474 VFP474 VPL474 VZH474 WJD474 WSZ495 GN495 QJ495 AAF495 AKB495 ATX495 BDT495 BNP495 BXL495 CHH495 CRD495 DAZ495 DKV495 DUR495 EEN495 EOJ495 EYF495 FIB495 FRX495 GBT495 GLP495 GVL495 HFH495 HPD495 HYZ495 IIV495 ISR495 JCN495 JMJ495 JWF495 KGB495 KPX495 KZT495 LJP495 LTL495 MDH495 MND495 MWZ495 NGV495 NQR495 OAN495 OKJ495 OUF495 PEB495 PNX495 PXT495 QHP495 QRL495 RBH495 RLD495 RUZ495 SEV495 SOR495 SYN495 TIJ495 TSF495 UCB495 ULX495 UVT495 VFP495 VPL495 VZH495 WJD495 WSZ516 GN516 QJ516 AAF516 AKB516 ATX516 BDT516 BNP516 BXL516 CHH516 CRD516 DAZ516 DKV516 DUR516 EEN516 EOJ516 EYF516 FIB516 FRX516 GBT516 GLP516 GVL516 HFH516 HPD516 HYZ516 IIV516 ISR516 JCN516 JMJ516 JWF516 KGB516 KPX516 KZT516 LJP516 LTL516 MDH516 MND516 MWZ516 NGV516 NQR516 OAN516 OKJ516 OUF516 PEB516 PNX516 PXT516 QHP516 QRL516 RBH516 RLD516 RUZ516 SEV516 SOR516 SYN516 TIJ516 TSF516 UCB516 ULX516 UVT516 VFP516 VPL516 VZH516 WJD516 WSZ537 GN537 QJ537 AAF537 AKB537 ATX537 BDT537 BNP537 BXL537 CHH537 CRD537 DAZ537 DKV537 DUR537 EEN537 EOJ537 EYF537 FIB537 FRX537 GBT537 GLP537 GVL537 HFH537 HPD537 HYZ537 IIV537 ISR537 JCN537 JMJ537 JWF537 KGB537 KPX537 KZT537 LJP537 LTL537 MDH537 MND537 MWZ537 NGV537 NQR537 OAN537 OKJ537 OUF537 PEB537 PNX537 PXT537 QHP537 QRL537 RBH537 RLD537 RUZ537 SEV537 SOR537 SYN537 TIJ537 TSF537 UCB537 ULX537 UVT537 VFP537 VPL537 VZH537 WJD537 WSZ558 GN558 QJ558 AAF558 AKB558 ATX558 BDT558 BNP558 BXL558 CHH558 CRD558 DAZ558 DKV558 DUR558 EEN558 EOJ558 EYF558 FIB558 FRX558 GBT558 GLP558 GVL558 HFH558 HPD558 HYZ558 IIV558 ISR558 JCN558 JMJ558 JWF558 KGB558 KPX558 KZT558 LJP558 LTL558 MDH558 MND558 MWZ558 NGV558 NQR558 OAN558 OKJ558 OUF558 PEB558 PNX558 PXT558 QHP558 QRL558 RBH558 RLD558 RUZ558 SEV558 SOR558 SYN558 TIJ558 TSF558 UCB558 ULX558 UVT558 VFP558 VPL558 VZH558 WJD558 WSZ579 GN579 QJ579 AAF579 AKB579 ATX579 BDT579 BNP579 BXL579 CHH579 CRD579 DAZ579 DKV579 DUR579 EEN579 EOJ579 EYF579 FIB579 FRX579 GBT579 GLP579 GVL579 HFH579 HPD579 HYZ579 IIV579 ISR579 JCN579 JMJ579 JWF579 KGB579 KPX579 KZT579 LJP579 LTL579 MDH579 MND579 MWZ579 NGV579 NQR579 OAN579 OKJ579 OUF579 PEB579 PNX579 PXT579 QHP579 QRL579 RBH579 RLD579 RUZ579 SEV579 SOR579 SYN579 TIJ579 TSF579 UCB579 ULX579 UVT579 VFP579 VPL579 VZH579 WJD579 WSZ600 GN600 QJ600 AAF600 AKB600 ATX600 BDT600 BNP600 BXL600 CHH600 CRD600 DAZ600 DKV600 DUR600 EEN600 EOJ600 EYF600 FIB600 FRX600 GBT600 GLP600 GVL600 HFH600 HPD600 HYZ600 IIV600 ISR600 JCN600 JMJ600 JWF600 KGB600 KPX600 KZT600 LJP600 LTL600 MDH600 MND600 MWZ600 NGV600 NQR600 OAN600 OKJ600 OUF600 PEB600 PNX600 PXT600 QHP600 QRL600 RBH600 RLD600 RUZ600 SEV600 SOR600 SYN600 TIJ600 TSF600 UCB600 ULX600 UVT600 VFP600 VPL600 VZH600 WJD600 WSZ621 GN621 QJ621 AAF621 AKB621 ATX621 BDT621 BNP621 BXL621 CHH621 CRD621 DAZ621 DKV621 DUR621 EEN621 EOJ621 EYF621 FIB621 FRX621 GBT621 GLP621 GVL621 HFH621 HPD621 HYZ621 IIV621 ISR621 JCN621 JMJ621 JWF621 KGB621 KPX621 KZT621 LJP621 LTL621 MDH621 MND621 MWZ621 NGV621 NQR621 OAN621 OKJ621 OUF621 PEB621 PNX621 PXT621 QHP621 QRL621 RBH621 RLD621 RUZ621 SEV621 SOR621 SYN621 TIJ621 TSF621 UCB621 ULX621 UVT621 VFP621 VPL621 VZH621 WJD621 WSZ642 GN642 QJ642 AAF642 AKB642 ATX642 BDT642 BNP642 BXL642 CHH642 CRD642 DAZ642 DKV642 DUR642 EEN642 EOJ642 EYF642 FIB642 FRX642 GBT642 GLP642 GVL642 HFH642 HPD642 HYZ642 IIV642 ISR642 JCN642 JMJ642 JWF642 KGB642 KPX642 KZT642 LJP642 LTL642 MDH642 MND642 MWZ642 NGV642 NQR642 OAN642 OKJ642 OUF642 PEB642 PNX642 PXT642 QHP642 QRL642 RBH642 RLD642 RUZ642 SEV642 SOR642 SYN642 TIJ642 TSF642 UCB642 ULX642 UVT642 VFP642 VPL642 VZH642 WJD642" xr:uid="{8E25C0F1-ADCB-4BF1-A25A-0AF584101DFA}">
      <formula1>IF($S28=TRUE,EUconst_FactorRelevantPFC,EUconst_FactorRelevant)</formula1>
    </dataValidation>
    <dataValidation type="list" allowBlank="1" showInputMessage="1" showErrorMessage="1" sqref="E38 E59 E80 E101 E122 E143 E164 E185 E206 E227 E248 E269 E290 E311 E332 E353 E374 E395 E416 E437 E458 E479 E500 E521 E542 E563 E584 E605 E626 E647" xr:uid="{4F5756FC-B49D-4DC4-B9CE-490186436995}">
      <formula1>Euconst_CalcFactors</formula1>
    </dataValidation>
    <dataValidation type="list" allowBlank="1" showInputMessage="1" showErrorMessage="1" sqref="E32:E34 E53:E55 E74:E76 E95:E97 E116:E118 E137:E139 E158:E160 E179:E181 E200:E202 E221:E223 E242:E244 E263:E265 E284:E286 E305:E307 E326:E328 E347:E349 E368:E370 E389:E391 E410:E412 E431:E433 E452:E454 E473:E475 E494:E496 E515:E517 E536:E538 E557:E559 E578:E580 E599:E601 E620:E622 E641:E643" xr:uid="{A8681E12-074A-4046-93B1-270288A5A179}">
      <formula1>EUconst_VarCacFactors</formula1>
    </dataValidation>
    <dataValidation type="list" allowBlank="1" showInputMessage="1" showErrorMessage="1" sqref="WSZ32 WJD32 VZH32 VPL32 VFP32 UVT32 ULX32 UCB32 TSF32 TIJ32 SYN32 SOR32 SEV32 RUZ32 RLD32 RBH32 QRL32 QHP32 PXT32 PNX32 PEB32 OUF32 OKJ32 OAN32 NQR32 NGV32 MWZ32 MND32 MDH32 LTL32 LJP32 KZT32 KPX32 KGB32 JWF32 JMJ32 JCN32 ISR32 IIV32 HYZ32 HPD32 HFH32 GVL32 GLP32 GBT32 FRX32 FIB32 EYF32 EOJ32 EEN32 DUR32 DKV32 DAZ32 CRD32 CHH32 BXL32 BNP32 BDT32 ATX32 AKB32 AAF32 QJ32 GN32 WSZ53 WJD53 VZH53 VPL53 VFP53 UVT53 ULX53 UCB53 TSF53 TIJ53 SYN53 SOR53 SEV53 RUZ53 RLD53 RBH53 QRL53 QHP53 PXT53 PNX53 PEB53 OUF53 OKJ53 OAN53 NQR53 NGV53 MWZ53 MND53 MDH53 LTL53 LJP53 KZT53 KPX53 KGB53 JWF53 JMJ53 JCN53 ISR53 IIV53 HYZ53 HPD53 HFH53 GVL53 GLP53 GBT53 FRX53 FIB53 EYF53 EOJ53 EEN53 DUR53 DKV53 DAZ53 CRD53 CHH53 BXL53 BNP53 BDT53 ATX53 AKB53 AAF53 QJ53 GN53 WSZ74 WJD74 VZH74 VPL74 VFP74 UVT74 ULX74 UCB74 TSF74 TIJ74 SYN74 SOR74 SEV74 RUZ74 RLD74 RBH74 QRL74 QHP74 PXT74 PNX74 PEB74 OUF74 OKJ74 OAN74 NQR74 NGV74 MWZ74 MND74 MDH74 LTL74 LJP74 KZT74 KPX74 KGB74 JWF74 JMJ74 JCN74 ISR74 IIV74 HYZ74 HPD74 HFH74 GVL74 GLP74 GBT74 FRX74 FIB74 EYF74 EOJ74 EEN74 DUR74 DKV74 DAZ74 CRD74 CHH74 BXL74 BNP74 BDT74 ATX74 AKB74 AAF74 QJ74 GN74 WSZ95 WJD95 VZH95 VPL95 VFP95 UVT95 ULX95 UCB95 TSF95 TIJ95 SYN95 SOR95 SEV95 RUZ95 RLD95 RBH95 QRL95 QHP95 PXT95 PNX95 PEB95 OUF95 OKJ95 OAN95 NQR95 NGV95 MWZ95 MND95 MDH95 LTL95 LJP95 KZT95 KPX95 KGB95 JWF95 JMJ95 JCN95 ISR95 IIV95 HYZ95 HPD95 HFH95 GVL95 GLP95 GBT95 FRX95 FIB95 EYF95 EOJ95 EEN95 DUR95 DKV95 DAZ95 CRD95 CHH95 BXL95 BNP95 BDT95 ATX95 AKB95 AAF95 QJ95 GN95 WSZ116 WJD116 VZH116 VPL116 VFP116 UVT116 ULX116 UCB116 TSF116 TIJ116 SYN116 SOR116 SEV116 RUZ116 RLD116 RBH116 QRL116 QHP116 PXT116 PNX116 PEB116 OUF116 OKJ116 OAN116 NQR116 NGV116 MWZ116 MND116 MDH116 LTL116 LJP116 KZT116 KPX116 KGB116 JWF116 JMJ116 JCN116 ISR116 IIV116 HYZ116 HPD116 HFH116 GVL116 GLP116 GBT116 FRX116 FIB116 EYF116 EOJ116 EEN116 DUR116 DKV116 DAZ116 CRD116 CHH116 BXL116 BNP116 BDT116 ATX116 AKB116 AAF116 QJ116 GN116 WSZ137 WJD137 VZH137 VPL137 VFP137 UVT137 ULX137 UCB137 TSF137 TIJ137 SYN137 SOR137 SEV137 RUZ137 RLD137 RBH137 QRL137 QHP137 PXT137 PNX137 PEB137 OUF137 OKJ137 OAN137 NQR137 NGV137 MWZ137 MND137 MDH137 LTL137 LJP137 KZT137 KPX137 KGB137 JWF137 JMJ137 JCN137 ISR137 IIV137 HYZ137 HPD137 HFH137 GVL137 GLP137 GBT137 FRX137 FIB137 EYF137 EOJ137 EEN137 DUR137 DKV137 DAZ137 CRD137 CHH137 BXL137 BNP137 BDT137 ATX137 AKB137 AAF137 QJ137 GN137 WSZ158 WJD158 VZH158 VPL158 VFP158 UVT158 ULX158 UCB158 TSF158 TIJ158 SYN158 SOR158 SEV158 RUZ158 RLD158 RBH158 QRL158 QHP158 PXT158 PNX158 PEB158 OUF158 OKJ158 OAN158 NQR158 NGV158 MWZ158 MND158 MDH158 LTL158 LJP158 KZT158 KPX158 KGB158 JWF158 JMJ158 JCN158 ISR158 IIV158 HYZ158 HPD158 HFH158 GVL158 GLP158 GBT158 FRX158 FIB158 EYF158 EOJ158 EEN158 DUR158 DKV158 DAZ158 CRD158 CHH158 BXL158 BNP158 BDT158 ATX158 AKB158 AAF158 QJ158 GN158 WSZ179 WJD179 VZH179 VPL179 VFP179 UVT179 ULX179 UCB179 TSF179 TIJ179 SYN179 SOR179 SEV179 RUZ179 RLD179 RBH179 QRL179 QHP179 PXT179 PNX179 PEB179 OUF179 OKJ179 OAN179 NQR179 NGV179 MWZ179 MND179 MDH179 LTL179 LJP179 KZT179 KPX179 KGB179 JWF179 JMJ179 JCN179 ISR179 IIV179 HYZ179 HPD179 HFH179 GVL179 GLP179 GBT179 FRX179 FIB179 EYF179 EOJ179 EEN179 DUR179 DKV179 DAZ179 CRD179 CHH179 BXL179 BNP179 BDT179 ATX179 AKB179 AAF179 QJ179 GN179 WSZ200 WJD200 VZH200 VPL200 VFP200 UVT200 ULX200 UCB200 TSF200 TIJ200 SYN200 SOR200 SEV200 RUZ200 RLD200 RBH200 QRL200 QHP200 PXT200 PNX200 PEB200 OUF200 OKJ200 OAN200 NQR200 NGV200 MWZ200 MND200 MDH200 LTL200 LJP200 KZT200 KPX200 KGB200 JWF200 JMJ200 JCN200 ISR200 IIV200 HYZ200 HPD200 HFH200 GVL200 GLP200 GBT200 FRX200 FIB200 EYF200 EOJ200 EEN200 DUR200 DKV200 DAZ200 CRD200 CHH200 BXL200 BNP200 BDT200 ATX200 AKB200 AAF200 QJ200 GN200 WSZ221 WJD221 VZH221 VPL221 VFP221 UVT221 ULX221 UCB221 TSF221 TIJ221 SYN221 SOR221 SEV221 RUZ221 RLD221 RBH221 QRL221 QHP221 PXT221 PNX221 PEB221 OUF221 OKJ221 OAN221 NQR221 NGV221 MWZ221 MND221 MDH221 LTL221 LJP221 KZT221 KPX221 KGB221 JWF221 JMJ221 JCN221 ISR221 IIV221 HYZ221 HPD221 HFH221 GVL221 GLP221 GBT221 FRX221 FIB221 EYF221 EOJ221 EEN221 DUR221 DKV221 DAZ221 CRD221 CHH221 BXL221 BNP221 BDT221 ATX221 AKB221 AAF221 QJ221 GN221 WSZ242 WJD242 VZH242 VPL242 VFP242 UVT242 ULX242 UCB242 TSF242 TIJ242 SYN242 SOR242 SEV242 RUZ242 RLD242 RBH242 QRL242 QHP242 PXT242 PNX242 PEB242 OUF242 OKJ242 OAN242 NQR242 NGV242 MWZ242 MND242 MDH242 LTL242 LJP242 KZT242 KPX242 KGB242 JWF242 JMJ242 JCN242 ISR242 IIV242 HYZ242 HPD242 HFH242 GVL242 GLP242 GBT242 FRX242 FIB242 EYF242 EOJ242 EEN242 DUR242 DKV242 DAZ242 CRD242 CHH242 BXL242 BNP242 BDT242 ATX242 AKB242 AAF242 QJ242 GN242 WSZ263 WJD263 VZH263 VPL263 VFP263 UVT263 ULX263 UCB263 TSF263 TIJ263 SYN263 SOR263 SEV263 RUZ263 RLD263 RBH263 QRL263 QHP263 PXT263 PNX263 PEB263 OUF263 OKJ263 OAN263 NQR263 NGV263 MWZ263 MND263 MDH263 LTL263 LJP263 KZT263 KPX263 KGB263 JWF263 JMJ263 JCN263 ISR263 IIV263 HYZ263 HPD263 HFH263 GVL263 GLP263 GBT263 FRX263 FIB263 EYF263 EOJ263 EEN263 DUR263 DKV263 DAZ263 CRD263 CHH263 BXL263 BNP263 BDT263 ATX263 AKB263 AAF263 QJ263 GN263 WSZ284 WJD284 VZH284 VPL284 VFP284 UVT284 ULX284 UCB284 TSF284 TIJ284 SYN284 SOR284 SEV284 RUZ284 RLD284 RBH284 QRL284 QHP284 PXT284 PNX284 PEB284 OUF284 OKJ284 OAN284 NQR284 NGV284 MWZ284 MND284 MDH284 LTL284 LJP284 KZT284 KPX284 KGB284 JWF284 JMJ284 JCN284 ISR284 IIV284 HYZ284 HPD284 HFH284 GVL284 GLP284 GBT284 FRX284 FIB284 EYF284 EOJ284 EEN284 DUR284 DKV284 DAZ284 CRD284 CHH284 BXL284 BNP284 BDT284 ATX284 AKB284 AAF284 QJ284 GN284 WSZ305 WJD305 VZH305 VPL305 VFP305 UVT305 ULX305 UCB305 TSF305 TIJ305 SYN305 SOR305 SEV305 RUZ305 RLD305 RBH305 QRL305 QHP305 PXT305 PNX305 PEB305 OUF305 OKJ305 OAN305 NQR305 NGV305 MWZ305 MND305 MDH305 LTL305 LJP305 KZT305 KPX305 KGB305 JWF305 JMJ305 JCN305 ISR305 IIV305 HYZ305 HPD305 HFH305 GVL305 GLP305 GBT305 FRX305 FIB305 EYF305 EOJ305 EEN305 DUR305 DKV305 DAZ305 CRD305 CHH305 BXL305 BNP305 BDT305 ATX305 AKB305 AAF305 QJ305 GN305 WSZ326 WJD326 VZH326 VPL326 VFP326 UVT326 ULX326 UCB326 TSF326 TIJ326 SYN326 SOR326 SEV326 RUZ326 RLD326 RBH326 QRL326 QHP326 PXT326 PNX326 PEB326 OUF326 OKJ326 OAN326 NQR326 NGV326 MWZ326 MND326 MDH326 LTL326 LJP326 KZT326 KPX326 KGB326 JWF326 JMJ326 JCN326 ISR326 IIV326 HYZ326 HPD326 HFH326 GVL326 GLP326 GBT326 FRX326 FIB326 EYF326 EOJ326 EEN326 DUR326 DKV326 DAZ326 CRD326 CHH326 BXL326 BNP326 BDT326 ATX326 AKB326 AAF326 QJ326 GN326 WSZ347 WJD347 VZH347 VPL347 VFP347 UVT347 ULX347 UCB347 TSF347 TIJ347 SYN347 SOR347 SEV347 RUZ347 RLD347 RBH347 QRL347 QHP347 PXT347 PNX347 PEB347 OUF347 OKJ347 OAN347 NQR347 NGV347 MWZ347 MND347 MDH347 LTL347 LJP347 KZT347 KPX347 KGB347 JWF347 JMJ347 JCN347 ISR347 IIV347 HYZ347 HPD347 HFH347 GVL347 GLP347 GBT347 FRX347 FIB347 EYF347 EOJ347 EEN347 DUR347 DKV347 DAZ347 CRD347 CHH347 BXL347 BNP347 BDT347 ATX347 AKB347 AAF347 QJ347 GN347 WSZ368 WJD368 VZH368 VPL368 VFP368 UVT368 ULX368 UCB368 TSF368 TIJ368 SYN368 SOR368 SEV368 RUZ368 RLD368 RBH368 QRL368 QHP368 PXT368 PNX368 PEB368 OUF368 OKJ368 OAN368 NQR368 NGV368 MWZ368 MND368 MDH368 LTL368 LJP368 KZT368 KPX368 KGB368 JWF368 JMJ368 JCN368 ISR368 IIV368 HYZ368 HPD368 HFH368 GVL368 GLP368 GBT368 FRX368 FIB368 EYF368 EOJ368 EEN368 DUR368 DKV368 DAZ368 CRD368 CHH368 BXL368 BNP368 BDT368 ATX368 AKB368 AAF368 QJ368 GN368 WSZ389 WJD389 VZH389 VPL389 VFP389 UVT389 ULX389 UCB389 TSF389 TIJ389 SYN389 SOR389 SEV389 RUZ389 RLD389 RBH389 QRL389 QHP389 PXT389 PNX389 PEB389 OUF389 OKJ389 OAN389 NQR389 NGV389 MWZ389 MND389 MDH389 LTL389 LJP389 KZT389 KPX389 KGB389 JWF389 JMJ389 JCN389 ISR389 IIV389 HYZ389 HPD389 HFH389 GVL389 GLP389 GBT389 FRX389 FIB389 EYF389 EOJ389 EEN389 DUR389 DKV389 DAZ389 CRD389 CHH389 BXL389 BNP389 BDT389 ATX389 AKB389 AAF389 QJ389 GN389 WSZ410 WJD410 VZH410 VPL410 VFP410 UVT410 ULX410 UCB410 TSF410 TIJ410 SYN410 SOR410 SEV410 RUZ410 RLD410 RBH410 QRL410 QHP410 PXT410 PNX410 PEB410 OUF410 OKJ410 OAN410 NQR410 NGV410 MWZ410 MND410 MDH410 LTL410 LJP410 KZT410 KPX410 KGB410 JWF410 JMJ410 JCN410 ISR410 IIV410 HYZ410 HPD410 HFH410 GVL410 GLP410 GBT410 FRX410 FIB410 EYF410 EOJ410 EEN410 DUR410 DKV410 DAZ410 CRD410 CHH410 BXL410 BNP410 BDT410 ATX410 AKB410 AAF410 QJ410 GN410 WSZ431 WJD431 VZH431 VPL431 VFP431 UVT431 ULX431 UCB431 TSF431 TIJ431 SYN431 SOR431 SEV431 RUZ431 RLD431 RBH431 QRL431 QHP431 PXT431 PNX431 PEB431 OUF431 OKJ431 OAN431 NQR431 NGV431 MWZ431 MND431 MDH431 LTL431 LJP431 KZT431 KPX431 KGB431 JWF431 JMJ431 JCN431 ISR431 IIV431 HYZ431 HPD431 HFH431 GVL431 GLP431 GBT431 FRX431 FIB431 EYF431 EOJ431 EEN431 DUR431 DKV431 DAZ431 CRD431 CHH431 BXL431 BNP431 BDT431 ATX431 AKB431 AAF431 QJ431 GN431 WSZ452 WJD452 VZH452 VPL452 VFP452 UVT452 ULX452 UCB452 TSF452 TIJ452 SYN452 SOR452 SEV452 RUZ452 RLD452 RBH452 QRL452 QHP452 PXT452 PNX452 PEB452 OUF452 OKJ452 OAN452 NQR452 NGV452 MWZ452 MND452 MDH452 LTL452 LJP452 KZT452 KPX452 KGB452 JWF452 JMJ452 JCN452 ISR452 IIV452 HYZ452 HPD452 HFH452 GVL452 GLP452 GBT452 FRX452 FIB452 EYF452 EOJ452 EEN452 DUR452 DKV452 DAZ452 CRD452 CHH452 BXL452 BNP452 BDT452 ATX452 AKB452 AAF452 QJ452 GN452 WSZ473 WJD473 VZH473 VPL473 VFP473 UVT473 ULX473 UCB473 TSF473 TIJ473 SYN473 SOR473 SEV473 RUZ473 RLD473 RBH473 QRL473 QHP473 PXT473 PNX473 PEB473 OUF473 OKJ473 OAN473 NQR473 NGV473 MWZ473 MND473 MDH473 LTL473 LJP473 KZT473 KPX473 KGB473 JWF473 JMJ473 JCN473 ISR473 IIV473 HYZ473 HPD473 HFH473 GVL473 GLP473 GBT473 FRX473 FIB473 EYF473 EOJ473 EEN473 DUR473 DKV473 DAZ473 CRD473 CHH473 BXL473 BNP473 BDT473 ATX473 AKB473 AAF473 QJ473 GN473 WSZ494 WJD494 VZH494 VPL494 VFP494 UVT494 ULX494 UCB494 TSF494 TIJ494 SYN494 SOR494 SEV494 RUZ494 RLD494 RBH494 QRL494 QHP494 PXT494 PNX494 PEB494 OUF494 OKJ494 OAN494 NQR494 NGV494 MWZ494 MND494 MDH494 LTL494 LJP494 KZT494 KPX494 KGB494 JWF494 JMJ494 JCN494 ISR494 IIV494 HYZ494 HPD494 HFH494 GVL494 GLP494 GBT494 FRX494 FIB494 EYF494 EOJ494 EEN494 DUR494 DKV494 DAZ494 CRD494 CHH494 BXL494 BNP494 BDT494 ATX494 AKB494 AAF494 QJ494 GN494 WSZ515 WJD515 VZH515 VPL515 VFP515 UVT515 ULX515 UCB515 TSF515 TIJ515 SYN515 SOR515 SEV515 RUZ515 RLD515 RBH515 QRL515 QHP515 PXT515 PNX515 PEB515 OUF515 OKJ515 OAN515 NQR515 NGV515 MWZ515 MND515 MDH515 LTL515 LJP515 KZT515 KPX515 KGB515 JWF515 JMJ515 JCN515 ISR515 IIV515 HYZ515 HPD515 HFH515 GVL515 GLP515 GBT515 FRX515 FIB515 EYF515 EOJ515 EEN515 DUR515 DKV515 DAZ515 CRD515 CHH515 BXL515 BNP515 BDT515 ATX515 AKB515 AAF515 QJ515 GN515 WSZ536 WJD536 VZH536 VPL536 VFP536 UVT536 ULX536 UCB536 TSF536 TIJ536 SYN536 SOR536 SEV536 RUZ536 RLD536 RBH536 QRL536 QHP536 PXT536 PNX536 PEB536 OUF536 OKJ536 OAN536 NQR536 NGV536 MWZ536 MND536 MDH536 LTL536 LJP536 KZT536 KPX536 KGB536 JWF536 JMJ536 JCN536 ISR536 IIV536 HYZ536 HPD536 HFH536 GVL536 GLP536 GBT536 FRX536 FIB536 EYF536 EOJ536 EEN536 DUR536 DKV536 DAZ536 CRD536 CHH536 BXL536 BNP536 BDT536 ATX536 AKB536 AAF536 QJ536 GN536 WSZ557 WJD557 VZH557 VPL557 VFP557 UVT557 ULX557 UCB557 TSF557 TIJ557 SYN557 SOR557 SEV557 RUZ557 RLD557 RBH557 QRL557 QHP557 PXT557 PNX557 PEB557 OUF557 OKJ557 OAN557 NQR557 NGV557 MWZ557 MND557 MDH557 LTL557 LJP557 KZT557 KPX557 KGB557 JWF557 JMJ557 JCN557 ISR557 IIV557 HYZ557 HPD557 HFH557 GVL557 GLP557 GBT557 FRX557 FIB557 EYF557 EOJ557 EEN557 DUR557 DKV557 DAZ557 CRD557 CHH557 BXL557 BNP557 BDT557 ATX557 AKB557 AAF557 QJ557 GN557 WSZ578 WJD578 VZH578 VPL578 VFP578 UVT578 ULX578 UCB578 TSF578 TIJ578 SYN578 SOR578 SEV578 RUZ578 RLD578 RBH578 QRL578 QHP578 PXT578 PNX578 PEB578 OUF578 OKJ578 OAN578 NQR578 NGV578 MWZ578 MND578 MDH578 LTL578 LJP578 KZT578 KPX578 KGB578 JWF578 JMJ578 JCN578 ISR578 IIV578 HYZ578 HPD578 HFH578 GVL578 GLP578 GBT578 FRX578 FIB578 EYF578 EOJ578 EEN578 DUR578 DKV578 DAZ578 CRD578 CHH578 BXL578 BNP578 BDT578 ATX578 AKB578 AAF578 QJ578 GN578 WSZ599 WJD599 VZH599 VPL599 VFP599 UVT599 ULX599 UCB599 TSF599 TIJ599 SYN599 SOR599 SEV599 RUZ599 RLD599 RBH599 QRL599 QHP599 PXT599 PNX599 PEB599 OUF599 OKJ599 OAN599 NQR599 NGV599 MWZ599 MND599 MDH599 LTL599 LJP599 KZT599 KPX599 KGB599 JWF599 JMJ599 JCN599 ISR599 IIV599 HYZ599 HPD599 HFH599 GVL599 GLP599 GBT599 FRX599 FIB599 EYF599 EOJ599 EEN599 DUR599 DKV599 DAZ599 CRD599 CHH599 BXL599 BNP599 BDT599 ATX599 AKB599 AAF599 QJ599 GN599 WSZ620 WJD620 VZH620 VPL620 VFP620 UVT620 ULX620 UCB620 TSF620 TIJ620 SYN620 SOR620 SEV620 RUZ620 RLD620 RBH620 QRL620 QHP620 PXT620 PNX620 PEB620 OUF620 OKJ620 OAN620 NQR620 NGV620 MWZ620 MND620 MDH620 LTL620 LJP620 KZT620 KPX620 KGB620 JWF620 JMJ620 JCN620 ISR620 IIV620 HYZ620 HPD620 HFH620 GVL620 GLP620 GBT620 FRX620 FIB620 EYF620 EOJ620 EEN620 DUR620 DKV620 DAZ620 CRD620 CHH620 BXL620 BNP620 BDT620 ATX620 AKB620 AAF620 QJ620 GN620 WSZ641 WJD641 VZH641 VPL641 VFP641 UVT641 ULX641 UCB641 TSF641 TIJ641 SYN641 SOR641 SEV641 RUZ641 RLD641 RBH641 QRL641 QHP641 PXT641 PNX641 PEB641 OUF641 OKJ641 OAN641 NQR641 NGV641 MWZ641 MND641 MDH641 LTL641 LJP641 KZT641 KPX641 KGB641 JWF641 JMJ641 JCN641 ISR641 IIV641 HYZ641 HPD641 HFH641 GVL641 GLP641 GBT641 FRX641 FIB641 EYF641 EOJ641 EEN641 DUR641 DKV641 DAZ641 CRD641 CHH641 BXL641 BNP641 BDT641 ATX641 AKB641 AAF641 QJ641 GN641" xr:uid="{9DCA1C6B-D4AD-4E97-93BB-3587584EB078}">
      <formula1>IF($S30=TRUE,EUconst_FactorRelevantPFC,EUconst_FactorRelevant)</formula1>
    </dataValidation>
    <dataValidation type="list" allowBlank="1" showInputMessage="1" showErrorMessage="1" sqref="G32:G34 WTB36:WTB38 WTB32:WTB34 WJF36:WJF38 WJF32:WJF34 VZJ36:VZJ38 VZJ32:VZJ34 VPN36:VPN38 VPN32:VPN34 VFR36:VFR38 VFR32:VFR34 UVV36:UVV38 UVV32:UVV34 ULZ36:ULZ38 ULZ32:ULZ34 UCD36:UCD38 UCD32:UCD34 TSH36:TSH38 TSH32:TSH34 TIL36:TIL38 TIL32:TIL34 SYP36:SYP38 SYP32:SYP34 SOT36:SOT38 SOT32:SOT34 SEX36:SEX38 SEX32:SEX34 RVB36:RVB38 RVB32:RVB34 RLF36:RLF38 RLF32:RLF34 RBJ36:RBJ38 RBJ32:RBJ34 QRN36:QRN38 QRN32:QRN34 QHR36:QHR38 QHR32:QHR34 PXV36:PXV38 PXV32:PXV34 PNZ36:PNZ38 PNZ32:PNZ34 PED36:PED38 PED32:PED34 OUH36:OUH38 OUH32:OUH34 OKL36:OKL38 OKL32:OKL34 OAP36:OAP38 OAP32:OAP34 NQT36:NQT38 NQT32:NQT34 NGX36:NGX38 NGX32:NGX34 MXB36:MXB38 MXB32:MXB34 MNF36:MNF38 MNF32:MNF34 MDJ36:MDJ38 MDJ32:MDJ34 LTN36:LTN38 LTN32:LTN34 LJR36:LJR38 LJR32:LJR34 KZV36:KZV38 KZV32:KZV34 KPZ36:KPZ38 KPZ32:KPZ34 KGD36:KGD38 KGD32:KGD34 JWH36:JWH38 JWH32:JWH34 JML36:JML38 JML32:JML34 JCP36:JCP38 JCP32:JCP34 IST36:IST38 IST32:IST34 IIX36:IIX38 IIX32:IIX34 HZB36:HZB38 HZB32:HZB34 HPF36:HPF38 HPF32:HPF34 HFJ36:HFJ38 HFJ32:HFJ34 GVN36:GVN38 GVN32:GVN34 GLR36:GLR38 GLR32:GLR34 GBV36:GBV38 GBV32:GBV34 FRZ36:FRZ38 FRZ32:FRZ34 FID36:FID38 FID32:FID34 EYH36:EYH38 EYH32:EYH34 EOL36:EOL38 EOL32:EOL34 EEP36:EEP38 EEP32:EEP34 DUT36:DUT38 DUT32:DUT34 DKX36:DKX38 DKX32:DKX34 DBB36:DBB38 DBB32:DBB34 CRF36:CRF38 CRF32:CRF34 CHJ36:CHJ38 CHJ32:CHJ34 BXN36:BXN38 BXN32:BXN34 BNR36:BNR38 BNR32:BNR34 BDV36:BDV38 BDV32:BDV34 ATZ36:ATZ38 ATZ32:ATZ34 AKD36:AKD38 AKD32:AKD34 AAH36:AAH38 AAH32:AAH34 QL36:QL38 QL32:QL34 GP36:GP38 GP32:GP34 G38 G53:G55 WTB57:WTB59 WTB53:WTB55 WJF57:WJF59 WJF53:WJF55 VZJ57:VZJ59 VZJ53:VZJ55 VPN57:VPN59 VPN53:VPN55 VFR57:VFR59 VFR53:VFR55 UVV57:UVV59 UVV53:UVV55 ULZ57:ULZ59 ULZ53:ULZ55 UCD57:UCD59 UCD53:UCD55 TSH57:TSH59 TSH53:TSH55 TIL57:TIL59 TIL53:TIL55 SYP57:SYP59 SYP53:SYP55 SOT57:SOT59 SOT53:SOT55 SEX57:SEX59 SEX53:SEX55 RVB57:RVB59 RVB53:RVB55 RLF57:RLF59 RLF53:RLF55 RBJ57:RBJ59 RBJ53:RBJ55 QRN57:QRN59 QRN53:QRN55 QHR57:QHR59 QHR53:QHR55 PXV57:PXV59 PXV53:PXV55 PNZ57:PNZ59 PNZ53:PNZ55 PED57:PED59 PED53:PED55 OUH57:OUH59 OUH53:OUH55 OKL57:OKL59 OKL53:OKL55 OAP57:OAP59 OAP53:OAP55 NQT57:NQT59 NQT53:NQT55 NGX57:NGX59 NGX53:NGX55 MXB57:MXB59 MXB53:MXB55 MNF57:MNF59 MNF53:MNF55 MDJ57:MDJ59 MDJ53:MDJ55 LTN57:LTN59 LTN53:LTN55 LJR57:LJR59 LJR53:LJR55 KZV57:KZV59 KZV53:KZV55 KPZ57:KPZ59 KPZ53:KPZ55 KGD57:KGD59 KGD53:KGD55 JWH57:JWH59 JWH53:JWH55 JML57:JML59 JML53:JML55 JCP57:JCP59 JCP53:JCP55 IST57:IST59 IST53:IST55 IIX57:IIX59 IIX53:IIX55 HZB57:HZB59 HZB53:HZB55 HPF57:HPF59 HPF53:HPF55 HFJ57:HFJ59 HFJ53:HFJ55 GVN57:GVN59 GVN53:GVN55 GLR57:GLR59 GLR53:GLR55 GBV57:GBV59 GBV53:GBV55 FRZ57:FRZ59 FRZ53:FRZ55 FID57:FID59 FID53:FID55 EYH57:EYH59 EYH53:EYH55 EOL57:EOL59 EOL53:EOL55 EEP57:EEP59 EEP53:EEP55 DUT57:DUT59 DUT53:DUT55 DKX57:DKX59 DKX53:DKX55 DBB57:DBB59 DBB53:DBB55 CRF57:CRF59 CRF53:CRF55 CHJ57:CHJ59 CHJ53:CHJ55 BXN57:BXN59 BXN53:BXN55 BNR57:BNR59 BNR53:BNR55 BDV57:BDV59 BDV53:BDV55 ATZ57:ATZ59 ATZ53:ATZ55 AKD57:AKD59 AKD53:AKD55 AAH57:AAH59 AAH53:AAH55 QL57:QL59 QL53:QL55 GP57:GP59 GP53:GP55 G59 G74:G76 WTB78:WTB80 WTB74:WTB76 WJF78:WJF80 WJF74:WJF76 VZJ78:VZJ80 VZJ74:VZJ76 VPN78:VPN80 VPN74:VPN76 VFR78:VFR80 VFR74:VFR76 UVV78:UVV80 UVV74:UVV76 ULZ78:ULZ80 ULZ74:ULZ76 UCD78:UCD80 UCD74:UCD76 TSH78:TSH80 TSH74:TSH76 TIL78:TIL80 TIL74:TIL76 SYP78:SYP80 SYP74:SYP76 SOT78:SOT80 SOT74:SOT76 SEX78:SEX80 SEX74:SEX76 RVB78:RVB80 RVB74:RVB76 RLF78:RLF80 RLF74:RLF76 RBJ78:RBJ80 RBJ74:RBJ76 QRN78:QRN80 QRN74:QRN76 QHR78:QHR80 QHR74:QHR76 PXV78:PXV80 PXV74:PXV76 PNZ78:PNZ80 PNZ74:PNZ76 PED78:PED80 PED74:PED76 OUH78:OUH80 OUH74:OUH76 OKL78:OKL80 OKL74:OKL76 OAP78:OAP80 OAP74:OAP76 NQT78:NQT80 NQT74:NQT76 NGX78:NGX80 NGX74:NGX76 MXB78:MXB80 MXB74:MXB76 MNF78:MNF80 MNF74:MNF76 MDJ78:MDJ80 MDJ74:MDJ76 LTN78:LTN80 LTN74:LTN76 LJR78:LJR80 LJR74:LJR76 KZV78:KZV80 KZV74:KZV76 KPZ78:KPZ80 KPZ74:KPZ76 KGD78:KGD80 KGD74:KGD76 JWH78:JWH80 JWH74:JWH76 JML78:JML80 JML74:JML76 JCP78:JCP80 JCP74:JCP76 IST78:IST80 IST74:IST76 IIX78:IIX80 IIX74:IIX76 HZB78:HZB80 HZB74:HZB76 HPF78:HPF80 HPF74:HPF76 HFJ78:HFJ80 HFJ74:HFJ76 GVN78:GVN80 GVN74:GVN76 GLR78:GLR80 GLR74:GLR76 GBV78:GBV80 GBV74:GBV76 FRZ78:FRZ80 FRZ74:FRZ76 FID78:FID80 FID74:FID76 EYH78:EYH80 EYH74:EYH76 EOL78:EOL80 EOL74:EOL76 EEP78:EEP80 EEP74:EEP76 DUT78:DUT80 DUT74:DUT76 DKX78:DKX80 DKX74:DKX76 DBB78:DBB80 DBB74:DBB76 CRF78:CRF80 CRF74:CRF76 CHJ78:CHJ80 CHJ74:CHJ76 BXN78:BXN80 BXN74:BXN76 BNR78:BNR80 BNR74:BNR76 BDV78:BDV80 BDV74:BDV76 ATZ78:ATZ80 ATZ74:ATZ76 AKD78:AKD80 AKD74:AKD76 AAH78:AAH80 AAH74:AAH76 QL78:QL80 QL74:QL76 GP78:GP80 GP74:GP76 G80 G95:G97 WTB99:WTB101 WTB95:WTB97 WJF99:WJF101 WJF95:WJF97 VZJ99:VZJ101 VZJ95:VZJ97 VPN99:VPN101 VPN95:VPN97 VFR99:VFR101 VFR95:VFR97 UVV99:UVV101 UVV95:UVV97 ULZ99:ULZ101 ULZ95:ULZ97 UCD99:UCD101 UCD95:UCD97 TSH99:TSH101 TSH95:TSH97 TIL99:TIL101 TIL95:TIL97 SYP99:SYP101 SYP95:SYP97 SOT99:SOT101 SOT95:SOT97 SEX99:SEX101 SEX95:SEX97 RVB99:RVB101 RVB95:RVB97 RLF99:RLF101 RLF95:RLF97 RBJ99:RBJ101 RBJ95:RBJ97 QRN99:QRN101 QRN95:QRN97 QHR99:QHR101 QHR95:QHR97 PXV99:PXV101 PXV95:PXV97 PNZ99:PNZ101 PNZ95:PNZ97 PED99:PED101 PED95:PED97 OUH99:OUH101 OUH95:OUH97 OKL99:OKL101 OKL95:OKL97 OAP99:OAP101 OAP95:OAP97 NQT99:NQT101 NQT95:NQT97 NGX99:NGX101 NGX95:NGX97 MXB99:MXB101 MXB95:MXB97 MNF99:MNF101 MNF95:MNF97 MDJ99:MDJ101 MDJ95:MDJ97 LTN99:LTN101 LTN95:LTN97 LJR99:LJR101 LJR95:LJR97 KZV99:KZV101 KZV95:KZV97 KPZ99:KPZ101 KPZ95:KPZ97 KGD99:KGD101 KGD95:KGD97 JWH99:JWH101 JWH95:JWH97 JML99:JML101 JML95:JML97 JCP99:JCP101 JCP95:JCP97 IST99:IST101 IST95:IST97 IIX99:IIX101 IIX95:IIX97 HZB99:HZB101 HZB95:HZB97 HPF99:HPF101 HPF95:HPF97 HFJ99:HFJ101 HFJ95:HFJ97 GVN99:GVN101 GVN95:GVN97 GLR99:GLR101 GLR95:GLR97 GBV99:GBV101 GBV95:GBV97 FRZ99:FRZ101 FRZ95:FRZ97 FID99:FID101 FID95:FID97 EYH99:EYH101 EYH95:EYH97 EOL99:EOL101 EOL95:EOL97 EEP99:EEP101 EEP95:EEP97 DUT99:DUT101 DUT95:DUT97 DKX99:DKX101 DKX95:DKX97 DBB99:DBB101 DBB95:DBB97 CRF99:CRF101 CRF95:CRF97 CHJ99:CHJ101 CHJ95:CHJ97 BXN99:BXN101 BXN95:BXN97 BNR99:BNR101 BNR95:BNR97 BDV99:BDV101 BDV95:BDV97 ATZ99:ATZ101 ATZ95:ATZ97 AKD99:AKD101 AKD95:AKD97 AAH99:AAH101 AAH95:AAH97 QL99:QL101 QL95:QL97 GP99:GP101 GP95:GP97 G101 G116:G118 WTB120:WTB122 WTB116:WTB118 WJF120:WJF122 WJF116:WJF118 VZJ120:VZJ122 VZJ116:VZJ118 VPN120:VPN122 VPN116:VPN118 VFR120:VFR122 VFR116:VFR118 UVV120:UVV122 UVV116:UVV118 ULZ120:ULZ122 ULZ116:ULZ118 UCD120:UCD122 UCD116:UCD118 TSH120:TSH122 TSH116:TSH118 TIL120:TIL122 TIL116:TIL118 SYP120:SYP122 SYP116:SYP118 SOT120:SOT122 SOT116:SOT118 SEX120:SEX122 SEX116:SEX118 RVB120:RVB122 RVB116:RVB118 RLF120:RLF122 RLF116:RLF118 RBJ120:RBJ122 RBJ116:RBJ118 QRN120:QRN122 QRN116:QRN118 QHR120:QHR122 QHR116:QHR118 PXV120:PXV122 PXV116:PXV118 PNZ120:PNZ122 PNZ116:PNZ118 PED120:PED122 PED116:PED118 OUH120:OUH122 OUH116:OUH118 OKL120:OKL122 OKL116:OKL118 OAP120:OAP122 OAP116:OAP118 NQT120:NQT122 NQT116:NQT118 NGX120:NGX122 NGX116:NGX118 MXB120:MXB122 MXB116:MXB118 MNF120:MNF122 MNF116:MNF118 MDJ120:MDJ122 MDJ116:MDJ118 LTN120:LTN122 LTN116:LTN118 LJR120:LJR122 LJR116:LJR118 KZV120:KZV122 KZV116:KZV118 KPZ120:KPZ122 KPZ116:KPZ118 KGD120:KGD122 KGD116:KGD118 JWH120:JWH122 JWH116:JWH118 JML120:JML122 JML116:JML118 JCP120:JCP122 JCP116:JCP118 IST120:IST122 IST116:IST118 IIX120:IIX122 IIX116:IIX118 HZB120:HZB122 HZB116:HZB118 HPF120:HPF122 HPF116:HPF118 HFJ120:HFJ122 HFJ116:HFJ118 GVN120:GVN122 GVN116:GVN118 GLR120:GLR122 GLR116:GLR118 GBV120:GBV122 GBV116:GBV118 FRZ120:FRZ122 FRZ116:FRZ118 FID120:FID122 FID116:FID118 EYH120:EYH122 EYH116:EYH118 EOL120:EOL122 EOL116:EOL118 EEP120:EEP122 EEP116:EEP118 DUT120:DUT122 DUT116:DUT118 DKX120:DKX122 DKX116:DKX118 DBB120:DBB122 DBB116:DBB118 CRF120:CRF122 CRF116:CRF118 CHJ120:CHJ122 CHJ116:CHJ118 BXN120:BXN122 BXN116:BXN118 BNR120:BNR122 BNR116:BNR118 BDV120:BDV122 BDV116:BDV118 ATZ120:ATZ122 ATZ116:ATZ118 AKD120:AKD122 AKD116:AKD118 AAH120:AAH122 AAH116:AAH118 QL120:QL122 QL116:QL118 GP120:GP122 GP116:GP118 G122 G137:G139 WTB141:WTB143 WTB137:WTB139 WJF141:WJF143 WJF137:WJF139 VZJ141:VZJ143 VZJ137:VZJ139 VPN141:VPN143 VPN137:VPN139 VFR141:VFR143 VFR137:VFR139 UVV141:UVV143 UVV137:UVV139 ULZ141:ULZ143 ULZ137:ULZ139 UCD141:UCD143 UCD137:UCD139 TSH141:TSH143 TSH137:TSH139 TIL141:TIL143 TIL137:TIL139 SYP141:SYP143 SYP137:SYP139 SOT141:SOT143 SOT137:SOT139 SEX141:SEX143 SEX137:SEX139 RVB141:RVB143 RVB137:RVB139 RLF141:RLF143 RLF137:RLF139 RBJ141:RBJ143 RBJ137:RBJ139 QRN141:QRN143 QRN137:QRN139 QHR141:QHR143 QHR137:QHR139 PXV141:PXV143 PXV137:PXV139 PNZ141:PNZ143 PNZ137:PNZ139 PED141:PED143 PED137:PED139 OUH141:OUH143 OUH137:OUH139 OKL141:OKL143 OKL137:OKL139 OAP141:OAP143 OAP137:OAP139 NQT141:NQT143 NQT137:NQT139 NGX141:NGX143 NGX137:NGX139 MXB141:MXB143 MXB137:MXB139 MNF141:MNF143 MNF137:MNF139 MDJ141:MDJ143 MDJ137:MDJ139 LTN141:LTN143 LTN137:LTN139 LJR141:LJR143 LJR137:LJR139 KZV141:KZV143 KZV137:KZV139 KPZ141:KPZ143 KPZ137:KPZ139 KGD141:KGD143 KGD137:KGD139 JWH141:JWH143 JWH137:JWH139 JML141:JML143 JML137:JML139 JCP141:JCP143 JCP137:JCP139 IST141:IST143 IST137:IST139 IIX141:IIX143 IIX137:IIX139 HZB141:HZB143 HZB137:HZB139 HPF141:HPF143 HPF137:HPF139 HFJ141:HFJ143 HFJ137:HFJ139 GVN141:GVN143 GVN137:GVN139 GLR141:GLR143 GLR137:GLR139 GBV141:GBV143 GBV137:GBV139 FRZ141:FRZ143 FRZ137:FRZ139 FID141:FID143 FID137:FID139 EYH141:EYH143 EYH137:EYH139 EOL141:EOL143 EOL137:EOL139 EEP141:EEP143 EEP137:EEP139 DUT141:DUT143 DUT137:DUT139 DKX141:DKX143 DKX137:DKX139 DBB141:DBB143 DBB137:DBB139 CRF141:CRF143 CRF137:CRF139 CHJ141:CHJ143 CHJ137:CHJ139 BXN141:BXN143 BXN137:BXN139 BNR141:BNR143 BNR137:BNR139 BDV141:BDV143 BDV137:BDV139 ATZ141:ATZ143 ATZ137:ATZ139 AKD141:AKD143 AKD137:AKD139 AAH141:AAH143 AAH137:AAH139 QL141:QL143 QL137:QL139 GP141:GP143 GP137:GP139 G143 G158:G160 WTB162:WTB164 WTB158:WTB160 WJF162:WJF164 WJF158:WJF160 VZJ162:VZJ164 VZJ158:VZJ160 VPN162:VPN164 VPN158:VPN160 VFR162:VFR164 VFR158:VFR160 UVV162:UVV164 UVV158:UVV160 ULZ162:ULZ164 ULZ158:ULZ160 UCD162:UCD164 UCD158:UCD160 TSH162:TSH164 TSH158:TSH160 TIL162:TIL164 TIL158:TIL160 SYP162:SYP164 SYP158:SYP160 SOT162:SOT164 SOT158:SOT160 SEX162:SEX164 SEX158:SEX160 RVB162:RVB164 RVB158:RVB160 RLF162:RLF164 RLF158:RLF160 RBJ162:RBJ164 RBJ158:RBJ160 QRN162:QRN164 QRN158:QRN160 QHR162:QHR164 QHR158:QHR160 PXV162:PXV164 PXV158:PXV160 PNZ162:PNZ164 PNZ158:PNZ160 PED162:PED164 PED158:PED160 OUH162:OUH164 OUH158:OUH160 OKL162:OKL164 OKL158:OKL160 OAP162:OAP164 OAP158:OAP160 NQT162:NQT164 NQT158:NQT160 NGX162:NGX164 NGX158:NGX160 MXB162:MXB164 MXB158:MXB160 MNF162:MNF164 MNF158:MNF160 MDJ162:MDJ164 MDJ158:MDJ160 LTN162:LTN164 LTN158:LTN160 LJR162:LJR164 LJR158:LJR160 KZV162:KZV164 KZV158:KZV160 KPZ162:KPZ164 KPZ158:KPZ160 KGD162:KGD164 KGD158:KGD160 JWH162:JWH164 JWH158:JWH160 JML162:JML164 JML158:JML160 JCP162:JCP164 JCP158:JCP160 IST162:IST164 IST158:IST160 IIX162:IIX164 IIX158:IIX160 HZB162:HZB164 HZB158:HZB160 HPF162:HPF164 HPF158:HPF160 HFJ162:HFJ164 HFJ158:HFJ160 GVN162:GVN164 GVN158:GVN160 GLR162:GLR164 GLR158:GLR160 GBV162:GBV164 GBV158:GBV160 FRZ162:FRZ164 FRZ158:FRZ160 FID162:FID164 FID158:FID160 EYH162:EYH164 EYH158:EYH160 EOL162:EOL164 EOL158:EOL160 EEP162:EEP164 EEP158:EEP160 DUT162:DUT164 DUT158:DUT160 DKX162:DKX164 DKX158:DKX160 DBB162:DBB164 DBB158:DBB160 CRF162:CRF164 CRF158:CRF160 CHJ162:CHJ164 CHJ158:CHJ160 BXN162:BXN164 BXN158:BXN160 BNR162:BNR164 BNR158:BNR160 BDV162:BDV164 BDV158:BDV160 ATZ162:ATZ164 ATZ158:ATZ160 AKD162:AKD164 AKD158:AKD160 AAH162:AAH164 AAH158:AAH160 QL162:QL164 QL158:QL160 GP162:GP164 GP158:GP160 G164 G179:G181 WTB183:WTB185 WTB179:WTB181 WJF183:WJF185 WJF179:WJF181 VZJ183:VZJ185 VZJ179:VZJ181 VPN183:VPN185 VPN179:VPN181 VFR183:VFR185 VFR179:VFR181 UVV183:UVV185 UVV179:UVV181 ULZ183:ULZ185 ULZ179:ULZ181 UCD183:UCD185 UCD179:UCD181 TSH183:TSH185 TSH179:TSH181 TIL183:TIL185 TIL179:TIL181 SYP183:SYP185 SYP179:SYP181 SOT183:SOT185 SOT179:SOT181 SEX183:SEX185 SEX179:SEX181 RVB183:RVB185 RVB179:RVB181 RLF183:RLF185 RLF179:RLF181 RBJ183:RBJ185 RBJ179:RBJ181 QRN183:QRN185 QRN179:QRN181 QHR183:QHR185 QHR179:QHR181 PXV183:PXV185 PXV179:PXV181 PNZ183:PNZ185 PNZ179:PNZ181 PED183:PED185 PED179:PED181 OUH183:OUH185 OUH179:OUH181 OKL183:OKL185 OKL179:OKL181 OAP183:OAP185 OAP179:OAP181 NQT183:NQT185 NQT179:NQT181 NGX183:NGX185 NGX179:NGX181 MXB183:MXB185 MXB179:MXB181 MNF183:MNF185 MNF179:MNF181 MDJ183:MDJ185 MDJ179:MDJ181 LTN183:LTN185 LTN179:LTN181 LJR183:LJR185 LJR179:LJR181 KZV183:KZV185 KZV179:KZV181 KPZ183:KPZ185 KPZ179:KPZ181 KGD183:KGD185 KGD179:KGD181 JWH183:JWH185 JWH179:JWH181 JML183:JML185 JML179:JML181 JCP183:JCP185 JCP179:JCP181 IST183:IST185 IST179:IST181 IIX183:IIX185 IIX179:IIX181 HZB183:HZB185 HZB179:HZB181 HPF183:HPF185 HPF179:HPF181 HFJ183:HFJ185 HFJ179:HFJ181 GVN183:GVN185 GVN179:GVN181 GLR183:GLR185 GLR179:GLR181 GBV183:GBV185 GBV179:GBV181 FRZ183:FRZ185 FRZ179:FRZ181 FID183:FID185 FID179:FID181 EYH183:EYH185 EYH179:EYH181 EOL183:EOL185 EOL179:EOL181 EEP183:EEP185 EEP179:EEP181 DUT183:DUT185 DUT179:DUT181 DKX183:DKX185 DKX179:DKX181 DBB183:DBB185 DBB179:DBB181 CRF183:CRF185 CRF179:CRF181 CHJ183:CHJ185 CHJ179:CHJ181 BXN183:BXN185 BXN179:BXN181 BNR183:BNR185 BNR179:BNR181 BDV183:BDV185 BDV179:BDV181 ATZ183:ATZ185 ATZ179:ATZ181 AKD183:AKD185 AKD179:AKD181 AAH183:AAH185 AAH179:AAH181 QL183:QL185 QL179:QL181 GP183:GP185 GP179:GP181 G185 G200:G202 WTB204:WTB206 WTB200:WTB202 WJF204:WJF206 WJF200:WJF202 VZJ204:VZJ206 VZJ200:VZJ202 VPN204:VPN206 VPN200:VPN202 VFR204:VFR206 VFR200:VFR202 UVV204:UVV206 UVV200:UVV202 ULZ204:ULZ206 ULZ200:ULZ202 UCD204:UCD206 UCD200:UCD202 TSH204:TSH206 TSH200:TSH202 TIL204:TIL206 TIL200:TIL202 SYP204:SYP206 SYP200:SYP202 SOT204:SOT206 SOT200:SOT202 SEX204:SEX206 SEX200:SEX202 RVB204:RVB206 RVB200:RVB202 RLF204:RLF206 RLF200:RLF202 RBJ204:RBJ206 RBJ200:RBJ202 QRN204:QRN206 QRN200:QRN202 QHR204:QHR206 QHR200:QHR202 PXV204:PXV206 PXV200:PXV202 PNZ204:PNZ206 PNZ200:PNZ202 PED204:PED206 PED200:PED202 OUH204:OUH206 OUH200:OUH202 OKL204:OKL206 OKL200:OKL202 OAP204:OAP206 OAP200:OAP202 NQT204:NQT206 NQT200:NQT202 NGX204:NGX206 NGX200:NGX202 MXB204:MXB206 MXB200:MXB202 MNF204:MNF206 MNF200:MNF202 MDJ204:MDJ206 MDJ200:MDJ202 LTN204:LTN206 LTN200:LTN202 LJR204:LJR206 LJR200:LJR202 KZV204:KZV206 KZV200:KZV202 KPZ204:KPZ206 KPZ200:KPZ202 KGD204:KGD206 KGD200:KGD202 JWH204:JWH206 JWH200:JWH202 JML204:JML206 JML200:JML202 JCP204:JCP206 JCP200:JCP202 IST204:IST206 IST200:IST202 IIX204:IIX206 IIX200:IIX202 HZB204:HZB206 HZB200:HZB202 HPF204:HPF206 HPF200:HPF202 HFJ204:HFJ206 HFJ200:HFJ202 GVN204:GVN206 GVN200:GVN202 GLR204:GLR206 GLR200:GLR202 GBV204:GBV206 GBV200:GBV202 FRZ204:FRZ206 FRZ200:FRZ202 FID204:FID206 FID200:FID202 EYH204:EYH206 EYH200:EYH202 EOL204:EOL206 EOL200:EOL202 EEP204:EEP206 EEP200:EEP202 DUT204:DUT206 DUT200:DUT202 DKX204:DKX206 DKX200:DKX202 DBB204:DBB206 DBB200:DBB202 CRF204:CRF206 CRF200:CRF202 CHJ204:CHJ206 CHJ200:CHJ202 BXN204:BXN206 BXN200:BXN202 BNR204:BNR206 BNR200:BNR202 BDV204:BDV206 BDV200:BDV202 ATZ204:ATZ206 ATZ200:ATZ202 AKD204:AKD206 AKD200:AKD202 AAH204:AAH206 AAH200:AAH202 QL204:QL206 QL200:QL202 GP204:GP206 GP200:GP202 G206 G221:G223 WTB225:WTB227 WTB221:WTB223 WJF225:WJF227 WJF221:WJF223 VZJ225:VZJ227 VZJ221:VZJ223 VPN225:VPN227 VPN221:VPN223 VFR225:VFR227 VFR221:VFR223 UVV225:UVV227 UVV221:UVV223 ULZ225:ULZ227 ULZ221:ULZ223 UCD225:UCD227 UCD221:UCD223 TSH225:TSH227 TSH221:TSH223 TIL225:TIL227 TIL221:TIL223 SYP225:SYP227 SYP221:SYP223 SOT225:SOT227 SOT221:SOT223 SEX225:SEX227 SEX221:SEX223 RVB225:RVB227 RVB221:RVB223 RLF225:RLF227 RLF221:RLF223 RBJ225:RBJ227 RBJ221:RBJ223 QRN225:QRN227 QRN221:QRN223 QHR225:QHR227 QHR221:QHR223 PXV225:PXV227 PXV221:PXV223 PNZ225:PNZ227 PNZ221:PNZ223 PED225:PED227 PED221:PED223 OUH225:OUH227 OUH221:OUH223 OKL225:OKL227 OKL221:OKL223 OAP225:OAP227 OAP221:OAP223 NQT225:NQT227 NQT221:NQT223 NGX225:NGX227 NGX221:NGX223 MXB225:MXB227 MXB221:MXB223 MNF225:MNF227 MNF221:MNF223 MDJ225:MDJ227 MDJ221:MDJ223 LTN225:LTN227 LTN221:LTN223 LJR225:LJR227 LJR221:LJR223 KZV225:KZV227 KZV221:KZV223 KPZ225:KPZ227 KPZ221:KPZ223 KGD225:KGD227 KGD221:KGD223 JWH225:JWH227 JWH221:JWH223 JML225:JML227 JML221:JML223 JCP225:JCP227 JCP221:JCP223 IST225:IST227 IST221:IST223 IIX225:IIX227 IIX221:IIX223 HZB225:HZB227 HZB221:HZB223 HPF225:HPF227 HPF221:HPF223 HFJ225:HFJ227 HFJ221:HFJ223 GVN225:GVN227 GVN221:GVN223 GLR225:GLR227 GLR221:GLR223 GBV225:GBV227 GBV221:GBV223 FRZ225:FRZ227 FRZ221:FRZ223 FID225:FID227 FID221:FID223 EYH225:EYH227 EYH221:EYH223 EOL225:EOL227 EOL221:EOL223 EEP225:EEP227 EEP221:EEP223 DUT225:DUT227 DUT221:DUT223 DKX225:DKX227 DKX221:DKX223 DBB225:DBB227 DBB221:DBB223 CRF225:CRF227 CRF221:CRF223 CHJ225:CHJ227 CHJ221:CHJ223 BXN225:BXN227 BXN221:BXN223 BNR225:BNR227 BNR221:BNR223 BDV225:BDV227 BDV221:BDV223 ATZ225:ATZ227 ATZ221:ATZ223 AKD225:AKD227 AKD221:AKD223 AAH225:AAH227 AAH221:AAH223 QL225:QL227 QL221:QL223 GP225:GP227 GP221:GP223 G227 G242:G244 WTB246:WTB248 WTB242:WTB244 WJF246:WJF248 WJF242:WJF244 VZJ246:VZJ248 VZJ242:VZJ244 VPN246:VPN248 VPN242:VPN244 VFR246:VFR248 VFR242:VFR244 UVV246:UVV248 UVV242:UVV244 ULZ246:ULZ248 ULZ242:ULZ244 UCD246:UCD248 UCD242:UCD244 TSH246:TSH248 TSH242:TSH244 TIL246:TIL248 TIL242:TIL244 SYP246:SYP248 SYP242:SYP244 SOT246:SOT248 SOT242:SOT244 SEX246:SEX248 SEX242:SEX244 RVB246:RVB248 RVB242:RVB244 RLF246:RLF248 RLF242:RLF244 RBJ246:RBJ248 RBJ242:RBJ244 QRN246:QRN248 QRN242:QRN244 QHR246:QHR248 QHR242:QHR244 PXV246:PXV248 PXV242:PXV244 PNZ246:PNZ248 PNZ242:PNZ244 PED246:PED248 PED242:PED244 OUH246:OUH248 OUH242:OUH244 OKL246:OKL248 OKL242:OKL244 OAP246:OAP248 OAP242:OAP244 NQT246:NQT248 NQT242:NQT244 NGX246:NGX248 NGX242:NGX244 MXB246:MXB248 MXB242:MXB244 MNF246:MNF248 MNF242:MNF244 MDJ246:MDJ248 MDJ242:MDJ244 LTN246:LTN248 LTN242:LTN244 LJR246:LJR248 LJR242:LJR244 KZV246:KZV248 KZV242:KZV244 KPZ246:KPZ248 KPZ242:KPZ244 KGD246:KGD248 KGD242:KGD244 JWH246:JWH248 JWH242:JWH244 JML246:JML248 JML242:JML244 JCP246:JCP248 JCP242:JCP244 IST246:IST248 IST242:IST244 IIX246:IIX248 IIX242:IIX244 HZB246:HZB248 HZB242:HZB244 HPF246:HPF248 HPF242:HPF244 HFJ246:HFJ248 HFJ242:HFJ244 GVN246:GVN248 GVN242:GVN244 GLR246:GLR248 GLR242:GLR244 GBV246:GBV248 GBV242:GBV244 FRZ246:FRZ248 FRZ242:FRZ244 FID246:FID248 FID242:FID244 EYH246:EYH248 EYH242:EYH244 EOL246:EOL248 EOL242:EOL244 EEP246:EEP248 EEP242:EEP244 DUT246:DUT248 DUT242:DUT244 DKX246:DKX248 DKX242:DKX244 DBB246:DBB248 DBB242:DBB244 CRF246:CRF248 CRF242:CRF244 CHJ246:CHJ248 CHJ242:CHJ244 BXN246:BXN248 BXN242:BXN244 BNR246:BNR248 BNR242:BNR244 BDV246:BDV248 BDV242:BDV244 ATZ246:ATZ248 ATZ242:ATZ244 AKD246:AKD248 AKD242:AKD244 AAH246:AAH248 AAH242:AAH244 QL246:QL248 QL242:QL244 GP246:GP248 GP242:GP244 G248 G263:G265 WTB267:WTB269 WTB263:WTB265 WJF267:WJF269 WJF263:WJF265 VZJ267:VZJ269 VZJ263:VZJ265 VPN267:VPN269 VPN263:VPN265 VFR267:VFR269 VFR263:VFR265 UVV267:UVV269 UVV263:UVV265 ULZ267:ULZ269 ULZ263:ULZ265 UCD267:UCD269 UCD263:UCD265 TSH267:TSH269 TSH263:TSH265 TIL267:TIL269 TIL263:TIL265 SYP267:SYP269 SYP263:SYP265 SOT267:SOT269 SOT263:SOT265 SEX267:SEX269 SEX263:SEX265 RVB267:RVB269 RVB263:RVB265 RLF267:RLF269 RLF263:RLF265 RBJ267:RBJ269 RBJ263:RBJ265 QRN267:QRN269 QRN263:QRN265 QHR267:QHR269 QHR263:QHR265 PXV267:PXV269 PXV263:PXV265 PNZ267:PNZ269 PNZ263:PNZ265 PED267:PED269 PED263:PED265 OUH267:OUH269 OUH263:OUH265 OKL267:OKL269 OKL263:OKL265 OAP267:OAP269 OAP263:OAP265 NQT267:NQT269 NQT263:NQT265 NGX267:NGX269 NGX263:NGX265 MXB267:MXB269 MXB263:MXB265 MNF267:MNF269 MNF263:MNF265 MDJ267:MDJ269 MDJ263:MDJ265 LTN267:LTN269 LTN263:LTN265 LJR267:LJR269 LJR263:LJR265 KZV267:KZV269 KZV263:KZV265 KPZ267:KPZ269 KPZ263:KPZ265 KGD267:KGD269 KGD263:KGD265 JWH267:JWH269 JWH263:JWH265 JML267:JML269 JML263:JML265 JCP267:JCP269 JCP263:JCP265 IST267:IST269 IST263:IST265 IIX267:IIX269 IIX263:IIX265 HZB267:HZB269 HZB263:HZB265 HPF267:HPF269 HPF263:HPF265 HFJ267:HFJ269 HFJ263:HFJ265 GVN267:GVN269 GVN263:GVN265 GLR267:GLR269 GLR263:GLR265 GBV267:GBV269 GBV263:GBV265 FRZ267:FRZ269 FRZ263:FRZ265 FID267:FID269 FID263:FID265 EYH267:EYH269 EYH263:EYH265 EOL267:EOL269 EOL263:EOL265 EEP267:EEP269 EEP263:EEP265 DUT267:DUT269 DUT263:DUT265 DKX267:DKX269 DKX263:DKX265 DBB267:DBB269 DBB263:DBB265 CRF267:CRF269 CRF263:CRF265 CHJ267:CHJ269 CHJ263:CHJ265 BXN267:BXN269 BXN263:BXN265 BNR267:BNR269 BNR263:BNR265 BDV267:BDV269 BDV263:BDV265 ATZ267:ATZ269 ATZ263:ATZ265 AKD267:AKD269 AKD263:AKD265 AAH267:AAH269 AAH263:AAH265 QL267:QL269 QL263:QL265 GP267:GP269 GP263:GP265 G269 G284:G286 WTB288:WTB290 WTB284:WTB286 WJF288:WJF290 WJF284:WJF286 VZJ288:VZJ290 VZJ284:VZJ286 VPN288:VPN290 VPN284:VPN286 VFR288:VFR290 VFR284:VFR286 UVV288:UVV290 UVV284:UVV286 ULZ288:ULZ290 ULZ284:ULZ286 UCD288:UCD290 UCD284:UCD286 TSH288:TSH290 TSH284:TSH286 TIL288:TIL290 TIL284:TIL286 SYP288:SYP290 SYP284:SYP286 SOT288:SOT290 SOT284:SOT286 SEX288:SEX290 SEX284:SEX286 RVB288:RVB290 RVB284:RVB286 RLF288:RLF290 RLF284:RLF286 RBJ288:RBJ290 RBJ284:RBJ286 QRN288:QRN290 QRN284:QRN286 QHR288:QHR290 QHR284:QHR286 PXV288:PXV290 PXV284:PXV286 PNZ288:PNZ290 PNZ284:PNZ286 PED288:PED290 PED284:PED286 OUH288:OUH290 OUH284:OUH286 OKL288:OKL290 OKL284:OKL286 OAP288:OAP290 OAP284:OAP286 NQT288:NQT290 NQT284:NQT286 NGX288:NGX290 NGX284:NGX286 MXB288:MXB290 MXB284:MXB286 MNF288:MNF290 MNF284:MNF286 MDJ288:MDJ290 MDJ284:MDJ286 LTN288:LTN290 LTN284:LTN286 LJR288:LJR290 LJR284:LJR286 KZV288:KZV290 KZV284:KZV286 KPZ288:KPZ290 KPZ284:KPZ286 KGD288:KGD290 KGD284:KGD286 JWH288:JWH290 JWH284:JWH286 JML288:JML290 JML284:JML286 JCP288:JCP290 JCP284:JCP286 IST288:IST290 IST284:IST286 IIX288:IIX290 IIX284:IIX286 HZB288:HZB290 HZB284:HZB286 HPF288:HPF290 HPF284:HPF286 HFJ288:HFJ290 HFJ284:HFJ286 GVN288:GVN290 GVN284:GVN286 GLR288:GLR290 GLR284:GLR286 GBV288:GBV290 GBV284:GBV286 FRZ288:FRZ290 FRZ284:FRZ286 FID288:FID290 FID284:FID286 EYH288:EYH290 EYH284:EYH286 EOL288:EOL290 EOL284:EOL286 EEP288:EEP290 EEP284:EEP286 DUT288:DUT290 DUT284:DUT286 DKX288:DKX290 DKX284:DKX286 DBB288:DBB290 DBB284:DBB286 CRF288:CRF290 CRF284:CRF286 CHJ288:CHJ290 CHJ284:CHJ286 BXN288:BXN290 BXN284:BXN286 BNR288:BNR290 BNR284:BNR286 BDV288:BDV290 BDV284:BDV286 ATZ288:ATZ290 ATZ284:ATZ286 AKD288:AKD290 AKD284:AKD286 AAH288:AAH290 AAH284:AAH286 QL288:QL290 QL284:QL286 GP288:GP290 GP284:GP286 G290 G305:G307 WTB309:WTB311 WTB305:WTB307 WJF309:WJF311 WJF305:WJF307 VZJ309:VZJ311 VZJ305:VZJ307 VPN309:VPN311 VPN305:VPN307 VFR309:VFR311 VFR305:VFR307 UVV309:UVV311 UVV305:UVV307 ULZ309:ULZ311 ULZ305:ULZ307 UCD309:UCD311 UCD305:UCD307 TSH309:TSH311 TSH305:TSH307 TIL309:TIL311 TIL305:TIL307 SYP309:SYP311 SYP305:SYP307 SOT309:SOT311 SOT305:SOT307 SEX309:SEX311 SEX305:SEX307 RVB309:RVB311 RVB305:RVB307 RLF309:RLF311 RLF305:RLF307 RBJ309:RBJ311 RBJ305:RBJ307 QRN309:QRN311 QRN305:QRN307 QHR309:QHR311 QHR305:QHR307 PXV309:PXV311 PXV305:PXV307 PNZ309:PNZ311 PNZ305:PNZ307 PED309:PED311 PED305:PED307 OUH309:OUH311 OUH305:OUH307 OKL309:OKL311 OKL305:OKL307 OAP309:OAP311 OAP305:OAP307 NQT309:NQT311 NQT305:NQT307 NGX309:NGX311 NGX305:NGX307 MXB309:MXB311 MXB305:MXB307 MNF309:MNF311 MNF305:MNF307 MDJ309:MDJ311 MDJ305:MDJ307 LTN309:LTN311 LTN305:LTN307 LJR309:LJR311 LJR305:LJR307 KZV309:KZV311 KZV305:KZV307 KPZ309:KPZ311 KPZ305:KPZ307 KGD309:KGD311 KGD305:KGD307 JWH309:JWH311 JWH305:JWH307 JML309:JML311 JML305:JML307 JCP309:JCP311 JCP305:JCP307 IST309:IST311 IST305:IST307 IIX309:IIX311 IIX305:IIX307 HZB309:HZB311 HZB305:HZB307 HPF309:HPF311 HPF305:HPF307 HFJ309:HFJ311 HFJ305:HFJ307 GVN309:GVN311 GVN305:GVN307 GLR309:GLR311 GLR305:GLR307 GBV309:GBV311 GBV305:GBV307 FRZ309:FRZ311 FRZ305:FRZ307 FID309:FID311 FID305:FID307 EYH309:EYH311 EYH305:EYH307 EOL309:EOL311 EOL305:EOL307 EEP309:EEP311 EEP305:EEP307 DUT309:DUT311 DUT305:DUT307 DKX309:DKX311 DKX305:DKX307 DBB309:DBB311 DBB305:DBB307 CRF309:CRF311 CRF305:CRF307 CHJ309:CHJ311 CHJ305:CHJ307 BXN309:BXN311 BXN305:BXN307 BNR309:BNR311 BNR305:BNR307 BDV309:BDV311 BDV305:BDV307 ATZ309:ATZ311 ATZ305:ATZ307 AKD309:AKD311 AKD305:AKD307 AAH309:AAH311 AAH305:AAH307 QL309:QL311 QL305:QL307 GP309:GP311 GP305:GP307 G311 G326:G328 WTB330:WTB332 WTB326:WTB328 WJF330:WJF332 WJF326:WJF328 VZJ330:VZJ332 VZJ326:VZJ328 VPN330:VPN332 VPN326:VPN328 VFR330:VFR332 VFR326:VFR328 UVV330:UVV332 UVV326:UVV328 ULZ330:ULZ332 ULZ326:ULZ328 UCD330:UCD332 UCD326:UCD328 TSH330:TSH332 TSH326:TSH328 TIL330:TIL332 TIL326:TIL328 SYP330:SYP332 SYP326:SYP328 SOT330:SOT332 SOT326:SOT328 SEX330:SEX332 SEX326:SEX328 RVB330:RVB332 RVB326:RVB328 RLF330:RLF332 RLF326:RLF328 RBJ330:RBJ332 RBJ326:RBJ328 QRN330:QRN332 QRN326:QRN328 QHR330:QHR332 QHR326:QHR328 PXV330:PXV332 PXV326:PXV328 PNZ330:PNZ332 PNZ326:PNZ328 PED330:PED332 PED326:PED328 OUH330:OUH332 OUH326:OUH328 OKL330:OKL332 OKL326:OKL328 OAP330:OAP332 OAP326:OAP328 NQT330:NQT332 NQT326:NQT328 NGX330:NGX332 NGX326:NGX328 MXB330:MXB332 MXB326:MXB328 MNF330:MNF332 MNF326:MNF328 MDJ330:MDJ332 MDJ326:MDJ328 LTN330:LTN332 LTN326:LTN328 LJR330:LJR332 LJR326:LJR328 KZV330:KZV332 KZV326:KZV328 KPZ330:KPZ332 KPZ326:KPZ328 KGD330:KGD332 KGD326:KGD328 JWH330:JWH332 JWH326:JWH328 JML330:JML332 JML326:JML328 JCP330:JCP332 JCP326:JCP328 IST330:IST332 IST326:IST328 IIX330:IIX332 IIX326:IIX328 HZB330:HZB332 HZB326:HZB328 HPF330:HPF332 HPF326:HPF328 HFJ330:HFJ332 HFJ326:HFJ328 GVN330:GVN332 GVN326:GVN328 GLR330:GLR332 GLR326:GLR328 GBV330:GBV332 GBV326:GBV328 FRZ330:FRZ332 FRZ326:FRZ328 FID330:FID332 FID326:FID328 EYH330:EYH332 EYH326:EYH328 EOL330:EOL332 EOL326:EOL328 EEP330:EEP332 EEP326:EEP328 DUT330:DUT332 DUT326:DUT328 DKX330:DKX332 DKX326:DKX328 DBB330:DBB332 DBB326:DBB328 CRF330:CRF332 CRF326:CRF328 CHJ330:CHJ332 CHJ326:CHJ328 BXN330:BXN332 BXN326:BXN328 BNR330:BNR332 BNR326:BNR328 BDV330:BDV332 BDV326:BDV328 ATZ330:ATZ332 ATZ326:ATZ328 AKD330:AKD332 AKD326:AKD328 AAH330:AAH332 AAH326:AAH328 QL330:QL332 QL326:QL328 GP330:GP332 GP326:GP328 G332 G347:G349 WTB351:WTB353 WTB347:WTB349 WJF351:WJF353 WJF347:WJF349 VZJ351:VZJ353 VZJ347:VZJ349 VPN351:VPN353 VPN347:VPN349 VFR351:VFR353 VFR347:VFR349 UVV351:UVV353 UVV347:UVV349 ULZ351:ULZ353 ULZ347:ULZ349 UCD351:UCD353 UCD347:UCD349 TSH351:TSH353 TSH347:TSH349 TIL351:TIL353 TIL347:TIL349 SYP351:SYP353 SYP347:SYP349 SOT351:SOT353 SOT347:SOT349 SEX351:SEX353 SEX347:SEX349 RVB351:RVB353 RVB347:RVB349 RLF351:RLF353 RLF347:RLF349 RBJ351:RBJ353 RBJ347:RBJ349 QRN351:QRN353 QRN347:QRN349 QHR351:QHR353 QHR347:QHR349 PXV351:PXV353 PXV347:PXV349 PNZ351:PNZ353 PNZ347:PNZ349 PED351:PED353 PED347:PED349 OUH351:OUH353 OUH347:OUH349 OKL351:OKL353 OKL347:OKL349 OAP351:OAP353 OAP347:OAP349 NQT351:NQT353 NQT347:NQT349 NGX351:NGX353 NGX347:NGX349 MXB351:MXB353 MXB347:MXB349 MNF351:MNF353 MNF347:MNF349 MDJ351:MDJ353 MDJ347:MDJ349 LTN351:LTN353 LTN347:LTN349 LJR351:LJR353 LJR347:LJR349 KZV351:KZV353 KZV347:KZV349 KPZ351:KPZ353 KPZ347:KPZ349 KGD351:KGD353 KGD347:KGD349 JWH351:JWH353 JWH347:JWH349 JML351:JML353 JML347:JML349 JCP351:JCP353 JCP347:JCP349 IST351:IST353 IST347:IST349 IIX351:IIX353 IIX347:IIX349 HZB351:HZB353 HZB347:HZB349 HPF351:HPF353 HPF347:HPF349 HFJ351:HFJ353 HFJ347:HFJ349 GVN351:GVN353 GVN347:GVN349 GLR351:GLR353 GLR347:GLR349 GBV351:GBV353 GBV347:GBV349 FRZ351:FRZ353 FRZ347:FRZ349 FID351:FID353 FID347:FID349 EYH351:EYH353 EYH347:EYH349 EOL351:EOL353 EOL347:EOL349 EEP351:EEP353 EEP347:EEP349 DUT351:DUT353 DUT347:DUT349 DKX351:DKX353 DKX347:DKX349 DBB351:DBB353 DBB347:DBB349 CRF351:CRF353 CRF347:CRF349 CHJ351:CHJ353 CHJ347:CHJ349 BXN351:BXN353 BXN347:BXN349 BNR351:BNR353 BNR347:BNR349 BDV351:BDV353 BDV347:BDV349 ATZ351:ATZ353 ATZ347:ATZ349 AKD351:AKD353 AKD347:AKD349 AAH351:AAH353 AAH347:AAH349 QL351:QL353 QL347:QL349 GP351:GP353 GP347:GP349 G353 G368:G370 WTB372:WTB374 WTB368:WTB370 WJF372:WJF374 WJF368:WJF370 VZJ372:VZJ374 VZJ368:VZJ370 VPN372:VPN374 VPN368:VPN370 VFR372:VFR374 VFR368:VFR370 UVV372:UVV374 UVV368:UVV370 ULZ372:ULZ374 ULZ368:ULZ370 UCD372:UCD374 UCD368:UCD370 TSH372:TSH374 TSH368:TSH370 TIL372:TIL374 TIL368:TIL370 SYP372:SYP374 SYP368:SYP370 SOT372:SOT374 SOT368:SOT370 SEX372:SEX374 SEX368:SEX370 RVB372:RVB374 RVB368:RVB370 RLF372:RLF374 RLF368:RLF370 RBJ372:RBJ374 RBJ368:RBJ370 QRN372:QRN374 QRN368:QRN370 QHR372:QHR374 QHR368:QHR370 PXV372:PXV374 PXV368:PXV370 PNZ372:PNZ374 PNZ368:PNZ370 PED372:PED374 PED368:PED370 OUH372:OUH374 OUH368:OUH370 OKL372:OKL374 OKL368:OKL370 OAP372:OAP374 OAP368:OAP370 NQT372:NQT374 NQT368:NQT370 NGX372:NGX374 NGX368:NGX370 MXB372:MXB374 MXB368:MXB370 MNF372:MNF374 MNF368:MNF370 MDJ372:MDJ374 MDJ368:MDJ370 LTN372:LTN374 LTN368:LTN370 LJR372:LJR374 LJR368:LJR370 KZV372:KZV374 KZV368:KZV370 KPZ372:KPZ374 KPZ368:KPZ370 KGD372:KGD374 KGD368:KGD370 JWH372:JWH374 JWH368:JWH370 JML372:JML374 JML368:JML370 JCP372:JCP374 JCP368:JCP370 IST372:IST374 IST368:IST370 IIX372:IIX374 IIX368:IIX370 HZB372:HZB374 HZB368:HZB370 HPF372:HPF374 HPF368:HPF370 HFJ372:HFJ374 HFJ368:HFJ370 GVN372:GVN374 GVN368:GVN370 GLR372:GLR374 GLR368:GLR370 GBV372:GBV374 GBV368:GBV370 FRZ372:FRZ374 FRZ368:FRZ370 FID372:FID374 FID368:FID370 EYH372:EYH374 EYH368:EYH370 EOL372:EOL374 EOL368:EOL370 EEP372:EEP374 EEP368:EEP370 DUT372:DUT374 DUT368:DUT370 DKX372:DKX374 DKX368:DKX370 DBB372:DBB374 DBB368:DBB370 CRF372:CRF374 CRF368:CRF370 CHJ372:CHJ374 CHJ368:CHJ370 BXN372:BXN374 BXN368:BXN370 BNR372:BNR374 BNR368:BNR370 BDV372:BDV374 BDV368:BDV370 ATZ372:ATZ374 ATZ368:ATZ370 AKD372:AKD374 AKD368:AKD370 AAH372:AAH374 AAH368:AAH370 QL372:QL374 QL368:QL370 GP372:GP374 GP368:GP370 G374 G389:G391 WTB393:WTB395 WTB389:WTB391 WJF393:WJF395 WJF389:WJF391 VZJ393:VZJ395 VZJ389:VZJ391 VPN393:VPN395 VPN389:VPN391 VFR393:VFR395 VFR389:VFR391 UVV393:UVV395 UVV389:UVV391 ULZ393:ULZ395 ULZ389:ULZ391 UCD393:UCD395 UCD389:UCD391 TSH393:TSH395 TSH389:TSH391 TIL393:TIL395 TIL389:TIL391 SYP393:SYP395 SYP389:SYP391 SOT393:SOT395 SOT389:SOT391 SEX393:SEX395 SEX389:SEX391 RVB393:RVB395 RVB389:RVB391 RLF393:RLF395 RLF389:RLF391 RBJ393:RBJ395 RBJ389:RBJ391 QRN393:QRN395 QRN389:QRN391 QHR393:QHR395 QHR389:QHR391 PXV393:PXV395 PXV389:PXV391 PNZ393:PNZ395 PNZ389:PNZ391 PED393:PED395 PED389:PED391 OUH393:OUH395 OUH389:OUH391 OKL393:OKL395 OKL389:OKL391 OAP393:OAP395 OAP389:OAP391 NQT393:NQT395 NQT389:NQT391 NGX393:NGX395 NGX389:NGX391 MXB393:MXB395 MXB389:MXB391 MNF393:MNF395 MNF389:MNF391 MDJ393:MDJ395 MDJ389:MDJ391 LTN393:LTN395 LTN389:LTN391 LJR393:LJR395 LJR389:LJR391 KZV393:KZV395 KZV389:KZV391 KPZ393:KPZ395 KPZ389:KPZ391 KGD393:KGD395 KGD389:KGD391 JWH393:JWH395 JWH389:JWH391 JML393:JML395 JML389:JML391 JCP393:JCP395 JCP389:JCP391 IST393:IST395 IST389:IST391 IIX393:IIX395 IIX389:IIX391 HZB393:HZB395 HZB389:HZB391 HPF393:HPF395 HPF389:HPF391 HFJ393:HFJ395 HFJ389:HFJ391 GVN393:GVN395 GVN389:GVN391 GLR393:GLR395 GLR389:GLR391 GBV393:GBV395 GBV389:GBV391 FRZ393:FRZ395 FRZ389:FRZ391 FID393:FID395 FID389:FID391 EYH393:EYH395 EYH389:EYH391 EOL393:EOL395 EOL389:EOL391 EEP393:EEP395 EEP389:EEP391 DUT393:DUT395 DUT389:DUT391 DKX393:DKX395 DKX389:DKX391 DBB393:DBB395 DBB389:DBB391 CRF393:CRF395 CRF389:CRF391 CHJ393:CHJ395 CHJ389:CHJ391 BXN393:BXN395 BXN389:BXN391 BNR393:BNR395 BNR389:BNR391 BDV393:BDV395 BDV389:BDV391 ATZ393:ATZ395 ATZ389:ATZ391 AKD393:AKD395 AKD389:AKD391 AAH393:AAH395 AAH389:AAH391 QL393:QL395 QL389:QL391 GP393:GP395 GP389:GP391 G395 G410:G412 WTB414:WTB416 WTB410:WTB412 WJF414:WJF416 WJF410:WJF412 VZJ414:VZJ416 VZJ410:VZJ412 VPN414:VPN416 VPN410:VPN412 VFR414:VFR416 VFR410:VFR412 UVV414:UVV416 UVV410:UVV412 ULZ414:ULZ416 ULZ410:ULZ412 UCD414:UCD416 UCD410:UCD412 TSH414:TSH416 TSH410:TSH412 TIL414:TIL416 TIL410:TIL412 SYP414:SYP416 SYP410:SYP412 SOT414:SOT416 SOT410:SOT412 SEX414:SEX416 SEX410:SEX412 RVB414:RVB416 RVB410:RVB412 RLF414:RLF416 RLF410:RLF412 RBJ414:RBJ416 RBJ410:RBJ412 QRN414:QRN416 QRN410:QRN412 QHR414:QHR416 QHR410:QHR412 PXV414:PXV416 PXV410:PXV412 PNZ414:PNZ416 PNZ410:PNZ412 PED414:PED416 PED410:PED412 OUH414:OUH416 OUH410:OUH412 OKL414:OKL416 OKL410:OKL412 OAP414:OAP416 OAP410:OAP412 NQT414:NQT416 NQT410:NQT412 NGX414:NGX416 NGX410:NGX412 MXB414:MXB416 MXB410:MXB412 MNF414:MNF416 MNF410:MNF412 MDJ414:MDJ416 MDJ410:MDJ412 LTN414:LTN416 LTN410:LTN412 LJR414:LJR416 LJR410:LJR412 KZV414:KZV416 KZV410:KZV412 KPZ414:KPZ416 KPZ410:KPZ412 KGD414:KGD416 KGD410:KGD412 JWH414:JWH416 JWH410:JWH412 JML414:JML416 JML410:JML412 JCP414:JCP416 JCP410:JCP412 IST414:IST416 IST410:IST412 IIX414:IIX416 IIX410:IIX412 HZB414:HZB416 HZB410:HZB412 HPF414:HPF416 HPF410:HPF412 HFJ414:HFJ416 HFJ410:HFJ412 GVN414:GVN416 GVN410:GVN412 GLR414:GLR416 GLR410:GLR412 GBV414:GBV416 GBV410:GBV412 FRZ414:FRZ416 FRZ410:FRZ412 FID414:FID416 FID410:FID412 EYH414:EYH416 EYH410:EYH412 EOL414:EOL416 EOL410:EOL412 EEP414:EEP416 EEP410:EEP412 DUT414:DUT416 DUT410:DUT412 DKX414:DKX416 DKX410:DKX412 DBB414:DBB416 DBB410:DBB412 CRF414:CRF416 CRF410:CRF412 CHJ414:CHJ416 CHJ410:CHJ412 BXN414:BXN416 BXN410:BXN412 BNR414:BNR416 BNR410:BNR412 BDV414:BDV416 BDV410:BDV412 ATZ414:ATZ416 ATZ410:ATZ412 AKD414:AKD416 AKD410:AKD412 AAH414:AAH416 AAH410:AAH412 QL414:QL416 QL410:QL412 GP414:GP416 GP410:GP412 G416 G431:G433 WTB435:WTB437 WTB431:WTB433 WJF435:WJF437 WJF431:WJF433 VZJ435:VZJ437 VZJ431:VZJ433 VPN435:VPN437 VPN431:VPN433 VFR435:VFR437 VFR431:VFR433 UVV435:UVV437 UVV431:UVV433 ULZ435:ULZ437 ULZ431:ULZ433 UCD435:UCD437 UCD431:UCD433 TSH435:TSH437 TSH431:TSH433 TIL435:TIL437 TIL431:TIL433 SYP435:SYP437 SYP431:SYP433 SOT435:SOT437 SOT431:SOT433 SEX435:SEX437 SEX431:SEX433 RVB435:RVB437 RVB431:RVB433 RLF435:RLF437 RLF431:RLF433 RBJ435:RBJ437 RBJ431:RBJ433 QRN435:QRN437 QRN431:QRN433 QHR435:QHR437 QHR431:QHR433 PXV435:PXV437 PXV431:PXV433 PNZ435:PNZ437 PNZ431:PNZ433 PED435:PED437 PED431:PED433 OUH435:OUH437 OUH431:OUH433 OKL435:OKL437 OKL431:OKL433 OAP435:OAP437 OAP431:OAP433 NQT435:NQT437 NQT431:NQT433 NGX435:NGX437 NGX431:NGX433 MXB435:MXB437 MXB431:MXB433 MNF435:MNF437 MNF431:MNF433 MDJ435:MDJ437 MDJ431:MDJ433 LTN435:LTN437 LTN431:LTN433 LJR435:LJR437 LJR431:LJR433 KZV435:KZV437 KZV431:KZV433 KPZ435:KPZ437 KPZ431:KPZ433 KGD435:KGD437 KGD431:KGD433 JWH435:JWH437 JWH431:JWH433 JML435:JML437 JML431:JML433 JCP435:JCP437 JCP431:JCP433 IST435:IST437 IST431:IST433 IIX435:IIX437 IIX431:IIX433 HZB435:HZB437 HZB431:HZB433 HPF435:HPF437 HPF431:HPF433 HFJ435:HFJ437 HFJ431:HFJ433 GVN435:GVN437 GVN431:GVN433 GLR435:GLR437 GLR431:GLR433 GBV435:GBV437 GBV431:GBV433 FRZ435:FRZ437 FRZ431:FRZ433 FID435:FID437 FID431:FID433 EYH435:EYH437 EYH431:EYH433 EOL435:EOL437 EOL431:EOL433 EEP435:EEP437 EEP431:EEP433 DUT435:DUT437 DUT431:DUT433 DKX435:DKX437 DKX431:DKX433 DBB435:DBB437 DBB431:DBB433 CRF435:CRF437 CRF431:CRF433 CHJ435:CHJ437 CHJ431:CHJ433 BXN435:BXN437 BXN431:BXN433 BNR435:BNR437 BNR431:BNR433 BDV435:BDV437 BDV431:BDV433 ATZ435:ATZ437 ATZ431:ATZ433 AKD435:AKD437 AKD431:AKD433 AAH435:AAH437 AAH431:AAH433 QL435:QL437 QL431:QL433 GP435:GP437 GP431:GP433 G437 G452:G454 WTB456:WTB458 WTB452:WTB454 WJF456:WJF458 WJF452:WJF454 VZJ456:VZJ458 VZJ452:VZJ454 VPN456:VPN458 VPN452:VPN454 VFR456:VFR458 VFR452:VFR454 UVV456:UVV458 UVV452:UVV454 ULZ456:ULZ458 ULZ452:ULZ454 UCD456:UCD458 UCD452:UCD454 TSH456:TSH458 TSH452:TSH454 TIL456:TIL458 TIL452:TIL454 SYP456:SYP458 SYP452:SYP454 SOT456:SOT458 SOT452:SOT454 SEX456:SEX458 SEX452:SEX454 RVB456:RVB458 RVB452:RVB454 RLF456:RLF458 RLF452:RLF454 RBJ456:RBJ458 RBJ452:RBJ454 QRN456:QRN458 QRN452:QRN454 QHR456:QHR458 QHR452:QHR454 PXV456:PXV458 PXV452:PXV454 PNZ456:PNZ458 PNZ452:PNZ454 PED456:PED458 PED452:PED454 OUH456:OUH458 OUH452:OUH454 OKL456:OKL458 OKL452:OKL454 OAP456:OAP458 OAP452:OAP454 NQT456:NQT458 NQT452:NQT454 NGX456:NGX458 NGX452:NGX454 MXB456:MXB458 MXB452:MXB454 MNF456:MNF458 MNF452:MNF454 MDJ456:MDJ458 MDJ452:MDJ454 LTN456:LTN458 LTN452:LTN454 LJR456:LJR458 LJR452:LJR454 KZV456:KZV458 KZV452:KZV454 KPZ456:KPZ458 KPZ452:KPZ454 KGD456:KGD458 KGD452:KGD454 JWH456:JWH458 JWH452:JWH454 JML456:JML458 JML452:JML454 JCP456:JCP458 JCP452:JCP454 IST456:IST458 IST452:IST454 IIX456:IIX458 IIX452:IIX454 HZB456:HZB458 HZB452:HZB454 HPF456:HPF458 HPF452:HPF454 HFJ456:HFJ458 HFJ452:HFJ454 GVN456:GVN458 GVN452:GVN454 GLR456:GLR458 GLR452:GLR454 GBV456:GBV458 GBV452:GBV454 FRZ456:FRZ458 FRZ452:FRZ454 FID456:FID458 FID452:FID454 EYH456:EYH458 EYH452:EYH454 EOL456:EOL458 EOL452:EOL454 EEP456:EEP458 EEP452:EEP454 DUT456:DUT458 DUT452:DUT454 DKX456:DKX458 DKX452:DKX454 DBB456:DBB458 DBB452:DBB454 CRF456:CRF458 CRF452:CRF454 CHJ456:CHJ458 CHJ452:CHJ454 BXN456:BXN458 BXN452:BXN454 BNR456:BNR458 BNR452:BNR454 BDV456:BDV458 BDV452:BDV454 ATZ456:ATZ458 ATZ452:ATZ454 AKD456:AKD458 AKD452:AKD454 AAH456:AAH458 AAH452:AAH454 QL456:QL458 QL452:QL454 GP456:GP458 GP452:GP454 G458 G473:G475 WTB477:WTB479 WTB473:WTB475 WJF477:WJF479 WJF473:WJF475 VZJ477:VZJ479 VZJ473:VZJ475 VPN477:VPN479 VPN473:VPN475 VFR477:VFR479 VFR473:VFR475 UVV477:UVV479 UVV473:UVV475 ULZ477:ULZ479 ULZ473:ULZ475 UCD477:UCD479 UCD473:UCD475 TSH477:TSH479 TSH473:TSH475 TIL477:TIL479 TIL473:TIL475 SYP477:SYP479 SYP473:SYP475 SOT477:SOT479 SOT473:SOT475 SEX477:SEX479 SEX473:SEX475 RVB477:RVB479 RVB473:RVB475 RLF477:RLF479 RLF473:RLF475 RBJ477:RBJ479 RBJ473:RBJ475 QRN477:QRN479 QRN473:QRN475 QHR477:QHR479 QHR473:QHR475 PXV477:PXV479 PXV473:PXV475 PNZ477:PNZ479 PNZ473:PNZ475 PED477:PED479 PED473:PED475 OUH477:OUH479 OUH473:OUH475 OKL477:OKL479 OKL473:OKL475 OAP477:OAP479 OAP473:OAP475 NQT477:NQT479 NQT473:NQT475 NGX477:NGX479 NGX473:NGX475 MXB477:MXB479 MXB473:MXB475 MNF477:MNF479 MNF473:MNF475 MDJ477:MDJ479 MDJ473:MDJ475 LTN477:LTN479 LTN473:LTN475 LJR477:LJR479 LJR473:LJR475 KZV477:KZV479 KZV473:KZV475 KPZ477:KPZ479 KPZ473:KPZ475 KGD477:KGD479 KGD473:KGD475 JWH477:JWH479 JWH473:JWH475 JML477:JML479 JML473:JML475 JCP477:JCP479 JCP473:JCP475 IST477:IST479 IST473:IST475 IIX477:IIX479 IIX473:IIX475 HZB477:HZB479 HZB473:HZB475 HPF477:HPF479 HPF473:HPF475 HFJ477:HFJ479 HFJ473:HFJ475 GVN477:GVN479 GVN473:GVN475 GLR477:GLR479 GLR473:GLR475 GBV477:GBV479 GBV473:GBV475 FRZ477:FRZ479 FRZ473:FRZ475 FID477:FID479 FID473:FID475 EYH477:EYH479 EYH473:EYH475 EOL477:EOL479 EOL473:EOL475 EEP477:EEP479 EEP473:EEP475 DUT477:DUT479 DUT473:DUT475 DKX477:DKX479 DKX473:DKX475 DBB477:DBB479 DBB473:DBB475 CRF477:CRF479 CRF473:CRF475 CHJ477:CHJ479 CHJ473:CHJ475 BXN477:BXN479 BXN473:BXN475 BNR477:BNR479 BNR473:BNR475 BDV477:BDV479 BDV473:BDV475 ATZ477:ATZ479 ATZ473:ATZ475 AKD477:AKD479 AKD473:AKD475 AAH477:AAH479 AAH473:AAH475 QL477:QL479 QL473:QL475 GP477:GP479 GP473:GP475 G479 G494:G496 WTB498:WTB500 WTB494:WTB496 WJF498:WJF500 WJF494:WJF496 VZJ498:VZJ500 VZJ494:VZJ496 VPN498:VPN500 VPN494:VPN496 VFR498:VFR500 VFR494:VFR496 UVV498:UVV500 UVV494:UVV496 ULZ498:ULZ500 ULZ494:ULZ496 UCD498:UCD500 UCD494:UCD496 TSH498:TSH500 TSH494:TSH496 TIL498:TIL500 TIL494:TIL496 SYP498:SYP500 SYP494:SYP496 SOT498:SOT500 SOT494:SOT496 SEX498:SEX500 SEX494:SEX496 RVB498:RVB500 RVB494:RVB496 RLF498:RLF500 RLF494:RLF496 RBJ498:RBJ500 RBJ494:RBJ496 QRN498:QRN500 QRN494:QRN496 QHR498:QHR500 QHR494:QHR496 PXV498:PXV500 PXV494:PXV496 PNZ498:PNZ500 PNZ494:PNZ496 PED498:PED500 PED494:PED496 OUH498:OUH500 OUH494:OUH496 OKL498:OKL500 OKL494:OKL496 OAP498:OAP500 OAP494:OAP496 NQT498:NQT500 NQT494:NQT496 NGX498:NGX500 NGX494:NGX496 MXB498:MXB500 MXB494:MXB496 MNF498:MNF500 MNF494:MNF496 MDJ498:MDJ500 MDJ494:MDJ496 LTN498:LTN500 LTN494:LTN496 LJR498:LJR500 LJR494:LJR496 KZV498:KZV500 KZV494:KZV496 KPZ498:KPZ500 KPZ494:KPZ496 KGD498:KGD500 KGD494:KGD496 JWH498:JWH500 JWH494:JWH496 JML498:JML500 JML494:JML496 JCP498:JCP500 JCP494:JCP496 IST498:IST500 IST494:IST496 IIX498:IIX500 IIX494:IIX496 HZB498:HZB500 HZB494:HZB496 HPF498:HPF500 HPF494:HPF496 HFJ498:HFJ500 HFJ494:HFJ496 GVN498:GVN500 GVN494:GVN496 GLR498:GLR500 GLR494:GLR496 GBV498:GBV500 GBV494:GBV496 FRZ498:FRZ500 FRZ494:FRZ496 FID498:FID500 FID494:FID496 EYH498:EYH500 EYH494:EYH496 EOL498:EOL500 EOL494:EOL496 EEP498:EEP500 EEP494:EEP496 DUT498:DUT500 DUT494:DUT496 DKX498:DKX500 DKX494:DKX496 DBB498:DBB500 DBB494:DBB496 CRF498:CRF500 CRF494:CRF496 CHJ498:CHJ500 CHJ494:CHJ496 BXN498:BXN500 BXN494:BXN496 BNR498:BNR500 BNR494:BNR496 BDV498:BDV500 BDV494:BDV496 ATZ498:ATZ500 ATZ494:ATZ496 AKD498:AKD500 AKD494:AKD496 AAH498:AAH500 AAH494:AAH496 QL498:QL500 QL494:QL496 GP498:GP500 GP494:GP496 G500 G515:G517 WTB519:WTB521 WTB515:WTB517 WJF519:WJF521 WJF515:WJF517 VZJ519:VZJ521 VZJ515:VZJ517 VPN519:VPN521 VPN515:VPN517 VFR519:VFR521 VFR515:VFR517 UVV519:UVV521 UVV515:UVV517 ULZ519:ULZ521 ULZ515:ULZ517 UCD519:UCD521 UCD515:UCD517 TSH519:TSH521 TSH515:TSH517 TIL519:TIL521 TIL515:TIL517 SYP519:SYP521 SYP515:SYP517 SOT519:SOT521 SOT515:SOT517 SEX519:SEX521 SEX515:SEX517 RVB519:RVB521 RVB515:RVB517 RLF519:RLF521 RLF515:RLF517 RBJ519:RBJ521 RBJ515:RBJ517 QRN519:QRN521 QRN515:QRN517 QHR519:QHR521 QHR515:QHR517 PXV519:PXV521 PXV515:PXV517 PNZ519:PNZ521 PNZ515:PNZ517 PED519:PED521 PED515:PED517 OUH519:OUH521 OUH515:OUH517 OKL519:OKL521 OKL515:OKL517 OAP519:OAP521 OAP515:OAP517 NQT519:NQT521 NQT515:NQT517 NGX519:NGX521 NGX515:NGX517 MXB519:MXB521 MXB515:MXB517 MNF519:MNF521 MNF515:MNF517 MDJ519:MDJ521 MDJ515:MDJ517 LTN519:LTN521 LTN515:LTN517 LJR519:LJR521 LJR515:LJR517 KZV519:KZV521 KZV515:KZV517 KPZ519:KPZ521 KPZ515:KPZ517 KGD519:KGD521 KGD515:KGD517 JWH519:JWH521 JWH515:JWH517 JML519:JML521 JML515:JML517 JCP519:JCP521 JCP515:JCP517 IST519:IST521 IST515:IST517 IIX519:IIX521 IIX515:IIX517 HZB519:HZB521 HZB515:HZB517 HPF519:HPF521 HPF515:HPF517 HFJ519:HFJ521 HFJ515:HFJ517 GVN519:GVN521 GVN515:GVN517 GLR519:GLR521 GLR515:GLR517 GBV519:GBV521 GBV515:GBV517 FRZ519:FRZ521 FRZ515:FRZ517 FID519:FID521 FID515:FID517 EYH519:EYH521 EYH515:EYH517 EOL519:EOL521 EOL515:EOL517 EEP519:EEP521 EEP515:EEP517 DUT519:DUT521 DUT515:DUT517 DKX519:DKX521 DKX515:DKX517 DBB519:DBB521 DBB515:DBB517 CRF519:CRF521 CRF515:CRF517 CHJ519:CHJ521 CHJ515:CHJ517 BXN519:BXN521 BXN515:BXN517 BNR519:BNR521 BNR515:BNR517 BDV519:BDV521 BDV515:BDV517 ATZ519:ATZ521 ATZ515:ATZ517 AKD519:AKD521 AKD515:AKD517 AAH519:AAH521 AAH515:AAH517 QL519:QL521 QL515:QL517 GP519:GP521 GP515:GP517 G521 G536:G538 WTB540:WTB542 WTB536:WTB538 WJF540:WJF542 WJF536:WJF538 VZJ540:VZJ542 VZJ536:VZJ538 VPN540:VPN542 VPN536:VPN538 VFR540:VFR542 VFR536:VFR538 UVV540:UVV542 UVV536:UVV538 ULZ540:ULZ542 ULZ536:ULZ538 UCD540:UCD542 UCD536:UCD538 TSH540:TSH542 TSH536:TSH538 TIL540:TIL542 TIL536:TIL538 SYP540:SYP542 SYP536:SYP538 SOT540:SOT542 SOT536:SOT538 SEX540:SEX542 SEX536:SEX538 RVB540:RVB542 RVB536:RVB538 RLF540:RLF542 RLF536:RLF538 RBJ540:RBJ542 RBJ536:RBJ538 QRN540:QRN542 QRN536:QRN538 QHR540:QHR542 QHR536:QHR538 PXV540:PXV542 PXV536:PXV538 PNZ540:PNZ542 PNZ536:PNZ538 PED540:PED542 PED536:PED538 OUH540:OUH542 OUH536:OUH538 OKL540:OKL542 OKL536:OKL538 OAP540:OAP542 OAP536:OAP538 NQT540:NQT542 NQT536:NQT538 NGX540:NGX542 NGX536:NGX538 MXB540:MXB542 MXB536:MXB538 MNF540:MNF542 MNF536:MNF538 MDJ540:MDJ542 MDJ536:MDJ538 LTN540:LTN542 LTN536:LTN538 LJR540:LJR542 LJR536:LJR538 KZV540:KZV542 KZV536:KZV538 KPZ540:KPZ542 KPZ536:KPZ538 KGD540:KGD542 KGD536:KGD538 JWH540:JWH542 JWH536:JWH538 JML540:JML542 JML536:JML538 JCP540:JCP542 JCP536:JCP538 IST540:IST542 IST536:IST538 IIX540:IIX542 IIX536:IIX538 HZB540:HZB542 HZB536:HZB538 HPF540:HPF542 HPF536:HPF538 HFJ540:HFJ542 HFJ536:HFJ538 GVN540:GVN542 GVN536:GVN538 GLR540:GLR542 GLR536:GLR538 GBV540:GBV542 GBV536:GBV538 FRZ540:FRZ542 FRZ536:FRZ538 FID540:FID542 FID536:FID538 EYH540:EYH542 EYH536:EYH538 EOL540:EOL542 EOL536:EOL538 EEP540:EEP542 EEP536:EEP538 DUT540:DUT542 DUT536:DUT538 DKX540:DKX542 DKX536:DKX538 DBB540:DBB542 DBB536:DBB538 CRF540:CRF542 CRF536:CRF538 CHJ540:CHJ542 CHJ536:CHJ538 BXN540:BXN542 BXN536:BXN538 BNR540:BNR542 BNR536:BNR538 BDV540:BDV542 BDV536:BDV538 ATZ540:ATZ542 ATZ536:ATZ538 AKD540:AKD542 AKD536:AKD538 AAH540:AAH542 AAH536:AAH538 QL540:QL542 QL536:QL538 GP540:GP542 GP536:GP538 G542 G557:G559 WTB561:WTB563 WTB557:WTB559 WJF561:WJF563 WJF557:WJF559 VZJ561:VZJ563 VZJ557:VZJ559 VPN561:VPN563 VPN557:VPN559 VFR561:VFR563 VFR557:VFR559 UVV561:UVV563 UVV557:UVV559 ULZ561:ULZ563 ULZ557:ULZ559 UCD561:UCD563 UCD557:UCD559 TSH561:TSH563 TSH557:TSH559 TIL561:TIL563 TIL557:TIL559 SYP561:SYP563 SYP557:SYP559 SOT561:SOT563 SOT557:SOT559 SEX561:SEX563 SEX557:SEX559 RVB561:RVB563 RVB557:RVB559 RLF561:RLF563 RLF557:RLF559 RBJ561:RBJ563 RBJ557:RBJ559 QRN561:QRN563 QRN557:QRN559 QHR561:QHR563 QHR557:QHR559 PXV561:PXV563 PXV557:PXV559 PNZ561:PNZ563 PNZ557:PNZ559 PED561:PED563 PED557:PED559 OUH561:OUH563 OUH557:OUH559 OKL561:OKL563 OKL557:OKL559 OAP561:OAP563 OAP557:OAP559 NQT561:NQT563 NQT557:NQT559 NGX561:NGX563 NGX557:NGX559 MXB561:MXB563 MXB557:MXB559 MNF561:MNF563 MNF557:MNF559 MDJ561:MDJ563 MDJ557:MDJ559 LTN561:LTN563 LTN557:LTN559 LJR561:LJR563 LJR557:LJR559 KZV561:KZV563 KZV557:KZV559 KPZ561:KPZ563 KPZ557:KPZ559 KGD561:KGD563 KGD557:KGD559 JWH561:JWH563 JWH557:JWH559 JML561:JML563 JML557:JML559 JCP561:JCP563 JCP557:JCP559 IST561:IST563 IST557:IST559 IIX561:IIX563 IIX557:IIX559 HZB561:HZB563 HZB557:HZB559 HPF561:HPF563 HPF557:HPF559 HFJ561:HFJ563 HFJ557:HFJ559 GVN561:GVN563 GVN557:GVN559 GLR561:GLR563 GLR557:GLR559 GBV561:GBV563 GBV557:GBV559 FRZ561:FRZ563 FRZ557:FRZ559 FID561:FID563 FID557:FID559 EYH561:EYH563 EYH557:EYH559 EOL561:EOL563 EOL557:EOL559 EEP561:EEP563 EEP557:EEP559 DUT561:DUT563 DUT557:DUT559 DKX561:DKX563 DKX557:DKX559 DBB561:DBB563 DBB557:DBB559 CRF561:CRF563 CRF557:CRF559 CHJ561:CHJ563 CHJ557:CHJ559 BXN561:BXN563 BXN557:BXN559 BNR561:BNR563 BNR557:BNR559 BDV561:BDV563 BDV557:BDV559 ATZ561:ATZ563 ATZ557:ATZ559 AKD561:AKD563 AKD557:AKD559 AAH561:AAH563 AAH557:AAH559 QL561:QL563 QL557:QL559 GP561:GP563 GP557:GP559 G563 G578:G580 WTB582:WTB584 WTB578:WTB580 WJF582:WJF584 WJF578:WJF580 VZJ582:VZJ584 VZJ578:VZJ580 VPN582:VPN584 VPN578:VPN580 VFR582:VFR584 VFR578:VFR580 UVV582:UVV584 UVV578:UVV580 ULZ582:ULZ584 ULZ578:ULZ580 UCD582:UCD584 UCD578:UCD580 TSH582:TSH584 TSH578:TSH580 TIL582:TIL584 TIL578:TIL580 SYP582:SYP584 SYP578:SYP580 SOT582:SOT584 SOT578:SOT580 SEX582:SEX584 SEX578:SEX580 RVB582:RVB584 RVB578:RVB580 RLF582:RLF584 RLF578:RLF580 RBJ582:RBJ584 RBJ578:RBJ580 QRN582:QRN584 QRN578:QRN580 QHR582:QHR584 QHR578:QHR580 PXV582:PXV584 PXV578:PXV580 PNZ582:PNZ584 PNZ578:PNZ580 PED582:PED584 PED578:PED580 OUH582:OUH584 OUH578:OUH580 OKL582:OKL584 OKL578:OKL580 OAP582:OAP584 OAP578:OAP580 NQT582:NQT584 NQT578:NQT580 NGX582:NGX584 NGX578:NGX580 MXB582:MXB584 MXB578:MXB580 MNF582:MNF584 MNF578:MNF580 MDJ582:MDJ584 MDJ578:MDJ580 LTN582:LTN584 LTN578:LTN580 LJR582:LJR584 LJR578:LJR580 KZV582:KZV584 KZV578:KZV580 KPZ582:KPZ584 KPZ578:KPZ580 KGD582:KGD584 KGD578:KGD580 JWH582:JWH584 JWH578:JWH580 JML582:JML584 JML578:JML580 JCP582:JCP584 JCP578:JCP580 IST582:IST584 IST578:IST580 IIX582:IIX584 IIX578:IIX580 HZB582:HZB584 HZB578:HZB580 HPF582:HPF584 HPF578:HPF580 HFJ582:HFJ584 HFJ578:HFJ580 GVN582:GVN584 GVN578:GVN580 GLR582:GLR584 GLR578:GLR580 GBV582:GBV584 GBV578:GBV580 FRZ582:FRZ584 FRZ578:FRZ580 FID582:FID584 FID578:FID580 EYH582:EYH584 EYH578:EYH580 EOL582:EOL584 EOL578:EOL580 EEP582:EEP584 EEP578:EEP580 DUT582:DUT584 DUT578:DUT580 DKX582:DKX584 DKX578:DKX580 DBB582:DBB584 DBB578:DBB580 CRF582:CRF584 CRF578:CRF580 CHJ582:CHJ584 CHJ578:CHJ580 BXN582:BXN584 BXN578:BXN580 BNR582:BNR584 BNR578:BNR580 BDV582:BDV584 BDV578:BDV580 ATZ582:ATZ584 ATZ578:ATZ580 AKD582:AKD584 AKD578:AKD580 AAH582:AAH584 AAH578:AAH580 QL582:QL584 QL578:QL580 GP582:GP584 GP578:GP580 G584 G599:G601 WTB603:WTB605 WTB599:WTB601 WJF603:WJF605 WJF599:WJF601 VZJ603:VZJ605 VZJ599:VZJ601 VPN603:VPN605 VPN599:VPN601 VFR603:VFR605 VFR599:VFR601 UVV603:UVV605 UVV599:UVV601 ULZ603:ULZ605 ULZ599:ULZ601 UCD603:UCD605 UCD599:UCD601 TSH603:TSH605 TSH599:TSH601 TIL603:TIL605 TIL599:TIL601 SYP603:SYP605 SYP599:SYP601 SOT603:SOT605 SOT599:SOT601 SEX603:SEX605 SEX599:SEX601 RVB603:RVB605 RVB599:RVB601 RLF603:RLF605 RLF599:RLF601 RBJ603:RBJ605 RBJ599:RBJ601 QRN603:QRN605 QRN599:QRN601 QHR603:QHR605 QHR599:QHR601 PXV603:PXV605 PXV599:PXV601 PNZ603:PNZ605 PNZ599:PNZ601 PED603:PED605 PED599:PED601 OUH603:OUH605 OUH599:OUH601 OKL603:OKL605 OKL599:OKL601 OAP603:OAP605 OAP599:OAP601 NQT603:NQT605 NQT599:NQT601 NGX603:NGX605 NGX599:NGX601 MXB603:MXB605 MXB599:MXB601 MNF603:MNF605 MNF599:MNF601 MDJ603:MDJ605 MDJ599:MDJ601 LTN603:LTN605 LTN599:LTN601 LJR603:LJR605 LJR599:LJR601 KZV603:KZV605 KZV599:KZV601 KPZ603:KPZ605 KPZ599:KPZ601 KGD603:KGD605 KGD599:KGD601 JWH603:JWH605 JWH599:JWH601 JML603:JML605 JML599:JML601 JCP603:JCP605 JCP599:JCP601 IST603:IST605 IST599:IST601 IIX603:IIX605 IIX599:IIX601 HZB603:HZB605 HZB599:HZB601 HPF603:HPF605 HPF599:HPF601 HFJ603:HFJ605 HFJ599:HFJ601 GVN603:GVN605 GVN599:GVN601 GLR603:GLR605 GLR599:GLR601 GBV603:GBV605 GBV599:GBV601 FRZ603:FRZ605 FRZ599:FRZ601 FID603:FID605 FID599:FID601 EYH603:EYH605 EYH599:EYH601 EOL603:EOL605 EOL599:EOL601 EEP603:EEP605 EEP599:EEP601 DUT603:DUT605 DUT599:DUT601 DKX603:DKX605 DKX599:DKX601 DBB603:DBB605 DBB599:DBB601 CRF603:CRF605 CRF599:CRF601 CHJ603:CHJ605 CHJ599:CHJ601 BXN603:BXN605 BXN599:BXN601 BNR603:BNR605 BNR599:BNR601 BDV603:BDV605 BDV599:BDV601 ATZ603:ATZ605 ATZ599:ATZ601 AKD603:AKD605 AKD599:AKD601 AAH603:AAH605 AAH599:AAH601 QL603:QL605 QL599:QL601 GP603:GP605 GP599:GP601 G605 G620:G622 WTB624:WTB626 WTB620:WTB622 WJF624:WJF626 WJF620:WJF622 VZJ624:VZJ626 VZJ620:VZJ622 VPN624:VPN626 VPN620:VPN622 VFR624:VFR626 VFR620:VFR622 UVV624:UVV626 UVV620:UVV622 ULZ624:ULZ626 ULZ620:ULZ622 UCD624:UCD626 UCD620:UCD622 TSH624:TSH626 TSH620:TSH622 TIL624:TIL626 TIL620:TIL622 SYP624:SYP626 SYP620:SYP622 SOT624:SOT626 SOT620:SOT622 SEX624:SEX626 SEX620:SEX622 RVB624:RVB626 RVB620:RVB622 RLF624:RLF626 RLF620:RLF622 RBJ624:RBJ626 RBJ620:RBJ622 QRN624:QRN626 QRN620:QRN622 QHR624:QHR626 QHR620:QHR622 PXV624:PXV626 PXV620:PXV622 PNZ624:PNZ626 PNZ620:PNZ622 PED624:PED626 PED620:PED622 OUH624:OUH626 OUH620:OUH622 OKL624:OKL626 OKL620:OKL622 OAP624:OAP626 OAP620:OAP622 NQT624:NQT626 NQT620:NQT622 NGX624:NGX626 NGX620:NGX622 MXB624:MXB626 MXB620:MXB622 MNF624:MNF626 MNF620:MNF622 MDJ624:MDJ626 MDJ620:MDJ622 LTN624:LTN626 LTN620:LTN622 LJR624:LJR626 LJR620:LJR622 KZV624:KZV626 KZV620:KZV622 KPZ624:KPZ626 KPZ620:KPZ622 KGD624:KGD626 KGD620:KGD622 JWH624:JWH626 JWH620:JWH622 JML624:JML626 JML620:JML622 JCP624:JCP626 JCP620:JCP622 IST624:IST626 IST620:IST622 IIX624:IIX626 IIX620:IIX622 HZB624:HZB626 HZB620:HZB622 HPF624:HPF626 HPF620:HPF622 HFJ624:HFJ626 HFJ620:HFJ622 GVN624:GVN626 GVN620:GVN622 GLR624:GLR626 GLR620:GLR622 GBV624:GBV626 GBV620:GBV622 FRZ624:FRZ626 FRZ620:FRZ622 FID624:FID626 FID620:FID622 EYH624:EYH626 EYH620:EYH622 EOL624:EOL626 EOL620:EOL622 EEP624:EEP626 EEP620:EEP622 DUT624:DUT626 DUT620:DUT622 DKX624:DKX626 DKX620:DKX622 DBB624:DBB626 DBB620:DBB622 CRF624:CRF626 CRF620:CRF622 CHJ624:CHJ626 CHJ620:CHJ622 BXN624:BXN626 BXN620:BXN622 BNR624:BNR626 BNR620:BNR622 BDV624:BDV626 BDV620:BDV622 ATZ624:ATZ626 ATZ620:ATZ622 AKD624:AKD626 AKD620:AKD622 AAH624:AAH626 AAH620:AAH622 QL624:QL626 QL620:QL622 GP624:GP626 GP620:GP622 G626 G641:G643 WTB645:WTB647 WTB641:WTB643 WJF645:WJF647 WJF641:WJF643 VZJ645:VZJ647 VZJ641:VZJ643 VPN645:VPN647 VPN641:VPN643 VFR645:VFR647 VFR641:VFR643 UVV645:UVV647 UVV641:UVV643 ULZ645:ULZ647 ULZ641:ULZ643 UCD645:UCD647 UCD641:UCD643 TSH645:TSH647 TSH641:TSH643 TIL645:TIL647 TIL641:TIL643 SYP645:SYP647 SYP641:SYP643 SOT645:SOT647 SOT641:SOT643 SEX645:SEX647 SEX641:SEX643 RVB645:RVB647 RVB641:RVB643 RLF645:RLF647 RLF641:RLF643 RBJ645:RBJ647 RBJ641:RBJ643 QRN645:QRN647 QRN641:QRN643 QHR645:QHR647 QHR641:QHR643 PXV645:PXV647 PXV641:PXV643 PNZ645:PNZ647 PNZ641:PNZ643 PED645:PED647 PED641:PED643 OUH645:OUH647 OUH641:OUH643 OKL645:OKL647 OKL641:OKL643 OAP645:OAP647 OAP641:OAP643 NQT645:NQT647 NQT641:NQT643 NGX645:NGX647 NGX641:NGX643 MXB645:MXB647 MXB641:MXB643 MNF645:MNF647 MNF641:MNF643 MDJ645:MDJ647 MDJ641:MDJ643 LTN645:LTN647 LTN641:LTN643 LJR645:LJR647 LJR641:LJR643 KZV645:KZV647 KZV641:KZV643 KPZ645:KPZ647 KPZ641:KPZ643 KGD645:KGD647 KGD641:KGD643 JWH645:JWH647 JWH641:JWH643 JML645:JML647 JML641:JML643 JCP645:JCP647 JCP641:JCP643 IST645:IST647 IST641:IST643 IIX645:IIX647 IIX641:IIX643 HZB645:HZB647 HZB641:HZB643 HPF645:HPF647 HPF641:HPF643 HFJ645:HFJ647 HFJ641:HFJ643 GVN645:GVN647 GVN641:GVN643 GLR645:GLR647 GLR641:GLR643 GBV645:GBV647 GBV641:GBV643 FRZ645:FRZ647 FRZ641:FRZ643 FID645:FID647 FID641:FID643 EYH645:EYH647 EYH641:EYH643 EOL645:EOL647 EOL641:EOL643 EEP645:EEP647 EEP641:EEP643 DUT645:DUT647 DUT641:DUT643 DKX645:DKX647 DKX641:DKX643 DBB645:DBB647 DBB641:DBB643 CRF645:CRF647 CRF641:CRF643 CHJ645:CHJ647 CHJ641:CHJ643 BXN645:BXN647 BXN641:BXN643 BNR645:BNR647 BNR641:BNR643 BDV645:BDV647 BDV641:BDV643 ATZ645:ATZ647 ATZ641:ATZ643 AKD645:AKD647 AKD641:AKD643 AAH645:AAH647 AAH641:AAH643 QL645:QL647 QL641:QL643 GP645:GP647 GP641:GP643 G647" xr:uid="{1D91BFEE-01A8-41F5-B352-7E3545497DC4}">
      <formula1>EUconst_DeviationsReasons</formula1>
    </dataValidation>
    <dataValidation type="list" allowBlank="1" showInputMessage="1" showErrorMessage="1" sqref="WTG32:WTG34 WTG36:WTG38 L32:L34 WJK36:WJK38 WJK32:WJK34 VZO36:VZO38 VZO32:VZO34 VPS36:VPS38 VPS32:VPS34 VFW36:VFW38 VFW32:VFW34 UWA36:UWA38 UWA32:UWA34 UME36:UME38 UME32:UME34 UCI36:UCI38 UCI32:UCI34 TSM36:TSM38 TSM32:TSM34 TIQ36:TIQ38 TIQ32:TIQ34 SYU36:SYU38 SYU32:SYU34 SOY36:SOY38 SOY32:SOY34 SFC36:SFC38 SFC32:SFC34 RVG36:RVG38 RVG32:RVG34 RLK36:RLK38 RLK32:RLK34 RBO36:RBO38 RBO32:RBO34 QRS36:QRS38 QRS32:QRS34 QHW36:QHW38 QHW32:QHW34 PYA36:PYA38 PYA32:PYA34 POE36:POE38 POE32:POE34 PEI36:PEI38 PEI32:PEI34 OUM36:OUM38 OUM32:OUM34 OKQ36:OKQ38 OKQ32:OKQ34 OAU36:OAU38 OAU32:OAU34 NQY36:NQY38 NQY32:NQY34 NHC36:NHC38 NHC32:NHC34 MXG36:MXG38 MXG32:MXG34 MNK36:MNK38 MNK32:MNK34 MDO36:MDO38 MDO32:MDO34 LTS36:LTS38 LTS32:LTS34 LJW36:LJW38 LJW32:LJW34 LAA36:LAA38 LAA32:LAA34 KQE36:KQE38 KQE32:KQE34 KGI36:KGI38 KGI32:KGI34 JWM36:JWM38 JWM32:JWM34 JMQ36:JMQ38 JMQ32:JMQ34 JCU36:JCU38 JCU32:JCU34 ISY36:ISY38 ISY32:ISY34 IJC36:IJC38 IJC32:IJC34 HZG36:HZG38 HZG32:HZG34 HPK36:HPK38 HPK32:HPK34 HFO36:HFO38 HFO32:HFO34 GVS36:GVS38 GVS32:GVS34 GLW36:GLW38 GLW32:GLW34 GCA36:GCA38 GCA32:GCA34 FSE36:FSE38 FSE32:FSE34 FII36:FII38 FII32:FII34 EYM36:EYM38 EYM32:EYM34 EOQ36:EOQ38 EOQ32:EOQ34 EEU36:EEU38 EEU32:EEU34 DUY36:DUY38 DUY32:DUY34 DLC36:DLC38 DLC32:DLC34 DBG36:DBG38 DBG32:DBG34 CRK36:CRK38 CRK32:CRK34 CHO36:CHO38 CHO32:CHO34 BXS36:BXS38 BXS32:BXS34 BNW36:BNW38 BNW32:BNW34 BEA36:BEA38 BEA32:BEA34 AUE36:AUE38 AUE32:AUE34 AKI36:AKI38 AKI32:AKI34 AAM36:AAM38 AAM32:AAM34 QQ36:QQ38 QQ32:QQ34 GU36:GU38 GU32:GU34 L36 L38 WTG53:WTG55 WTG57:WTG59 L53:L55 WJK57:WJK59 WJK53:WJK55 VZO57:VZO59 VZO53:VZO55 VPS57:VPS59 VPS53:VPS55 VFW57:VFW59 VFW53:VFW55 UWA57:UWA59 UWA53:UWA55 UME57:UME59 UME53:UME55 UCI57:UCI59 UCI53:UCI55 TSM57:TSM59 TSM53:TSM55 TIQ57:TIQ59 TIQ53:TIQ55 SYU57:SYU59 SYU53:SYU55 SOY57:SOY59 SOY53:SOY55 SFC57:SFC59 SFC53:SFC55 RVG57:RVG59 RVG53:RVG55 RLK57:RLK59 RLK53:RLK55 RBO57:RBO59 RBO53:RBO55 QRS57:QRS59 QRS53:QRS55 QHW57:QHW59 QHW53:QHW55 PYA57:PYA59 PYA53:PYA55 POE57:POE59 POE53:POE55 PEI57:PEI59 PEI53:PEI55 OUM57:OUM59 OUM53:OUM55 OKQ57:OKQ59 OKQ53:OKQ55 OAU57:OAU59 OAU53:OAU55 NQY57:NQY59 NQY53:NQY55 NHC57:NHC59 NHC53:NHC55 MXG57:MXG59 MXG53:MXG55 MNK57:MNK59 MNK53:MNK55 MDO57:MDO59 MDO53:MDO55 LTS57:LTS59 LTS53:LTS55 LJW57:LJW59 LJW53:LJW55 LAA57:LAA59 LAA53:LAA55 KQE57:KQE59 KQE53:KQE55 KGI57:KGI59 KGI53:KGI55 JWM57:JWM59 JWM53:JWM55 JMQ57:JMQ59 JMQ53:JMQ55 JCU57:JCU59 JCU53:JCU55 ISY57:ISY59 ISY53:ISY55 IJC57:IJC59 IJC53:IJC55 HZG57:HZG59 HZG53:HZG55 HPK57:HPK59 HPK53:HPK55 HFO57:HFO59 HFO53:HFO55 GVS57:GVS59 GVS53:GVS55 GLW57:GLW59 GLW53:GLW55 GCA57:GCA59 GCA53:GCA55 FSE57:FSE59 FSE53:FSE55 FII57:FII59 FII53:FII55 EYM57:EYM59 EYM53:EYM55 EOQ57:EOQ59 EOQ53:EOQ55 EEU57:EEU59 EEU53:EEU55 DUY57:DUY59 DUY53:DUY55 DLC57:DLC59 DLC53:DLC55 DBG57:DBG59 DBG53:DBG55 CRK57:CRK59 CRK53:CRK55 CHO57:CHO59 CHO53:CHO55 BXS57:BXS59 BXS53:BXS55 BNW57:BNW59 BNW53:BNW55 BEA57:BEA59 BEA53:BEA55 AUE57:AUE59 AUE53:AUE55 AKI57:AKI59 AKI53:AKI55 AAM57:AAM59 AAM53:AAM55 QQ57:QQ59 QQ53:QQ55 GU57:GU59 GU53:GU55 L57 L59 WTG74:WTG76 WTG78:WTG80 L74:L76 WJK78:WJK80 WJK74:WJK76 VZO78:VZO80 VZO74:VZO76 VPS78:VPS80 VPS74:VPS76 VFW78:VFW80 VFW74:VFW76 UWA78:UWA80 UWA74:UWA76 UME78:UME80 UME74:UME76 UCI78:UCI80 UCI74:UCI76 TSM78:TSM80 TSM74:TSM76 TIQ78:TIQ80 TIQ74:TIQ76 SYU78:SYU80 SYU74:SYU76 SOY78:SOY80 SOY74:SOY76 SFC78:SFC80 SFC74:SFC76 RVG78:RVG80 RVG74:RVG76 RLK78:RLK80 RLK74:RLK76 RBO78:RBO80 RBO74:RBO76 QRS78:QRS80 QRS74:QRS76 QHW78:QHW80 QHW74:QHW76 PYA78:PYA80 PYA74:PYA76 POE78:POE80 POE74:POE76 PEI78:PEI80 PEI74:PEI76 OUM78:OUM80 OUM74:OUM76 OKQ78:OKQ80 OKQ74:OKQ76 OAU78:OAU80 OAU74:OAU76 NQY78:NQY80 NQY74:NQY76 NHC78:NHC80 NHC74:NHC76 MXG78:MXG80 MXG74:MXG76 MNK78:MNK80 MNK74:MNK76 MDO78:MDO80 MDO74:MDO76 LTS78:LTS80 LTS74:LTS76 LJW78:LJW80 LJW74:LJW76 LAA78:LAA80 LAA74:LAA76 KQE78:KQE80 KQE74:KQE76 KGI78:KGI80 KGI74:KGI76 JWM78:JWM80 JWM74:JWM76 JMQ78:JMQ80 JMQ74:JMQ76 JCU78:JCU80 JCU74:JCU76 ISY78:ISY80 ISY74:ISY76 IJC78:IJC80 IJC74:IJC76 HZG78:HZG80 HZG74:HZG76 HPK78:HPK80 HPK74:HPK76 HFO78:HFO80 HFO74:HFO76 GVS78:GVS80 GVS74:GVS76 GLW78:GLW80 GLW74:GLW76 GCA78:GCA80 GCA74:GCA76 FSE78:FSE80 FSE74:FSE76 FII78:FII80 FII74:FII76 EYM78:EYM80 EYM74:EYM76 EOQ78:EOQ80 EOQ74:EOQ76 EEU78:EEU80 EEU74:EEU76 DUY78:DUY80 DUY74:DUY76 DLC78:DLC80 DLC74:DLC76 DBG78:DBG80 DBG74:DBG76 CRK78:CRK80 CRK74:CRK76 CHO78:CHO80 CHO74:CHO76 BXS78:BXS80 BXS74:BXS76 BNW78:BNW80 BNW74:BNW76 BEA78:BEA80 BEA74:BEA76 AUE78:AUE80 AUE74:AUE76 AKI78:AKI80 AKI74:AKI76 AAM78:AAM80 AAM74:AAM76 QQ78:QQ80 QQ74:QQ76 GU78:GU80 GU74:GU76 L78 L80 WTG95:WTG97 WTG99:WTG101 L95:L97 WJK99:WJK101 WJK95:WJK97 VZO99:VZO101 VZO95:VZO97 VPS99:VPS101 VPS95:VPS97 VFW99:VFW101 VFW95:VFW97 UWA99:UWA101 UWA95:UWA97 UME99:UME101 UME95:UME97 UCI99:UCI101 UCI95:UCI97 TSM99:TSM101 TSM95:TSM97 TIQ99:TIQ101 TIQ95:TIQ97 SYU99:SYU101 SYU95:SYU97 SOY99:SOY101 SOY95:SOY97 SFC99:SFC101 SFC95:SFC97 RVG99:RVG101 RVG95:RVG97 RLK99:RLK101 RLK95:RLK97 RBO99:RBO101 RBO95:RBO97 QRS99:QRS101 QRS95:QRS97 QHW99:QHW101 QHW95:QHW97 PYA99:PYA101 PYA95:PYA97 POE99:POE101 POE95:POE97 PEI99:PEI101 PEI95:PEI97 OUM99:OUM101 OUM95:OUM97 OKQ99:OKQ101 OKQ95:OKQ97 OAU99:OAU101 OAU95:OAU97 NQY99:NQY101 NQY95:NQY97 NHC99:NHC101 NHC95:NHC97 MXG99:MXG101 MXG95:MXG97 MNK99:MNK101 MNK95:MNK97 MDO99:MDO101 MDO95:MDO97 LTS99:LTS101 LTS95:LTS97 LJW99:LJW101 LJW95:LJW97 LAA99:LAA101 LAA95:LAA97 KQE99:KQE101 KQE95:KQE97 KGI99:KGI101 KGI95:KGI97 JWM99:JWM101 JWM95:JWM97 JMQ99:JMQ101 JMQ95:JMQ97 JCU99:JCU101 JCU95:JCU97 ISY99:ISY101 ISY95:ISY97 IJC99:IJC101 IJC95:IJC97 HZG99:HZG101 HZG95:HZG97 HPK99:HPK101 HPK95:HPK97 HFO99:HFO101 HFO95:HFO97 GVS99:GVS101 GVS95:GVS97 GLW99:GLW101 GLW95:GLW97 GCA99:GCA101 GCA95:GCA97 FSE99:FSE101 FSE95:FSE97 FII99:FII101 FII95:FII97 EYM99:EYM101 EYM95:EYM97 EOQ99:EOQ101 EOQ95:EOQ97 EEU99:EEU101 EEU95:EEU97 DUY99:DUY101 DUY95:DUY97 DLC99:DLC101 DLC95:DLC97 DBG99:DBG101 DBG95:DBG97 CRK99:CRK101 CRK95:CRK97 CHO99:CHO101 CHO95:CHO97 BXS99:BXS101 BXS95:BXS97 BNW99:BNW101 BNW95:BNW97 BEA99:BEA101 BEA95:BEA97 AUE99:AUE101 AUE95:AUE97 AKI99:AKI101 AKI95:AKI97 AAM99:AAM101 AAM95:AAM97 QQ99:QQ101 QQ95:QQ97 GU99:GU101 GU95:GU97 L99 L101 WTG116:WTG118 WTG120:WTG122 L116:L118 WJK120:WJK122 WJK116:WJK118 VZO120:VZO122 VZO116:VZO118 VPS120:VPS122 VPS116:VPS118 VFW120:VFW122 VFW116:VFW118 UWA120:UWA122 UWA116:UWA118 UME120:UME122 UME116:UME118 UCI120:UCI122 UCI116:UCI118 TSM120:TSM122 TSM116:TSM118 TIQ120:TIQ122 TIQ116:TIQ118 SYU120:SYU122 SYU116:SYU118 SOY120:SOY122 SOY116:SOY118 SFC120:SFC122 SFC116:SFC118 RVG120:RVG122 RVG116:RVG118 RLK120:RLK122 RLK116:RLK118 RBO120:RBO122 RBO116:RBO118 QRS120:QRS122 QRS116:QRS118 QHW120:QHW122 QHW116:QHW118 PYA120:PYA122 PYA116:PYA118 POE120:POE122 POE116:POE118 PEI120:PEI122 PEI116:PEI118 OUM120:OUM122 OUM116:OUM118 OKQ120:OKQ122 OKQ116:OKQ118 OAU120:OAU122 OAU116:OAU118 NQY120:NQY122 NQY116:NQY118 NHC120:NHC122 NHC116:NHC118 MXG120:MXG122 MXG116:MXG118 MNK120:MNK122 MNK116:MNK118 MDO120:MDO122 MDO116:MDO118 LTS120:LTS122 LTS116:LTS118 LJW120:LJW122 LJW116:LJW118 LAA120:LAA122 LAA116:LAA118 KQE120:KQE122 KQE116:KQE118 KGI120:KGI122 KGI116:KGI118 JWM120:JWM122 JWM116:JWM118 JMQ120:JMQ122 JMQ116:JMQ118 JCU120:JCU122 JCU116:JCU118 ISY120:ISY122 ISY116:ISY118 IJC120:IJC122 IJC116:IJC118 HZG120:HZG122 HZG116:HZG118 HPK120:HPK122 HPK116:HPK118 HFO120:HFO122 HFO116:HFO118 GVS120:GVS122 GVS116:GVS118 GLW120:GLW122 GLW116:GLW118 GCA120:GCA122 GCA116:GCA118 FSE120:FSE122 FSE116:FSE118 FII120:FII122 FII116:FII118 EYM120:EYM122 EYM116:EYM118 EOQ120:EOQ122 EOQ116:EOQ118 EEU120:EEU122 EEU116:EEU118 DUY120:DUY122 DUY116:DUY118 DLC120:DLC122 DLC116:DLC118 DBG120:DBG122 DBG116:DBG118 CRK120:CRK122 CRK116:CRK118 CHO120:CHO122 CHO116:CHO118 BXS120:BXS122 BXS116:BXS118 BNW120:BNW122 BNW116:BNW118 BEA120:BEA122 BEA116:BEA118 AUE120:AUE122 AUE116:AUE118 AKI120:AKI122 AKI116:AKI118 AAM120:AAM122 AAM116:AAM118 QQ120:QQ122 QQ116:QQ118 GU120:GU122 GU116:GU118 L120 L122 WTG137:WTG139 WTG141:WTG143 L137:L139 WJK141:WJK143 WJK137:WJK139 VZO141:VZO143 VZO137:VZO139 VPS141:VPS143 VPS137:VPS139 VFW141:VFW143 VFW137:VFW139 UWA141:UWA143 UWA137:UWA139 UME141:UME143 UME137:UME139 UCI141:UCI143 UCI137:UCI139 TSM141:TSM143 TSM137:TSM139 TIQ141:TIQ143 TIQ137:TIQ139 SYU141:SYU143 SYU137:SYU139 SOY141:SOY143 SOY137:SOY139 SFC141:SFC143 SFC137:SFC139 RVG141:RVG143 RVG137:RVG139 RLK141:RLK143 RLK137:RLK139 RBO141:RBO143 RBO137:RBO139 QRS141:QRS143 QRS137:QRS139 QHW141:QHW143 QHW137:QHW139 PYA141:PYA143 PYA137:PYA139 POE141:POE143 POE137:POE139 PEI141:PEI143 PEI137:PEI139 OUM141:OUM143 OUM137:OUM139 OKQ141:OKQ143 OKQ137:OKQ139 OAU141:OAU143 OAU137:OAU139 NQY141:NQY143 NQY137:NQY139 NHC141:NHC143 NHC137:NHC139 MXG141:MXG143 MXG137:MXG139 MNK141:MNK143 MNK137:MNK139 MDO141:MDO143 MDO137:MDO139 LTS141:LTS143 LTS137:LTS139 LJW141:LJW143 LJW137:LJW139 LAA141:LAA143 LAA137:LAA139 KQE141:KQE143 KQE137:KQE139 KGI141:KGI143 KGI137:KGI139 JWM141:JWM143 JWM137:JWM139 JMQ141:JMQ143 JMQ137:JMQ139 JCU141:JCU143 JCU137:JCU139 ISY141:ISY143 ISY137:ISY139 IJC141:IJC143 IJC137:IJC139 HZG141:HZG143 HZG137:HZG139 HPK141:HPK143 HPK137:HPK139 HFO141:HFO143 HFO137:HFO139 GVS141:GVS143 GVS137:GVS139 GLW141:GLW143 GLW137:GLW139 GCA141:GCA143 GCA137:GCA139 FSE141:FSE143 FSE137:FSE139 FII141:FII143 FII137:FII139 EYM141:EYM143 EYM137:EYM139 EOQ141:EOQ143 EOQ137:EOQ139 EEU141:EEU143 EEU137:EEU139 DUY141:DUY143 DUY137:DUY139 DLC141:DLC143 DLC137:DLC139 DBG141:DBG143 DBG137:DBG139 CRK141:CRK143 CRK137:CRK139 CHO141:CHO143 CHO137:CHO139 BXS141:BXS143 BXS137:BXS139 BNW141:BNW143 BNW137:BNW139 BEA141:BEA143 BEA137:BEA139 AUE141:AUE143 AUE137:AUE139 AKI141:AKI143 AKI137:AKI139 AAM141:AAM143 AAM137:AAM139 QQ141:QQ143 QQ137:QQ139 GU141:GU143 GU137:GU139 L141 L143 WTG158:WTG160 WTG162:WTG164 L158:L160 WJK162:WJK164 WJK158:WJK160 VZO162:VZO164 VZO158:VZO160 VPS162:VPS164 VPS158:VPS160 VFW162:VFW164 VFW158:VFW160 UWA162:UWA164 UWA158:UWA160 UME162:UME164 UME158:UME160 UCI162:UCI164 UCI158:UCI160 TSM162:TSM164 TSM158:TSM160 TIQ162:TIQ164 TIQ158:TIQ160 SYU162:SYU164 SYU158:SYU160 SOY162:SOY164 SOY158:SOY160 SFC162:SFC164 SFC158:SFC160 RVG162:RVG164 RVG158:RVG160 RLK162:RLK164 RLK158:RLK160 RBO162:RBO164 RBO158:RBO160 QRS162:QRS164 QRS158:QRS160 QHW162:QHW164 QHW158:QHW160 PYA162:PYA164 PYA158:PYA160 POE162:POE164 POE158:POE160 PEI162:PEI164 PEI158:PEI160 OUM162:OUM164 OUM158:OUM160 OKQ162:OKQ164 OKQ158:OKQ160 OAU162:OAU164 OAU158:OAU160 NQY162:NQY164 NQY158:NQY160 NHC162:NHC164 NHC158:NHC160 MXG162:MXG164 MXG158:MXG160 MNK162:MNK164 MNK158:MNK160 MDO162:MDO164 MDO158:MDO160 LTS162:LTS164 LTS158:LTS160 LJW162:LJW164 LJW158:LJW160 LAA162:LAA164 LAA158:LAA160 KQE162:KQE164 KQE158:KQE160 KGI162:KGI164 KGI158:KGI160 JWM162:JWM164 JWM158:JWM160 JMQ162:JMQ164 JMQ158:JMQ160 JCU162:JCU164 JCU158:JCU160 ISY162:ISY164 ISY158:ISY160 IJC162:IJC164 IJC158:IJC160 HZG162:HZG164 HZG158:HZG160 HPK162:HPK164 HPK158:HPK160 HFO162:HFO164 HFO158:HFO160 GVS162:GVS164 GVS158:GVS160 GLW162:GLW164 GLW158:GLW160 GCA162:GCA164 GCA158:GCA160 FSE162:FSE164 FSE158:FSE160 FII162:FII164 FII158:FII160 EYM162:EYM164 EYM158:EYM160 EOQ162:EOQ164 EOQ158:EOQ160 EEU162:EEU164 EEU158:EEU160 DUY162:DUY164 DUY158:DUY160 DLC162:DLC164 DLC158:DLC160 DBG162:DBG164 DBG158:DBG160 CRK162:CRK164 CRK158:CRK160 CHO162:CHO164 CHO158:CHO160 BXS162:BXS164 BXS158:BXS160 BNW162:BNW164 BNW158:BNW160 BEA162:BEA164 BEA158:BEA160 AUE162:AUE164 AUE158:AUE160 AKI162:AKI164 AKI158:AKI160 AAM162:AAM164 AAM158:AAM160 QQ162:QQ164 QQ158:QQ160 GU162:GU164 GU158:GU160 L162 L164 WTG179:WTG181 WTG183:WTG185 L179:L181 WJK183:WJK185 WJK179:WJK181 VZO183:VZO185 VZO179:VZO181 VPS183:VPS185 VPS179:VPS181 VFW183:VFW185 VFW179:VFW181 UWA183:UWA185 UWA179:UWA181 UME183:UME185 UME179:UME181 UCI183:UCI185 UCI179:UCI181 TSM183:TSM185 TSM179:TSM181 TIQ183:TIQ185 TIQ179:TIQ181 SYU183:SYU185 SYU179:SYU181 SOY183:SOY185 SOY179:SOY181 SFC183:SFC185 SFC179:SFC181 RVG183:RVG185 RVG179:RVG181 RLK183:RLK185 RLK179:RLK181 RBO183:RBO185 RBO179:RBO181 QRS183:QRS185 QRS179:QRS181 QHW183:QHW185 QHW179:QHW181 PYA183:PYA185 PYA179:PYA181 POE183:POE185 POE179:POE181 PEI183:PEI185 PEI179:PEI181 OUM183:OUM185 OUM179:OUM181 OKQ183:OKQ185 OKQ179:OKQ181 OAU183:OAU185 OAU179:OAU181 NQY183:NQY185 NQY179:NQY181 NHC183:NHC185 NHC179:NHC181 MXG183:MXG185 MXG179:MXG181 MNK183:MNK185 MNK179:MNK181 MDO183:MDO185 MDO179:MDO181 LTS183:LTS185 LTS179:LTS181 LJW183:LJW185 LJW179:LJW181 LAA183:LAA185 LAA179:LAA181 KQE183:KQE185 KQE179:KQE181 KGI183:KGI185 KGI179:KGI181 JWM183:JWM185 JWM179:JWM181 JMQ183:JMQ185 JMQ179:JMQ181 JCU183:JCU185 JCU179:JCU181 ISY183:ISY185 ISY179:ISY181 IJC183:IJC185 IJC179:IJC181 HZG183:HZG185 HZG179:HZG181 HPK183:HPK185 HPK179:HPK181 HFO183:HFO185 HFO179:HFO181 GVS183:GVS185 GVS179:GVS181 GLW183:GLW185 GLW179:GLW181 GCA183:GCA185 GCA179:GCA181 FSE183:FSE185 FSE179:FSE181 FII183:FII185 FII179:FII181 EYM183:EYM185 EYM179:EYM181 EOQ183:EOQ185 EOQ179:EOQ181 EEU183:EEU185 EEU179:EEU181 DUY183:DUY185 DUY179:DUY181 DLC183:DLC185 DLC179:DLC181 DBG183:DBG185 DBG179:DBG181 CRK183:CRK185 CRK179:CRK181 CHO183:CHO185 CHO179:CHO181 BXS183:BXS185 BXS179:BXS181 BNW183:BNW185 BNW179:BNW181 BEA183:BEA185 BEA179:BEA181 AUE183:AUE185 AUE179:AUE181 AKI183:AKI185 AKI179:AKI181 AAM183:AAM185 AAM179:AAM181 QQ183:QQ185 QQ179:QQ181 GU183:GU185 GU179:GU181 L183 L185 WTG200:WTG202 WTG204:WTG206 L200:L202 WJK204:WJK206 WJK200:WJK202 VZO204:VZO206 VZO200:VZO202 VPS204:VPS206 VPS200:VPS202 VFW204:VFW206 VFW200:VFW202 UWA204:UWA206 UWA200:UWA202 UME204:UME206 UME200:UME202 UCI204:UCI206 UCI200:UCI202 TSM204:TSM206 TSM200:TSM202 TIQ204:TIQ206 TIQ200:TIQ202 SYU204:SYU206 SYU200:SYU202 SOY204:SOY206 SOY200:SOY202 SFC204:SFC206 SFC200:SFC202 RVG204:RVG206 RVG200:RVG202 RLK204:RLK206 RLK200:RLK202 RBO204:RBO206 RBO200:RBO202 QRS204:QRS206 QRS200:QRS202 QHW204:QHW206 QHW200:QHW202 PYA204:PYA206 PYA200:PYA202 POE204:POE206 POE200:POE202 PEI204:PEI206 PEI200:PEI202 OUM204:OUM206 OUM200:OUM202 OKQ204:OKQ206 OKQ200:OKQ202 OAU204:OAU206 OAU200:OAU202 NQY204:NQY206 NQY200:NQY202 NHC204:NHC206 NHC200:NHC202 MXG204:MXG206 MXG200:MXG202 MNK204:MNK206 MNK200:MNK202 MDO204:MDO206 MDO200:MDO202 LTS204:LTS206 LTS200:LTS202 LJW204:LJW206 LJW200:LJW202 LAA204:LAA206 LAA200:LAA202 KQE204:KQE206 KQE200:KQE202 KGI204:KGI206 KGI200:KGI202 JWM204:JWM206 JWM200:JWM202 JMQ204:JMQ206 JMQ200:JMQ202 JCU204:JCU206 JCU200:JCU202 ISY204:ISY206 ISY200:ISY202 IJC204:IJC206 IJC200:IJC202 HZG204:HZG206 HZG200:HZG202 HPK204:HPK206 HPK200:HPK202 HFO204:HFO206 HFO200:HFO202 GVS204:GVS206 GVS200:GVS202 GLW204:GLW206 GLW200:GLW202 GCA204:GCA206 GCA200:GCA202 FSE204:FSE206 FSE200:FSE202 FII204:FII206 FII200:FII202 EYM204:EYM206 EYM200:EYM202 EOQ204:EOQ206 EOQ200:EOQ202 EEU204:EEU206 EEU200:EEU202 DUY204:DUY206 DUY200:DUY202 DLC204:DLC206 DLC200:DLC202 DBG204:DBG206 DBG200:DBG202 CRK204:CRK206 CRK200:CRK202 CHO204:CHO206 CHO200:CHO202 BXS204:BXS206 BXS200:BXS202 BNW204:BNW206 BNW200:BNW202 BEA204:BEA206 BEA200:BEA202 AUE204:AUE206 AUE200:AUE202 AKI204:AKI206 AKI200:AKI202 AAM204:AAM206 AAM200:AAM202 QQ204:QQ206 QQ200:QQ202 GU204:GU206 GU200:GU202 L204 L206 WTG221:WTG223 WTG225:WTG227 L221:L223 WJK225:WJK227 WJK221:WJK223 VZO225:VZO227 VZO221:VZO223 VPS225:VPS227 VPS221:VPS223 VFW225:VFW227 VFW221:VFW223 UWA225:UWA227 UWA221:UWA223 UME225:UME227 UME221:UME223 UCI225:UCI227 UCI221:UCI223 TSM225:TSM227 TSM221:TSM223 TIQ225:TIQ227 TIQ221:TIQ223 SYU225:SYU227 SYU221:SYU223 SOY225:SOY227 SOY221:SOY223 SFC225:SFC227 SFC221:SFC223 RVG225:RVG227 RVG221:RVG223 RLK225:RLK227 RLK221:RLK223 RBO225:RBO227 RBO221:RBO223 QRS225:QRS227 QRS221:QRS223 QHW225:QHW227 QHW221:QHW223 PYA225:PYA227 PYA221:PYA223 POE225:POE227 POE221:POE223 PEI225:PEI227 PEI221:PEI223 OUM225:OUM227 OUM221:OUM223 OKQ225:OKQ227 OKQ221:OKQ223 OAU225:OAU227 OAU221:OAU223 NQY225:NQY227 NQY221:NQY223 NHC225:NHC227 NHC221:NHC223 MXG225:MXG227 MXG221:MXG223 MNK225:MNK227 MNK221:MNK223 MDO225:MDO227 MDO221:MDO223 LTS225:LTS227 LTS221:LTS223 LJW225:LJW227 LJW221:LJW223 LAA225:LAA227 LAA221:LAA223 KQE225:KQE227 KQE221:KQE223 KGI225:KGI227 KGI221:KGI223 JWM225:JWM227 JWM221:JWM223 JMQ225:JMQ227 JMQ221:JMQ223 JCU225:JCU227 JCU221:JCU223 ISY225:ISY227 ISY221:ISY223 IJC225:IJC227 IJC221:IJC223 HZG225:HZG227 HZG221:HZG223 HPK225:HPK227 HPK221:HPK223 HFO225:HFO227 HFO221:HFO223 GVS225:GVS227 GVS221:GVS223 GLW225:GLW227 GLW221:GLW223 GCA225:GCA227 GCA221:GCA223 FSE225:FSE227 FSE221:FSE223 FII225:FII227 FII221:FII223 EYM225:EYM227 EYM221:EYM223 EOQ225:EOQ227 EOQ221:EOQ223 EEU225:EEU227 EEU221:EEU223 DUY225:DUY227 DUY221:DUY223 DLC225:DLC227 DLC221:DLC223 DBG225:DBG227 DBG221:DBG223 CRK225:CRK227 CRK221:CRK223 CHO225:CHO227 CHO221:CHO223 BXS225:BXS227 BXS221:BXS223 BNW225:BNW227 BNW221:BNW223 BEA225:BEA227 BEA221:BEA223 AUE225:AUE227 AUE221:AUE223 AKI225:AKI227 AKI221:AKI223 AAM225:AAM227 AAM221:AAM223 QQ225:QQ227 QQ221:QQ223 GU225:GU227 GU221:GU223 L225 L227 WTG242:WTG244 WTG246:WTG248 L242:L244 WJK246:WJK248 WJK242:WJK244 VZO246:VZO248 VZO242:VZO244 VPS246:VPS248 VPS242:VPS244 VFW246:VFW248 VFW242:VFW244 UWA246:UWA248 UWA242:UWA244 UME246:UME248 UME242:UME244 UCI246:UCI248 UCI242:UCI244 TSM246:TSM248 TSM242:TSM244 TIQ246:TIQ248 TIQ242:TIQ244 SYU246:SYU248 SYU242:SYU244 SOY246:SOY248 SOY242:SOY244 SFC246:SFC248 SFC242:SFC244 RVG246:RVG248 RVG242:RVG244 RLK246:RLK248 RLK242:RLK244 RBO246:RBO248 RBO242:RBO244 QRS246:QRS248 QRS242:QRS244 QHW246:QHW248 QHW242:QHW244 PYA246:PYA248 PYA242:PYA244 POE246:POE248 POE242:POE244 PEI246:PEI248 PEI242:PEI244 OUM246:OUM248 OUM242:OUM244 OKQ246:OKQ248 OKQ242:OKQ244 OAU246:OAU248 OAU242:OAU244 NQY246:NQY248 NQY242:NQY244 NHC246:NHC248 NHC242:NHC244 MXG246:MXG248 MXG242:MXG244 MNK246:MNK248 MNK242:MNK244 MDO246:MDO248 MDO242:MDO244 LTS246:LTS248 LTS242:LTS244 LJW246:LJW248 LJW242:LJW244 LAA246:LAA248 LAA242:LAA244 KQE246:KQE248 KQE242:KQE244 KGI246:KGI248 KGI242:KGI244 JWM246:JWM248 JWM242:JWM244 JMQ246:JMQ248 JMQ242:JMQ244 JCU246:JCU248 JCU242:JCU244 ISY246:ISY248 ISY242:ISY244 IJC246:IJC248 IJC242:IJC244 HZG246:HZG248 HZG242:HZG244 HPK246:HPK248 HPK242:HPK244 HFO246:HFO248 HFO242:HFO244 GVS246:GVS248 GVS242:GVS244 GLW246:GLW248 GLW242:GLW244 GCA246:GCA248 GCA242:GCA244 FSE246:FSE248 FSE242:FSE244 FII246:FII248 FII242:FII244 EYM246:EYM248 EYM242:EYM244 EOQ246:EOQ248 EOQ242:EOQ244 EEU246:EEU248 EEU242:EEU244 DUY246:DUY248 DUY242:DUY244 DLC246:DLC248 DLC242:DLC244 DBG246:DBG248 DBG242:DBG244 CRK246:CRK248 CRK242:CRK244 CHO246:CHO248 CHO242:CHO244 BXS246:BXS248 BXS242:BXS244 BNW246:BNW248 BNW242:BNW244 BEA246:BEA248 BEA242:BEA244 AUE246:AUE248 AUE242:AUE244 AKI246:AKI248 AKI242:AKI244 AAM246:AAM248 AAM242:AAM244 QQ246:QQ248 QQ242:QQ244 GU246:GU248 GU242:GU244 L246 L248 WTG263:WTG265 WTG267:WTG269 L263:L265 WJK267:WJK269 WJK263:WJK265 VZO267:VZO269 VZO263:VZO265 VPS267:VPS269 VPS263:VPS265 VFW267:VFW269 VFW263:VFW265 UWA267:UWA269 UWA263:UWA265 UME267:UME269 UME263:UME265 UCI267:UCI269 UCI263:UCI265 TSM267:TSM269 TSM263:TSM265 TIQ267:TIQ269 TIQ263:TIQ265 SYU267:SYU269 SYU263:SYU265 SOY267:SOY269 SOY263:SOY265 SFC267:SFC269 SFC263:SFC265 RVG267:RVG269 RVG263:RVG265 RLK267:RLK269 RLK263:RLK265 RBO267:RBO269 RBO263:RBO265 QRS267:QRS269 QRS263:QRS265 QHW267:QHW269 QHW263:QHW265 PYA267:PYA269 PYA263:PYA265 POE267:POE269 POE263:POE265 PEI267:PEI269 PEI263:PEI265 OUM267:OUM269 OUM263:OUM265 OKQ267:OKQ269 OKQ263:OKQ265 OAU267:OAU269 OAU263:OAU265 NQY267:NQY269 NQY263:NQY265 NHC267:NHC269 NHC263:NHC265 MXG267:MXG269 MXG263:MXG265 MNK267:MNK269 MNK263:MNK265 MDO267:MDO269 MDO263:MDO265 LTS267:LTS269 LTS263:LTS265 LJW267:LJW269 LJW263:LJW265 LAA267:LAA269 LAA263:LAA265 KQE267:KQE269 KQE263:KQE265 KGI267:KGI269 KGI263:KGI265 JWM267:JWM269 JWM263:JWM265 JMQ267:JMQ269 JMQ263:JMQ265 JCU267:JCU269 JCU263:JCU265 ISY267:ISY269 ISY263:ISY265 IJC267:IJC269 IJC263:IJC265 HZG267:HZG269 HZG263:HZG265 HPK267:HPK269 HPK263:HPK265 HFO267:HFO269 HFO263:HFO265 GVS267:GVS269 GVS263:GVS265 GLW267:GLW269 GLW263:GLW265 GCA267:GCA269 GCA263:GCA265 FSE267:FSE269 FSE263:FSE265 FII267:FII269 FII263:FII265 EYM267:EYM269 EYM263:EYM265 EOQ267:EOQ269 EOQ263:EOQ265 EEU267:EEU269 EEU263:EEU265 DUY267:DUY269 DUY263:DUY265 DLC267:DLC269 DLC263:DLC265 DBG267:DBG269 DBG263:DBG265 CRK267:CRK269 CRK263:CRK265 CHO267:CHO269 CHO263:CHO265 BXS267:BXS269 BXS263:BXS265 BNW267:BNW269 BNW263:BNW265 BEA267:BEA269 BEA263:BEA265 AUE267:AUE269 AUE263:AUE265 AKI267:AKI269 AKI263:AKI265 AAM267:AAM269 AAM263:AAM265 QQ267:QQ269 QQ263:QQ265 GU267:GU269 GU263:GU265 L267 L269 WTG284:WTG286 WTG288:WTG290 L284:L286 WJK288:WJK290 WJK284:WJK286 VZO288:VZO290 VZO284:VZO286 VPS288:VPS290 VPS284:VPS286 VFW288:VFW290 VFW284:VFW286 UWA288:UWA290 UWA284:UWA286 UME288:UME290 UME284:UME286 UCI288:UCI290 UCI284:UCI286 TSM288:TSM290 TSM284:TSM286 TIQ288:TIQ290 TIQ284:TIQ286 SYU288:SYU290 SYU284:SYU286 SOY288:SOY290 SOY284:SOY286 SFC288:SFC290 SFC284:SFC286 RVG288:RVG290 RVG284:RVG286 RLK288:RLK290 RLK284:RLK286 RBO288:RBO290 RBO284:RBO286 QRS288:QRS290 QRS284:QRS286 QHW288:QHW290 QHW284:QHW286 PYA288:PYA290 PYA284:PYA286 POE288:POE290 POE284:POE286 PEI288:PEI290 PEI284:PEI286 OUM288:OUM290 OUM284:OUM286 OKQ288:OKQ290 OKQ284:OKQ286 OAU288:OAU290 OAU284:OAU286 NQY288:NQY290 NQY284:NQY286 NHC288:NHC290 NHC284:NHC286 MXG288:MXG290 MXG284:MXG286 MNK288:MNK290 MNK284:MNK286 MDO288:MDO290 MDO284:MDO286 LTS288:LTS290 LTS284:LTS286 LJW288:LJW290 LJW284:LJW286 LAA288:LAA290 LAA284:LAA286 KQE288:KQE290 KQE284:KQE286 KGI288:KGI290 KGI284:KGI286 JWM288:JWM290 JWM284:JWM286 JMQ288:JMQ290 JMQ284:JMQ286 JCU288:JCU290 JCU284:JCU286 ISY288:ISY290 ISY284:ISY286 IJC288:IJC290 IJC284:IJC286 HZG288:HZG290 HZG284:HZG286 HPK288:HPK290 HPK284:HPK286 HFO288:HFO290 HFO284:HFO286 GVS288:GVS290 GVS284:GVS286 GLW288:GLW290 GLW284:GLW286 GCA288:GCA290 GCA284:GCA286 FSE288:FSE290 FSE284:FSE286 FII288:FII290 FII284:FII286 EYM288:EYM290 EYM284:EYM286 EOQ288:EOQ290 EOQ284:EOQ286 EEU288:EEU290 EEU284:EEU286 DUY288:DUY290 DUY284:DUY286 DLC288:DLC290 DLC284:DLC286 DBG288:DBG290 DBG284:DBG286 CRK288:CRK290 CRK284:CRK286 CHO288:CHO290 CHO284:CHO286 BXS288:BXS290 BXS284:BXS286 BNW288:BNW290 BNW284:BNW286 BEA288:BEA290 BEA284:BEA286 AUE288:AUE290 AUE284:AUE286 AKI288:AKI290 AKI284:AKI286 AAM288:AAM290 AAM284:AAM286 QQ288:QQ290 QQ284:QQ286 GU288:GU290 GU284:GU286 L288 L290 WTG305:WTG307 WTG309:WTG311 L305:L307 WJK309:WJK311 WJK305:WJK307 VZO309:VZO311 VZO305:VZO307 VPS309:VPS311 VPS305:VPS307 VFW309:VFW311 VFW305:VFW307 UWA309:UWA311 UWA305:UWA307 UME309:UME311 UME305:UME307 UCI309:UCI311 UCI305:UCI307 TSM309:TSM311 TSM305:TSM307 TIQ309:TIQ311 TIQ305:TIQ307 SYU309:SYU311 SYU305:SYU307 SOY309:SOY311 SOY305:SOY307 SFC309:SFC311 SFC305:SFC307 RVG309:RVG311 RVG305:RVG307 RLK309:RLK311 RLK305:RLK307 RBO309:RBO311 RBO305:RBO307 QRS309:QRS311 QRS305:QRS307 QHW309:QHW311 QHW305:QHW307 PYA309:PYA311 PYA305:PYA307 POE309:POE311 POE305:POE307 PEI309:PEI311 PEI305:PEI307 OUM309:OUM311 OUM305:OUM307 OKQ309:OKQ311 OKQ305:OKQ307 OAU309:OAU311 OAU305:OAU307 NQY309:NQY311 NQY305:NQY307 NHC309:NHC311 NHC305:NHC307 MXG309:MXG311 MXG305:MXG307 MNK309:MNK311 MNK305:MNK307 MDO309:MDO311 MDO305:MDO307 LTS309:LTS311 LTS305:LTS307 LJW309:LJW311 LJW305:LJW307 LAA309:LAA311 LAA305:LAA307 KQE309:KQE311 KQE305:KQE307 KGI309:KGI311 KGI305:KGI307 JWM309:JWM311 JWM305:JWM307 JMQ309:JMQ311 JMQ305:JMQ307 JCU309:JCU311 JCU305:JCU307 ISY309:ISY311 ISY305:ISY307 IJC309:IJC311 IJC305:IJC307 HZG309:HZG311 HZG305:HZG307 HPK309:HPK311 HPK305:HPK307 HFO309:HFO311 HFO305:HFO307 GVS309:GVS311 GVS305:GVS307 GLW309:GLW311 GLW305:GLW307 GCA309:GCA311 GCA305:GCA307 FSE309:FSE311 FSE305:FSE307 FII309:FII311 FII305:FII307 EYM309:EYM311 EYM305:EYM307 EOQ309:EOQ311 EOQ305:EOQ307 EEU309:EEU311 EEU305:EEU307 DUY309:DUY311 DUY305:DUY307 DLC309:DLC311 DLC305:DLC307 DBG309:DBG311 DBG305:DBG307 CRK309:CRK311 CRK305:CRK307 CHO309:CHO311 CHO305:CHO307 BXS309:BXS311 BXS305:BXS307 BNW309:BNW311 BNW305:BNW307 BEA309:BEA311 BEA305:BEA307 AUE309:AUE311 AUE305:AUE307 AKI309:AKI311 AKI305:AKI307 AAM309:AAM311 AAM305:AAM307 QQ309:QQ311 QQ305:QQ307 GU309:GU311 GU305:GU307 L309 L311 WTG326:WTG328 WTG330:WTG332 L326:L328 WJK330:WJK332 WJK326:WJK328 VZO330:VZO332 VZO326:VZO328 VPS330:VPS332 VPS326:VPS328 VFW330:VFW332 VFW326:VFW328 UWA330:UWA332 UWA326:UWA328 UME330:UME332 UME326:UME328 UCI330:UCI332 UCI326:UCI328 TSM330:TSM332 TSM326:TSM328 TIQ330:TIQ332 TIQ326:TIQ328 SYU330:SYU332 SYU326:SYU328 SOY330:SOY332 SOY326:SOY328 SFC330:SFC332 SFC326:SFC328 RVG330:RVG332 RVG326:RVG328 RLK330:RLK332 RLK326:RLK328 RBO330:RBO332 RBO326:RBO328 QRS330:QRS332 QRS326:QRS328 QHW330:QHW332 QHW326:QHW328 PYA330:PYA332 PYA326:PYA328 POE330:POE332 POE326:POE328 PEI330:PEI332 PEI326:PEI328 OUM330:OUM332 OUM326:OUM328 OKQ330:OKQ332 OKQ326:OKQ328 OAU330:OAU332 OAU326:OAU328 NQY330:NQY332 NQY326:NQY328 NHC330:NHC332 NHC326:NHC328 MXG330:MXG332 MXG326:MXG328 MNK330:MNK332 MNK326:MNK328 MDO330:MDO332 MDO326:MDO328 LTS330:LTS332 LTS326:LTS328 LJW330:LJW332 LJW326:LJW328 LAA330:LAA332 LAA326:LAA328 KQE330:KQE332 KQE326:KQE328 KGI330:KGI332 KGI326:KGI328 JWM330:JWM332 JWM326:JWM328 JMQ330:JMQ332 JMQ326:JMQ328 JCU330:JCU332 JCU326:JCU328 ISY330:ISY332 ISY326:ISY328 IJC330:IJC332 IJC326:IJC328 HZG330:HZG332 HZG326:HZG328 HPK330:HPK332 HPK326:HPK328 HFO330:HFO332 HFO326:HFO328 GVS330:GVS332 GVS326:GVS328 GLW330:GLW332 GLW326:GLW328 GCA330:GCA332 GCA326:GCA328 FSE330:FSE332 FSE326:FSE328 FII330:FII332 FII326:FII328 EYM330:EYM332 EYM326:EYM328 EOQ330:EOQ332 EOQ326:EOQ328 EEU330:EEU332 EEU326:EEU328 DUY330:DUY332 DUY326:DUY328 DLC330:DLC332 DLC326:DLC328 DBG330:DBG332 DBG326:DBG328 CRK330:CRK332 CRK326:CRK328 CHO330:CHO332 CHO326:CHO328 BXS330:BXS332 BXS326:BXS328 BNW330:BNW332 BNW326:BNW328 BEA330:BEA332 BEA326:BEA328 AUE330:AUE332 AUE326:AUE328 AKI330:AKI332 AKI326:AKI328 AAM330:AAM332 AAM326:AAM328 QQ330:QQ332 QQ326:QQ328 GU330:GU332 GU326:GU328 L330 L332 WTG347:WTG349 WTG351:WTG353 L347:L349 WJK351:WJK353 WJK347:WJK349 VZO351:VZO353 VZO347:VZO349 VPS351:VPS353 VPS347:VPS349 VFW351:VFW353 VFW347:VFW349 UWA351:UWA353 UWA347:UWA349 UME351:UME353 UME347:UME349 UCI351:UCI353 UCI347:UCI349 TSM351:TSM353 TSM347:TSM349 TIQ351:TIQ353 TIQ347:TIQ349 SYU351:SYU353 SYU347:SYU349 SOY351:SOY353 SOY347:SOY349 SFC351:SFC353 SFC347:SFC349 RVG351:RVG353 RVG347:RVG349 RLK351:RLK353 RLK347:RLK349 RBO351:RBO353 RBO347:RBO349 QRS351:QRS353 QRS347:QRS349 QHW351:QHW353 QHW347:QHW349 PYA351:PYA353 PYA347:PYA349 POE351:POE353 POE347:POE349 PEI351:PEI353 PEI347:PEI349 OUM351:OUM353 OUM347:OUM349 OKQ351:OKQ353 OKQ347:OKQ349 OAU351:OAU353 OAU347:OAU349 NQY351:NQY353 NQY347:NQY349 NHC351:NHC353 NHC347:NHC349 MXG351:MXG353 MXG347:MXG349 MNK351:MNK353 MNK347:MNK349 MDO351:MDO353 MDO347:MDO349 LTS351:LTS353 LTS347:LTS349 LJW351:LJW353 LJW347:LJW349 LAA351:LAA353 LAA347:LAA349 KQE351:KQE353 KQE347:KQE349 KGI351:KGI353 KGI347:KGI349 JWM351:JWM353 JWM347:JWM349 JMQ351:JMQ353 JMQ347:JMQ349 JCU351:JCU353 JCU347:JCU349 ISY351:ISY353 ISY347:ISY349 IJC351:IJC353 IJC347:IJC349 HZG351:HZG353 HZG347:HZG349 HPK351:HPK353 HPK347:HPK349 HFO351:HFO353 HFO347:HFO349 GVS351:GVS353 GVS347:GVS349 GLW351:GLW353 GLW347:GLW349 GCA351:GCA353 GCA347:GCA349 FSE351:FSE353 FSE347:FSE349 FII351:FII353 FII347:FII349 EYM351:EYM353 EYM347:EYM349 EOQ351:EOQ353 EOQ347:EOQ349 EEU351:EEU353 EEU347:EEU349 DUY351:DUY353 DUY347:DUY349 DLC351:DLC353 DLC347:DLC349 DBG351:DBG353 DBG347:DBG349 CRK351:CRK353 CRK347:CRK349 CHO351:CHO353 CHO347:CHO349 BXS351:BXS353 BXS347:BXS349 BNW351:BNW353 BNW347:BNW349 BEA351:BEA353 BEA347:BEA349 AUE351:AUE353 AUE347:AUE349 AKI351:AKI353 AKI347:AKI349 AAM351:AAM353 AAM347:AAM349 QQ351:QQ353 QQ347:QQ349 GU351:GU353 GU347:GU349 L351 L353 WTG368:WTG370 WTG372:WTG374 L368:L370 WJK372:WJK374 WJK368:WJK370 VZO372:VZO374 VZO368:VZO370 VPS372:VPS374 VPS368:VPS370 VFW372:VFW374 VFW368:VFW370 UWA372:UWA374 UWA368:UWA370 UME372:UME374 UME368:UME370 UCI372:UCI374 UCI368:UCI370 TSM372:TSM374 TSM368:TSM370 TIQ372:TIQ374 TIQ368:TIQ370 SYU372:SYU374 SYU368:SYU370 SOY372:SOY374 SOY368:SOY370 SFC372:SFC374 SFC368:SFC370 RVG372:RVG374 RVG368:RVG370 RLK372:RLK374 RLK368:RLK370 RBO372:RBO374 RBO368:RBO370 QRS372:QRS374 QRS368:QRS370 QHW372:QHW374 QHW368:QHW370 PYA372:PYA374 PYA368:PYA370 POE372:POE374 POE368:POE370 PEI372:PEI374 PEI368:PEI370 OUM372:OUM374 OUM368:OUM370 OKQ372:OKQ374 OKQ368:OKQ370 OAU372:OAU374 OAU368:OAU370 NQY372:NQY374 NQY368:NQY370 NHC372:NHC374 NHC368:NHC370 MXG372:MXG374 MXG368:MXG370 MNK372:MNK374 MNK368:MNK370 MDO372:MDO374 MDO368:MDO370 LTS372:LTS374 LTS368:LTS370 LJW372:LJW374 LJW368:LJW370 LAA372:LAA374 LAA368:LAA370 KQE372:KQE374 KQE368:KQE370 KGI372:KGI374 KGI368:KGI370 JWM372:JWM374 JWM368:JWM370 JMQ372:JMQ374 JMQ368:JMQ370 JCU372:JCU374 JCU368:JCU370 ISY372:ISY374 ISY368:ISY370 IJC372:IJC374 IJC368:IJC370 HZG372:HZG374 HZG368:HZG370 HPK372:HPK374 HPK368:HPK370 HFO372:HFO374 HFO368:HFO370 GVS372:GVS374 GVS368:GVS370 GLW372:GLW374 GLW368:GLW370 GCA372:GCA374 GCA368:GCA370 FSE372:FSE374 FSE368:FSE370 FII372:FII374 FII368:FII370 EYM372:EYM374 EYM368:EYM370 EOQ372:EOQ374 EOQ368:EOQ370 EEU372:EEU374 EEU368:EEU370 DUY372:DUY374 DUY368:DUY370 DLC372:DLC374 DLC368:DLC370 DBG372:DBG374 DBG368:DBG370 CRK372:CRK374 CRK368:CRK370 CHO372:CHO374 CHO368:CHO370 BXS372:BXS374 BXS368:BXS370 BNW372:BNW374 BNW368:BNW370 BEA372:BEA374 BEA368:BEA370 AUE372:AUE374 AUE368:AUE370 AKI372:AKI374 AKI368:AKI370 AAM372:AAM374 AAM368:AAM370 QQ372:QQ374 QQ368:QQ370 GU372:GU374 GU368:GU370 L372 L374 WTG389:WTG391 WTG393:WTG395 L389:L391 WJK393:WJK395 WJK389:WJK391 VZO393:VZO395 VZO389:VZO391 VPS393:VPS395 VPS389:VPS391 VFW393:VFW395 VFW389:VFW391 UWA393:UWA395 UWA389:UWA391 UME393:UME395 UME389:UME391 UCI393:UCI395 UCI389:UCI391 TSM393:TSM395 TSM389:TSM391 TIQ393:TIQ395 TIQ389:TIQ391 SYU393:SYU395 SYU389:SYU391 SOY393:SOY395 SOY389:SOY391 SFC393:SFC395 SFC389:SFC391 RVG393:RVG395 RVG389:RVG391 RLK393:RLK395 RLK389:RLK391 RBO393:RBO395 RBO389:RBO391 QRS393:QRS395 QRS389:QRS391 QHW393:QHW395 QHW389:QHW391 PYA393:PYA395 PYA389:PYA391 POE393:POE395 POE389:POE391 PEI393:PEI395 PEI389:PEI391 OUM393:OUM395 OUM389:OUM391 OKQ393:OKQ395 OKQ389:OKQ391 OAU393:OAU395 OAU389:OAU391 NQY393:NQY395 NQY389:NQY391 NHC393:NHC395 NHC389:NHC391 MXG393:MXG395 MXG389:MXG391 MNK393:MNK395 MNK389:MNK391 MDO393:MDO395 MDO389:MDO391 LTS393:LTS395 LTS389:LTS391 LJW393:LJW395 LJW389:LJW391 LAA393:LAA395 LAA389:LAA391 KQE393:KQE395 KQE389:KQE391 KGI393:KGI395 KGI389:KGI391 JWM393:JWM395 JWM389:JWM391 JMQ393:JMQ395 JMQ389:JMQ391 JCU393:JCU395 JCU389:JCU391 ISY393:ISY395 ISY389:ISY391 IJC393:IJC395 IJC389:IJC391 HZG393:HZG395 HZG389:HZG391 HPK393:HPK395 HPK389:HPK391 HFO393:HFO395 HFO389:HFO391 GVS393:GVS395 GVS389:GVS391 GLW393:GLW395 GLW389:GLW391 GCA393:GCA395 GCA389:GCA391 FSE393:FSE395 FSE389:FSE391 FII393:FII395 FII389:FII391 EYM393:EYM395 EYM389:EYM391 EOQ393:EOQ395 EOQ389:EOQ391 EEU393:EEU395 EEU389:EEU391 DUY393:DUY395 DUY389:DUY391 DLC393:DLC395 DLC389:DLC391 DBG393:DBG395 DBG389:DBG391 CRK393:CRK395 CRK389:CRK391 CHO393:CHO395 CHO389:CHO391 BXS393:BXS395 BXS389:BXS391 BNW393:BNW395 BNW389:BNW391 BEA393:BEA395 BEA389:BEA391 AUE393:AUE395 AUE389:AUE391 AKI393:AKI395 AKI389:AKI391 AAM393:AAM395 AAM389:AAM391 QQ393:QQ395 QQ389:QQ391 GU393:GU395 GU389:GU391 L393 L395 WTG410:WTG412 WTG414:WTG416 L410:L412 WJK414:WJK416 WJK410:WJK412 VZO414:VZO416 VZO410:VZO412 VPS414:VPS416 VPS410:VPS412 VFW414:VFW416 VFW410:VFW412 UWA414:UWA416 UWA410:UWA412 UME414:UME416 UME410:UME412 UCI414:UCI416 UCI410:UCI412 TSM414:TSM416 TSM410:TSM412 TIQ414:TIQ416 TIQ410:TIQ412 SYU414:SYU416 SYU410:SYU412 SOY414:SOY416 SOY410:SOY412 SFC414:SFC416 SFC410:SFC412 RVG414:RVG416 RVG410:RVG412 RLK414:RLK416 RLK410:RLK412 RBO414:RBO416 RBO410:RBO412 QRS414:QRS416 QRS410:QRS412 QHW414:QHW416 QHW410:QHW412 PYA414:PYA416 PYA410:PYA412 POE414:POE416 POE410:POE412 PEI414:PEI416 PEI410:PEI412 OUM414:OUM416 OUM410:OUM412 OKQ414:OKQ416 OKQ410:OKQ412 OAU414:OAU416 OAU410:OAU412 NQY414:NQY416 NQY410:NQY412 NHC414:NHC416 NHC410:NHC412 MXG414:MXG416 MXG410:MXG412 MNK414:MNK416 MNK410:MNK412 MDO414:MDO416 MDO410:MDO412 LTS414:LTS416 LTS410:LTS412 LJW414:LJW416 LJW410:LJW412 LAA414:LAA416 LAA410:LAA412 KQE414:KQE416 KQE410:KQE412 KGI414:KGI416 KGI410:KGI412 JWM414:JWM416 JWM410:JWM412 JMQ414:JMQ416 JMQ410:JMQ412 JCU414:JCU416 JCU410:JCU412 ISY414:ISY416 ISY410:ISY412 IJC414:IJC416 IJC410:IJC412 HZG414:HZG416 HZG410:HZG412 HPK414:HPK416 HPK410:HPK412 HFO414:HFO416 HFO410:HFO412 GVS414:GVS416 GVS410:GVS412 GLW414:GLW416 GLW410:GLW412 GCA414:GCA416 GCA410:GCA412 FSE414:FSE416 FSE410:FSE412 FII414:FII416 FII410:FII412 EYM414:EYM416 EYM410:EYM412 EOQ414:EOQ416 EOQ410:EOQ412 EEU414:EEU416 EEU410:EEU412 DUY414:DUY416 DUY410:DUY412 DLC414:DLC416 DLC410:DLC412 DBG414:DBG416 DBG410:DBG412 CRK414:CRK416 CRK410:CRK412 CHO414:CHO416 CHO410:CHO412 BXS414:BXS416 BXS410:BXS412 BNW414:BNW416 BNW410:BNW412 BEA414:BEA416 BEA410:BEA412 AUE414:AUE416 AUE410:AUE412 AKI414:AKI416 AKI410:AKI412 AAM414:AAM416 AAM410:AAM412 QQ414:QQ416 QQ410:QQ412 GU414:GU416 GU410:GU412 L414 L416 WTG431:WTG433 WTG435:WTG437 L431:L433 WJK435:WJK437 WJK431:WJK433 VZO435:VZO437 VZO431:VZO433 VPS435:VPS437 VPS431:VPS433 VFW435:VFW437 VFW431:VFW433 UWA435:UWA437 UWA431:UWA433 UME435:UME437 UME431:UME433 UCI435:UCI437 UCI431:UCI433 TSM435:TSM437 TSM431:TSM433 TIQ435:TIQ437 TIQ431:TIQ433 SYU435:SYU437 SYU431:SYU433 SOY435:SOY437 SOY431:SOY433 SFC435:SFC437 SFC431:SFC433 RVG435:RVG437 RVG431:RVG433 RLK435:RLK437 RLK431:RLK433 RBO435:RBO437 RBO431:RBO433 QRS435:QRS437 QRS431:QRS433 QHW435:QHW437 QHW431:QHW433 PYA435:PYA437 PYA431:PYA433 POE435:POE437 POE431:POE433 PEI435:PEI437 PEI431:PEI433 OUM435:OUM437 OUM431:OUM433 OKQ435:OKQ437 OKQ431:OKQ433 OAU435:OAU437 OAU431:OAU433 NQY435:NQY437 NQY431:NQY433 NHC435:NHC437 NHC431:NHC433 MXG435:MXG437 MXG431:MXG433 MNK435:MNK437 MNK431:MNK433 MDO435:MDO437 MDO431:MDO433 LTS435:LTS437 LTS431:LTS433 LJW435:LJW437 LJW431:LJW433 LAA435:LAA437 LAA431:LAA433 KQE435:KQE437 KQE431:KQE433 KGI435:KGI437 KGI431:KGI433 JWM435:JWM437 JWM431:JWM433 JMQ435:JMQ437 JMQ431:JMQ433 JCU435:JCU437 JCU431:JCU433 ISY435:ISY437 ISY431:ISY433 IJC435:IJC437 IJC431:IJC433 HZG435:HZG437 HZG431:HZG433 HPK435:HPK437 HPK431:HPK433 HFO435:HFO437 HFO431:HFO433 GVS435:GVS437 GVS431:GVS433 GLW435:GLW437 GLW431:GLW433 GCA435:GCA437 GCA431:GCA433 FSE435:FSE437 FSE431:FSE433 FII435:FII437 FII431:FII433 EYM435:EYM437 EYM431:EYM433 EOQ435:EOQ437 EOQ431:EOQ433 EEU435:EEU437 EEU431:EEU433 DUY435:DUY437 DUY431:DUY433 DLC435:DLC437 DLC431:DLC433 DBG435:DBG437 DBG431:DBG433 CRK435:CRK437 CRK431:CRK433 CHO435:CHO437 CHO431:CHO433 BXS435:BXS437 BXS431:BXS433 BNW435:BNW437 BNW431:BNW433 BEA435:BEA437 BEA431:BEA433 AUE435:AUE437 AUE431:AUE433 AKI435:AKI437 AKI431:AKI433 AAM435:AAM437 AAM431:AAM433 QQ435:QQ437 QQ431:QQ433 GU435:GU437 GU431:GU433 L435 L437 WTG452:WTG454 WTG456:WTG458 L452:L454 WJK456:WJK458 WJK452:WJK454 VZO456:VZO458 VZO452:VZO454 VPS456:VPS458 VPS452:VPS454 VFW456:VFW458 VFW452:VFW454 UWA456:UWA458 UWA452:UWA454 UME456:UME458 UME452:UME454 UCI456:UCI458 UCI452:UCI454 TSM456:TSM458 TSM452:TSM454 TIQ456:TIQ458 TIQ452:TIQ454 SYU456:SYU458 SYU452:SYU454 SOY456:SOY458 SOY452:SOY454 SFC456:SFC458 SFC452:SFC454 RVG456:RVG458 RVG452:RVG454 RLK456:RLK458 RLK452:RLK454 RBO456:RBO458 RBO452:RBO454 QRS456:QRS458 QRS452:QRS454 QHW456:QHW458 QHW452:QHW454 PYA456:PYA458 PYA452:PYA454 POE456:POE458 POE452:POE454 PEI456:PEI458 PEI452:PEI454 OUM456:OUM458 OUM452:OUM454 OKQ456:OKQ458 OKQ452:OKQ454 OAU456:OAU458 OAU452:OAU454 NQY456:NQY458 NQY452:NQY454 NHC456:NHC458 NHC452:NHC454 MXG456:MXG458 MXG452:MXG454 MNK456:MNK458 MNK452:MNK454 MDO456:MDO458 MDO452:MDO454 LTS456:LTS458 LTS452:LTS454 LJW456:LJW458 LJW452:LJW454 LAA456:LAA458 LAA452:LAA454 KQE456:KQE458 KQE452:KQE454 KGI456:KGI458 KGI452:KGI454 JWM456:JWM458 JWM452:JWM454 JMQ456:JMQ458 JMQ452:JMQ454 JCU456:JCU458 JCU452:JCU454 ISY456:ISY458 ISY452:ISY454 IJC456:IJC458 IJC452:IJC454 HZG456:HZG458 HZG452:HZG454 HPK456:HPK458 HPK452:HPK454 HFO456:HFO458 HFO452:HFO454 GVS456:GVS458 GVS452:GVS454 GLW456:GLW458 GLW452:GLW454 GCA456:GCA458 GCA452:GCA454 FSE456:FSE458 FSE452:FSE454 FII456:FII458 FII452:FII454 EYM456:EYM458 EYM452:EYM454 EOQ456:EOQ458 EOQ452:EOQ454 EEU456:EEU458 EEU452:EEU454 DUY456:DUY458 DUY452:DUY454 DLC456:DLC458 DLC452:DLC454 DBG456:DBG458 DBG452:DBG454 CRK456:CRK458 CRK452:CRK454 CHO456:CHO458 CHO452:CHO454 BXS456:BXS458 BXS452:BXS454 BNW456:BNW458 BNW452:BNW454 BEA456:BEA458 BEA452:BEA454 AUE456:AUE458 AUE452:AUE454 AKI456:AKI458 AKI452:AKI454 AAM456:AAM458 AAM452:AAM454 QQ456:QQ458 QQ452:QQ454 GU456:GU458 GU452:GU454 L456 L458 WTG473:WTG475 WTG477:WTG479 L473:L475 WJK477:WJK479 WJK473:WJK475 VZO477:VZO479 VZO473:VZO475 VPS477:VPS479 VPS473:VPS475 VFW477:VFW479 VFW473:VFW475 UWA477:UWA479 UWA473:UWA475 UME477:UME479 UME473:UME475 UCI477:UCI479 UCI473:UCI475 TSM477:TSM479 TSM473:TSM475 TIQ477:TIQ479 TIQ473:TIQ475 SYU477:SYU479 SYU473:SYU475 SOY477:SOY479 SOY473:SOY475 SFC477:SFC479 SFC473:SFC475 RVG477:RVG479 RVG473:RVG475 RLK477:RLK479 RLK473:RLK475 RBO477:RBO479 RBO473:RBO475 QRS477:QRS479 QRS473:QRS475 QHW477:QHW479 QHW473:QHW475 PYA477:PYA479 PYA473:PYA475 POE477:POE479 POE473:POE475 PEI477:PEI479 PEI473:PEI475 OUM477:OUM479 OUM473:OUM475 OKQ477:OKQ479 OKQ473:OKQ475 OAU477:OAU479 OAU473:OAU475 NQY477:NQY479 NQY473:NQY475 NHC477:NHC479 NHC473:NHC475 MXG477:MXG479 MXG473:MXG475 MNK477:MNK479 MNK473:MNK475 MDO477:MDO479 MDO473:MDO475 LTS477:LTS479 LTS473:LTS475 LJW477:LJW479 LJW473:LJW475 LAA477:LAA479 LAA473:LAA475 KQE477:KQE479 KQE473:KQE475 KGI477:KGI479 KGI473:KGI475 JWM477:JWM479 JWM473:JWM475 JMQ477:JMQ479 JMQ473:JMQ475 JCU477:JCU479 JCU473:JCU475 ISY477:ISY479 ISY473:ISY475 IJC477:IJC479 IJC473:IJC475 HZG477:HZG479 HZG473:HZG475 HPK477:HPK479 HPK473:HPK475 HFO477:HFO479 HFO473:HFO475 GVS477:GVS479 GVS473:GVS475 GLW477:GLW479 GLW473:GLW475 GCA477:GCA479 GCA473:GCA475 FSE477:FSE479 FSE473:FSE475 FII477:FII479 FII473:FII475 EYM477:EYM479 EYM473:EYM475 EOQ477:EOQ479 EOQ473:EOQ475 EEU477:EEU479 EEU473:EEU475 DUY477:DUY479 DUY473:DUY475 DLC477:DLC479 DLC473:DLC475 DBG477:DBG479 DBG473:DBG475 CRK477:CRK479 CRK473:CRK475 CHO477:CHO479 CHO473:CHO475 BXS477:BXS479 BXS473:BXS475 BNW477:BNW479 BNW473:BNW475 BEA477:BEA479 BEA473:BEA475 AUE477:AUE479 AUE473:AUE475 AKI477:AKI479 AKI473:AKI475 AAM477:AAM479 AAM473:AAM475 QQ477:QQ479 QQ473:QQ475 GU477:GU479 GU473:GU475 L477 L479 WTG494:WTG496 WTG498:WTG500 L494:L496 WJK498:WJK500 WJK494:WJK496 VZO498:VZO500 VZO494:VZO496 VPS498:VPS500 VPS494:VPS496 VFW498:VFW500 VFW494:VFW496 UWA498:UWA500 UWA494:UWA496 UME498:UME500 UME494:UME496 UCI498:UCI500 UCI494:UCI496 TSM498:TSM500 TSM494:TSM496 TIQ498:TIQ500 TIQ494:TIQ496 SYU498:SYU500 SYU494:SYU496 SOY498:SOY500 SOY494:SOY496 SFC498:SFC500 SFC494:SFC496 RVG498:RVG500 RVG494:RVG496 RLK498:RLK500 RLK494:RLK496 RBO498:RBO500 RBO494:RBO496 QRS498:QRS500 QRS494:QRS496 QHW498:QHW500 QHW494:QHW496 PYA498:PYA500 PYA494:PYA496 POE498:POE500 POE494:POE496 PEI498:PEI500 PEI494:PEI496 OUM498:OUM500 OUM494:OUM496 OKQ498:OKQ500 OKQ494:OKQ496 OAU498:OAU500 OAU494:OAU496 NQY498:NQY500 NQY494:NQY496 NHC498:NHC500 NHC494:NHC496 MXG498:MXG500 MXG494:MXG496 MNK498:MNK500 MNK494:MNK496 MDO498:MDO500 MDO494:MDO496 LTS498:LTS500 LTS494:LTS496 LJW498:LJW500 LJW494:LJW496 LAA498:LAA500 LAA494:LAA496 KQE498:KQE500 KQE494:KQE496 KGI498:KGI500 KGI494:KGI496 JWM498:JWM500 JWM494:JWM496 JMQ498:JMQ500 JMQ494:JMQ496 JCU498:JCU500 JCU494:JCU496 ISY498:ISY500 ISY494:ISY496 IJC498:IJC500 IJC494:IJC496 HZG498:HZG500 HZG494:HZG496 HPK498:HPK500 HPK494:HPK496 HFO498:HFO500 HFO494:HFO496 GVS498:GVS500 GVS494:GVS496 GLW498:GLW500 GLW494:GLW496 GCA498:GCA500 GCA494:GCA496 FSE498:FSE500 FSE494:FSE496 FII498:FII500 FII494:FII496 EYM498:EYM500 EYM494:EYM496 EOQ498:EOQ500 EOQ494:EOQ496 EEU498:EEU500 EEU494:EEU496 DUY498:DUY500 DUY494:DUY496 DLC498:DLC500 DLC494:DLC496 DBG498:DBG500 DBG494:DBG496 CRK498:CRK500 CRK494:CRK496 CHO498:CHO500 CHO494:CHO496 BXS498:BXS500 BXS494:BXS496 BNW498:BNW500 BNW494:BNW496 BEA498:BEA500 BEA494:BEA496 AUE498:AUE500 AUE494:AUE496 AKI498:AKI500 AKI494:AKI496 AAM498:AAM500 AAM494:AAM496 QQ498:QQ500 QQ494:QQ496 GU498:GU500 GU494:GU496 L498 L500 WTG515:WTG517 WTG519:WTG521 L515:L517 WJK519:WJK521 WJK515:WJK517 VZO519:VZO521 VZO515:VZO517 VPS519:VPS521 VPS515:VPS517 VFW519:VFW521 VFW515:VFW517 UWA519:UWA521 UWA515:UWA517 UME519:UME521 UME515:UME517 UCI519:UCI521 UCI515:UCI517 TSM519:TSM521 TSM515:TSM517 TIQ519:TIQ521 TIQ515:TIQ517 SYU519:SYU521 SYU515:SYU517 SOY519:SOY521 SOY515:SOY517 SFC519:SFC521 SFC515:SFC517 RVG519:RVG521 RVG515:RVG517 RLK519:RLK521 RLK515:RLK517 RBO519:RBO521 RBO515:RBO517 QRS519:QRS521 QRS515:QRS517 QHW519:QHW521 QHW515:QHW517 PYA519:PYA521 PYA515:PYA517 POE519:POE521 POE515:POE517 PEI519:PEI521 PEI515:PEI517 OUM519:OUM521 OUM515:OUM517 OKQ519:OKQ521 OKQ515:OKQ517 OAU519:OAU521 OAU515:OAU517 NQY519:NQY521 NQY515:NQY517 NHC519:NHC521 NHC515:NHC517 MXG519:MXG521 MXG515:MXG517 MNK519:MNK521 MNK515:MNK517 MDO519:MDO521 MDO515:MDO517 LTS519:LTS521 LTS515:LTS517 LJW519:LJW521 LJW515:LJW517 LAA519:LAA521 LAA515:LAA517 KQE519:KQE521 KQE515:KQE517 KGI519:KGI521 KGI515:KGI517 JWM519:JWM521 JWM515:JWM517 JMQ519:JMQ521 JMQ515:JMQ517 JCU519:JCU521 JCU515:JCU517 ISY519:ISY521 ISY515:ISY517 IJC519:IJC521 IJC515:IJC517 HZG519:HZG521 HZG515:HZG517 HPK519:HPK521 HPK515:HPK517 HFO519:HFO521 HFO515:HFO517 GVS519:GVS521 GVS515:GVS517 GLW519:GLW521 GLW515:GLW517 GCA519:GCA521 GCA515:GCA517 FSE519:FSE521 FSE515:FSE517 FII519:FII521 FII515:FII517 EYM519:EYM521 EYM515:EYM517 EOQ519:EOQ521 EOQ515:EOQ517 EEU519:EEU521 EEU515:EEU517 DUY519:DUY521 DUY515:DUY517 DLC519:DLC521 DLC515:DLC517 DBG519:DBG521 DBG515:DBG517 CRK519:CRK521 CRK515:CRK517 CHO519:CHO521 CHO515:CHO517 BXS519:BXS521 BXS515:BXS517 BNW519:BNW521 BNW515:BNW517 BEA519:BEA521 BEA515:BEA517 AUE519:AUE521 AUE515:AUE517 AKI519:AKI521 AKI515:AKI517 AAM519:AAM521 AAM515:AAM517 QQ519:QQ521 QQ515:QQ517 GU519:GU521 GU515:GU517 L519 L521 WTG536:WTG538 WTG540:WTG542 L536:L538 WJK540:WJK542 WJK536:WJK538 VZO540:VZO542 VZO536:VZO538 VPS540:VPS542 VPS536:VPS538 VFW540:VFW542 VFW536:VFW538 UWA540:UWA542 UWA536:UWA538 UME540:UME542 UME536:UME538 UCI540:UCI542 UCI536:UCI538 TSM540:TSM542 TSM536:TSM538 TIQ540:TIQ542 TIQ536:TIQ538 SYU540:SYU542 SYU536:SYU538 SOY540:SOY542 SOY536:SOY538 SFC540:SFC542 SFC536:SFC538 RVG540:RVG542 RVG536:RVG538 RLK540:RLK542 RLK536:RLK538 RBO540:RBO542 RBO536:RBO538 QRS540:QRS542 QRS536:QRS538 QHW540:QHW542 QHW536:QHW538 PYA540:PYA542 PYA536:PYA538 POE540:POE542 POE536:POE538 PEI540:PEI542 PEI536:PEI538 OUM540:OUM542 OUM536:OUM538 OKQ540:OKQ542 OKQ536:OKQ538 OAU540:OAU542 OAU536:OAU538 NQY540:NQY542 NQY536:NQY538 NHC540:NHC542 NHC536:NHC538 MXG540:MXG542 MXG536:MXG538 MNK540:MNK542 MNK536:MNK538 MDO540:MDO542 MDO536:MDO538 LTS540:LTS542 LTS536:LTS538 LJW540:LJW542 LJW536:LJW538 LAA540:LAA542 LAA536:LAA538 KQE540:KQE542 KQE536:KQE538 KGI540:KGI542 KGI536:KGI538 JWM540:JWM542 JWM536:JWM538 JMQ540:JMQ542 JMQ536:JMQ538 JCU540:JCU542 JCU536:JCU538 ISY540:ISY542 ISY536:ISY538 IJC540:IJC542 IJC536:IJC538 HZG540:HZG542 HZG536:HZG538 HPK540:HPK542 HPK536:HPK538 HFO540:HFO542 HFO536:HFO538 GVS540:GVS542 GVS536:GVS538 GLW540:GLW542 GLW536:GLW538 GCA540:GCA542 GCA536:GCA538 FSE540:FSE542 FSE536:FSE538 FII540:FII542 FII536:FII538 EYM540:EYM542 EYM536:EYM538 EOQ540:EOQ542 EOQ536:EOQ538 EEU540:EEU542 EEU536:EEU538 DUY540:DUY542 DUY536:DUY538 DLC540:DLC542 DLC536:DLC538 DBG540:DBG542 DBG536:DBG538 CRK540:CRK542 CRK536:CRK538 CHO540:CHO542 CHO536:CHO538 BXS540:BXS542 BXS536:BXS538 BNW540:BNW542 BNW536:BNW538 BEA540:BEA542 BEA536:BEA538 AUE540:AUE542 AUE536:AUE538 AKI540:AKI542 AKI536:AKI538 AAM540:AAM542 AAM536:AAM538 QQ540:QQ542 QQ536:QQ538 GU540:GU542 GU536:GU538 L540 L542 WTG557:WTG559 WTG561:WTG563 L557:L559 WJK561:WJK563 WJK557:WJK559 VZO561:VZO563 VZO557:VZO559 VPS561:VPS563 VPS557:VPS559 VFW561:VFW563 VFW557:VFW559 UWA561:UWA563 UWA557:UWA559 UME561:UME563 UME557:UME559 UCI561:UCI563 UCI557:UCI559 TSM561:TSM563 TSM557:TSM559 TIQ561:TIQ563 TIQ557:TIQ559 SYU561:SYU563 SYU557:SYU559 SOY561:SOY563 SOY557:SOY559 SFC561:SFC563 SFC557:SFC559 RVG561:RVG563 RVG557:RVG559 RLK561:RLK563 RLK557:RLK559 RBO561:RBO563 RBO557:RBO559 QRS561:QRS563 QRS557:QRS559 QHW561:QHW563 QHW557:QHW559 PYA561:PYA563 PYA557:PYA559 POE561:POE563 POE557:POE559 PEI561:PEI563 PEI557:PEI559 OUM561:OUM563 OUM557:OUM559 OKQ561:OKQ563 OKQ557:OKQ559 OAU561:OAU563 OAU557:OAU559 NQY561:NQY563 NQY557:NQY559 NHC561:NHC563 NHC557:NHC559 MXG561:MXG563 MXG557:MXG559 MNK561:MNK563 MNK557:MNK559 MDO561:MDO563 MDO557:MDO559 LTS561:LTS563 LTS557:LTS559 LJW561:LJW563 LJW557:LJW559 LAA561:LAA563 LAA557:LAA559 KQE561:KQE563 KQE557:KQE559 KGI561:KGI563 KGI557:KGI559 JWM561:JWM563 JWM557:JWM559 JMQ561:JMQ563 JMQ557:JMQ559 JCU561:JCU563 JCU557:JCU559 ISY561:ISY563 ISY557:ISY559 IJC561:IJC563 IJC557:IJC559 HZG561:HZG563 HZG557:HZG559 HPK561:HPK563 HPK557:HPK559 HFO561:HFO563 HFO557:HFO559 GVS561:GVS563 GVS557:GVS559 GLW561:GLW563 GLW557:GLW559 GCA561:GCA563 GCA557:GCA559 FSE561:FSE563 FSE557:FSE559 FII561:FII563 FII557:FII559 EYM561:EYM563 EYM557:EYM559 EOQ561:EOQ563 EOQ557:EOQ559 EEU561:EEU563 EEU557:EEU559 DUY561:DUY563 DUY557:DUY559 DLC561:DLC563 DLC557:DLC559 DBG561:DBG563 DBG557:DBG559 CRK561:CRK563 CRK557:CRK559 CHO561:CHO563 CHO557:CHO559 BXS561:BXS563 BXS557:BXS559 BNW561:BNW563 BNW557:BNW559 BEA561:BEA563 BEA557:BEA559 AUE561:AUE563 AUE557:AUE559 AKI561:AKI563 AKI557:AKI559 AAM561:AAM563 AAM557:AAM559 QQ561:QQ563 QQ557:QQ559 GU561:GU563 GU557:GU559 L561 L563 WTG578:WTG580 WTG582:WTG584 L578:L580 WJK582:WJK584 WJK578:WJK580 VZO582:VZO584 VZO578:VZO580 VPS582:VPS584 VPS578:VPS580 VFW582:VFW584 VFW578:VFW580 UWA582:UWA584 UWA578:UWA580 UME582:UME584 UME578:UME580 UCI582:UCI584 UCI578:UCI580 TSM582:TSM584 TSM578:TSM580 TIQ582:TIQ584 TIQ578:TIQ580 SYU582:SYU584 SYU578:SYU580 SOY582:SOY584 SOY578:SOY580 SFC582:SFC584 SFC578:SFC580 RVG582:RVG584 RVG578:RVG580 RLK582:RLK584 RLK578:RLK580 RBO582:RBO584 RBO578:RBO580 QRS582:QRS584 QRS578:QRS580 QHW582:QHW584 QHW578:QHW580 PYA582:PYA584 PYA578:PYA580 POE582:POE584 POE578:POE580 PEI582:PEI584 PEI578:PEI580 OUM582:OUM584 OUM578:OUM580 OKQ582:OKQ584 OKQ578:OKQ580 OAU582:OAU584 OAU578:OAU580 NQY582:NQY584 NQY578:NQY580 NHC582:NHC584 NHC578:NHC580 MXG582:MXG584 MXG578:MXG580 MNK582:MNK584 MNK578:MNK580 MDO582:MDO584 MDO578:MDO580 LTS582:LTS584 LTS578:LTS580 LJW582:LJW584 LJW578:LJW580 LAA582:LAA584 LAA578:LAA580 KQE582:KQE584 KQE578:KQE580 KGI582:KGI584 KGI578:KGI580 JWM582:JWM584 JWM578:JWM580 JMQ582:JMQ584 JMQ578:JMQ580 JCU582:JCU584 JCU578:JCU580 ISY582:ISY584 ISY578:ISY580 IJC582:IJC584 IJC578:IJC580 HZG582:HZG584 HZG578:HZG580 HPK582:HPK584 HPK578:HPK580 HFO582:HFO584 HFO578:HFO580 GVS582:GVS584 GVS578:GVS580 GLW582:GLW584 GLW578:GLW580 GCA582:GCA584 GCA578:GCA580 FSE582:FSE584 FSE578:FSE580 FII582:FII584 FII578:FII580 EYM582:EYM584 EYM578:EYM580 EOQ582:EOQ584 EOQ578:EOQ580 EEU582:EEU584 EEU578:EEU580 DUY582:DUY584 DUY578:DUY580 DLC582:DLC584 DLC578:DLC580 DBG582:DBG584 DBG578:DBG580 CRK582:CRK584 CRK578:CRK580 CHO582:CHO584 CHO578:CHO580 BXS582:BXS584 BXS578:BXS580 BNW582:BNW584 BNW578:BNW580 BEA582:BEA584 BEA578:BEA580 AUE582:AUE584 AUE578:AUE580 AKI582:AKI584 AKI578:AKI580 AAM582:AAM584 AAM578:AAM580 QQ582:QQ584 QQ578:QQ580 GU582:GU584 GU578:GU580 L582 L584 WTG599:WTG601 WTG603:WTG605 L599:L601 WJK603:WJK605 WJK599:WJK601 VZO603:VZO605 VZO599:VZO601 VPS603:VPS605 VPS599:VPS601 VFW603:VFW605 VFW599:VFW601 UWA603:UWA605 UWA599:UWA601 UME603:UME605 UME599:UME601 UCI603:UCI605 UCI599:UCI601 TSM603:TSM605 TSM599:TSM601 TIQ603:TIQ605 TIQ599:TIQ601 SYU603:SYU605 SYU599:SYU601 SOY603:SOY605 SOY599:SOY601 SFC603:SFC605 SFC599:SFC601 RVG603:RVG605 RVG599:RVG601 RLK603:RLK605 RLK599:RLK601 RBO603:RBO605 RBO599:RBO601 QRS603:QRS605 QRS599:QRS601 QHW603:QHW605 QHW599:QHW601 PYA603:PYA605 PYA599:PYA601 POE603:POE605 POE599:POE601 PEI603:PEI605 PEI599:PEI601 OUM603:OUM605 OUM599:OUM601 OKQ603:OKQ605 OKQ599:OKQ601 OAU603:OAU605 OAU599:OAU601 NQY603:NQY605 NQY599:NQY601 NHC603:NHC605 NHC599:NHC601 MXG603:MXG605 MXG599:MXG601 MNK603:MNK605 MNK599:MNK601 MDO603:MDO605 MDO599:MDO601 LTS603:LTS605 LTS599:LTS601 LJW603:LJW605 LJW599:LJW601 LAA603:LAA605 LAA599:LAA601 KQE603:KQE605 KQE599:KQE601 KGI603:KGI605 KGI599:KGI601 JWM603:JWM605 JWM599:JWM601 JMQ603:JMQ605 JMQ599:JMQ601 JCU603:JCU605 JCU599:JCU601 ISY603:ISY605 ISY599:ISY601 IJC603:IJC605 IJC599:IJC601 HZG603:HZG605 HZG599:HZG601 HPK603:HPK605 HPK599:HPK601 HFO603:HFO605 HFO599:HFO601 GVS603:GVS605 GVS599:GVS601 GLW603:GLW605 GLW599:GLW601 GCA603:GCA605 GCA599:GCA601 FSE603:FSE605 FSE599:FSE601 FII603:FII605 FII599:FII601 EYM603:EYM605 EYM599:EYM601 EOQ603:EOQ605 EOQ599:EOQ601 EEU603:EEU605 EEU599:EEU601 DUY603:DUY605 DUY599:DUY601 DLC603:DLC605 DLC599:DLC601 DBG603:DBG605 DBG599:DBG601 CRK603:CRK605 CRK599:CRK601 CHO603:CHO605 CHO599:CHO601 BXS603:BXS605 BXS599:BXS601 BNW603:BNW605 BNW599:BNW601 BEA603:BEA605 BEA599:BEA601 AUE603:AUE605 AUE599:AUE601 AKI603:AKI605 AKI599:AKI601 AAM603:AAM605 AAM599:AAM601 QQ603:QQ605 QQ599:QQ601 GU603:GU605 GU599:GU601 L603 L605 WTG620:WTG622 WTG624:WTG626 L620:L622 WJK624:WJK626 WJK620:WJK622 VZO624:VZO626 VZO620:VZO622 VPS624:VPS626 VPS620:VPS622 VFW624:VFW626 VFW620:VFW622 UWA624:UWA626 UWA620:UWA622 UME624:UME626 UME620:UME622 UCI624:UCI626 UCI620:UCI622 TSM624:TSM626 TSM620:TSM622 TIQ624:TIQ626 TIQ620:TIQ622 SYU624:SYU626 SYU620:SYU622 SOY624:SOY626 SOY620:SOY622 SFC624:SFC626 SFC620:SFC622 RVG624:RVG626 RVG620:RVG622 RLK624:RLK626 RLK620:RLK622 RBO624:RBO626 RBO620:RBO622 QRS624:QRS626 QRS620:QRS622 QHW624:QHW626 QHW620:QHW622 PYA624:PYA626 PYA620:PYA622 POE624:POE626 POE620:POE622 PEI624:PEI626 PEI620:PEI622 OUM624:OUM626 OUM620:OUM622 OKQ624:OKQ626 OKQ620:OKQ622 OAU624:OAU626 OAU620:OAU622 NQY624:NQY626 NQY620:NQY622 NHC624:NHC626 NHC620:NHC622 MXG624:MXG626 MXG620:MXG622 MNK624:MNK626 MNK620:MNK622 MDO624:MDO626 MDO620:MDO622 LTS624:LTS626 LTS620:LTS622 LJW624:LJW626 LJW620:LJW622 LAA624:LAA626 LAA620:LAA622 KQE624:KQE626 KQE620:KQE622 KGI624:KGI626 KGI620:KGI622 JWM624:JWM626 JWM620:JWM622 JMQ624:JMQ626 JMQ620:JMQ622 JCU624:JCU626 JCU620:JCU622 ISY624:ISY626 ISY620:ISY622 IJC624:IJC626 IJC620:IJC622 HZG624:HZG626 HZG620:HZG622 HPK624:HPK626 HPK620:HPK622 HFO624:HFO626 HFO620:HFO622 GVS624:GVS626 GVS620:GVS622 GLW624:GLW626 GLW620:GLW622 GCA624:GCA626 GCA620:GCA622 FSE624:FSE626 FSE620:FSE622 FII624:FII626 FII620:FII622 EYM624:EYM626 EYM620:EYM622 EOQ624:EOQ626 EOQ620:EOQ622 EEU624:EEU626 EEU620:EEU622 DUY624:DUY626 DUY620:DUY622 DLC624:DLC626 DLC620:DLC622 DBG624:DBG626 DBG620:DBG622 CRK624:CRK626 CRK620:CRK622 CHO624:CHO626 CHO620:CHO622 BXS624:BXS626 BXS620:BXS622 BNW624:BNW626 BNW620:BNW622 BEA624:BEA626 BEA620:BEA622 AUE624:AUE626 AUE620:AUE622 AKI624:AKI626 AKI620:AKI622 AAM624:AAM626 AAM620:AAM622 QQ624:QQ626 QQ620:QQ622 GU624:GU626 GU620:GU622 L624 L626 WTG641:WTG643 WTG645:WTG647 L641:L643 WJK645:WJK647 WJK641:WJK643 VZO645:VZO647 VZO641:VZO643 VPS645:VPS647 VPS641:VPS643 VFW645:VFW647 VFW641:VFW643 UWA645:UWA647 UWA641:UWA643 UME645:UME647 UME641:UME643 UCI645:UCI647 UCI641:UCI643 TSM645:TSM647 TSM641:TSM643 TIQ645:TIQ647 TIQ641:TIQ643 SYU645:SYU647 SYU641:SYU643 SOY645:SOY647 SOY641:SOY643 SFC645:SFC647 SFC641:SFC643 RVG645:RVG647 RVG641:RVG643 RLK645:RLK647 RLK641:RLK643 RBO645:RBO647 RBO641:RBO643 QRS645:QRS647 QRS641:QRS643 QHW645:QHW647 QHW641:QHW643 PYA645:PYA647 PYA641:PYA643 POE645:POE647 POE641:POE643 PEI645:PEI647 PEI641:PEI643 OUM645:OUM647 OUM641:OUM643 OKQ645:OKQ647 OKQ641:OKQ643 OAU645:OAU647 OAU641:OAU643 NQY645:NQY647 NQY641:NQY643 NHC645:NHC647 NHC641:NHC643 MXG645:MXG647 MXG641:MXG643 MNK645:MNK647 MNK641:MNK643 MDO645:MDO647 MDO641:MDO643 LTS645:LTS647 LTS641:LTS643 LJW645:LJW647 LJW641:LJW643 LAA645:LAA647 LAA641:LAA643 KQE645:KQE647 KQE641:KQE643 KGI645:KGI647 KGI641:KGI643 JWM645:JWM647 JWM641:JWM643 JMQ645:JMQ647 JMQ641:JMQ643 JCU645:JCU647 JCU641:JCU643 ISY645:ISY647 ISY641:ISY643 IJC645:IJC647 IJC641:IJC643 HZG645:HZG647 HZG641:HZG643 HPK645:HPK647 HPK641:HPK643 HFO645:HFO647 HFO641:HFO643 GVS645:GVS647 GVS641:GVS643 GLW645:GLW647 GLW641:GLW643 GCA645:GCA647 GCA641:GCA643 FSE645:FSE647 FSE641:FSE643 FII645:FII647 FII641:FII643 EYM645:EYM647 EYM641:EYM643 EOQ645:EOQ647 EOQ641:EOQ643 EEU645:EEU647 EEU641:EEU643 DUY645:DUY647 DUY641:DUY643 DLC645:DLC647 DLC641:DLC643 DBG645:DBG647 DBG641:DBG643 CRK645:CRK647 CRK641:CRK643 CHO645:CHO647 CHO641:CHO643 BXS645:BXS647 BXS641:BXS643 BNW645:BNW647 BNW641:BNW643 BEA645:BEA647 BEA641:BEA643 AUE645:AUE647 AUE641:AUE643 AKI645:AKI647 AKI641:AKI643 AAM645:AAM647 AAM641:AAM643 QQ645:QQ647 QQ641:QQ643 GU645:GU647 GU641:GU643 L645 L647" xr:uid="{5ECE4985-DA84-4230-97BB-3FD23AC564B1}">
      <formula1>INDIRECT($V32)</formula1>
    </dataValidation>
    <dataValidation type="list" allowBlank="1" showInputMessage="1" showErrorMessage="1" sqref="I32:J34 WTD36:WTE38 WTD32:WTE34 WJH36:WJI38 WJH32:WJI34 VZL36:VZM38 VZL32:VZM34 VPP36:VPQ38 VPP32:VPQ34 VFT36:VFU38 VFT32:VFU34 UVX36:UVY38 UVX32:UVY34 UMB36:UMC38 UMB32:UMC34 UCF36:UCG38 UCF32:UCG34 TSJ36:TSK38 TSJ32:TSK34 TIN36:TIO38 TIN32:TIO34 SYR36:SYS38 SYR32:SYS34 SOV36:SOW38 SOV32:SOW34 SEZ36:SFA38 SEZ32:SFA34 RVD36:RVE38 RVD32:RVE34 RLH36:RLI38 RLH32:RLI34 RBL36:RBM38 RBL32:RBM34 QRP36:QRQ38 QRP32:QRQ34 QHT36:QHU38 QHT32:QHU34 PXX36:PXY38 PXX32:PXY34 POB36:POC38 POB32:POC34 PEF36:PEG38 PEF32:PEG34 OUJ36:OUK38 OUJ32:OUK34 OKN36:OKO38 OKN32:OKO34 OAR36:OAS38 OAR32:OAS34 NQV36:NQW38 NQV32:NQW34 NGZ36:NHA38 NGZ32:NHA34 MXD36:MXE38 MXD32:MXE34 MNH36:MNI38 MNH32:MNI34 MDL36:MDM38 MDL32:MDM34 LTP36:LTQ38 LTP32:LTQ34 LJT36:LJU38 LJT32:LJU34 KZX36:KZY38 KZX32:KZY34 KQB36:KQC38 KQB32:KQC34 KGF36:KGG38 KGF32:KGG34 JWJ36:JWK38 JWJ32:JWK34 JMN36:JMO38 JMN32:JMO34 JCR36:JCS38 JCR32:JCS34 ISV36:ISW38 ISV32:ISW34 IIZ36:IJA38 IIZ32:IJA34 HZD36:HZE38 HZD32:HZE34 HPH36:HPI38 HPH32:HPI34 HFL36:HFM38 HFL32:HFM34 GVP36:GVQ38 GVP32:GVQ34 GLT36:GLU38 GLT32:GLU34 GBX36:GBY38 GBX32:GBY34 FSB36:FSC38 FSB32:FSC34 FIF36:FIG38 FIF32:FIG34 EYJ36:EYK38 EYJ32:EYK34 EON36:EOO38 EON32:EOO34 EER36:EES38 EER32:EES34 DUV36:DUW38 DUV32:DUW34 DKZ36:DLA38 DKZ32:DLA34 DBD36:DBE38 DBD32:DBE34 CRH36:CRI38 CRH32:CRI34 CHL36:CHM38 CHL32:CHM34 BXP36:BXQ38 BXP32:BXQ34 BNT36:BNU38 BNT32:BNU34 BDX36:BDY38 BDX32:BDY34 AUB36:AUC38 AUB32:AUC34 AKF36:AKG38 AKF32:AKG34 AAJ36:AAK38 AAJ32:AAK34 QN36:QO38 QN32:QO34 GR36:GS38 GR32:GS34 I36:J36 I38:J38 I53:J55 WTD57:WTE59 WTD53:WTE55 WJH57:WJI59 WJH53:WJI55 VZL57:VZM59 VZL53:VZM55 VPP57:VPQ59 VPP53:VPQ55 VFT57:VFU59 VFT53:VFU55 UVX57:UVY59 UVX53:UVY55 UMB57:UMC59 UMB53:UMC55 UCF57:UCG59 UCF53:UCG55 TSJ57:TSK59 TSJ53:TSK55 TIN57:TIO59 TIN53:TIO55 SYR57:SYS59 SYR53:SYS55 SOV57:SOW59 SOV53:SOW55 SEZ57:SFA59 SEZ53:SFA55 RVD57:RVE59 RVD53:RVE55 RLH57:RLI59 RLH53:RLI55 RBL57:RBM59 RBL53:RBM55 QRP57:QRQ59 QRP53:QRQ55 QHT57:QHU59 QHT53:QHU55 PXX57:PXY59 PXX53:PXY55 POB57:POC59 POB53:POC55 PEF57:PEG59 PEF53:PEG55 OUJ57:OUK59 OUJ53:OUK55 OKN57:OKO59 OKN53:OKO55 OAR57:OAS59 OAR53:OAS55 NQV57:NQW59 NQV53:NQW55 NGZ57:NHA59 NGZ53:NHA55 MXD57:MXE59 MXD53:MXE55 MNH57:MNI59 MNH53:MNI55 MDL57:MDM59 MDL53:MDM55 LTP57:LTQ59 LTP53:LTQ55 LJT57:LJU59 LJT53:LJU55 KZX57:KZY59 KZX53:KZY55 KQB57:KQC59 KQB53:KQC55 KGF57:KGG59 KGF53:KGG55 JWJ57:JWK59 JWJ53:JWK55 JMN57:JMO59 JMN53:JMO55 JCR57:JCS59 JCR53:JCS55 ISV57:ISW59 ISV53:ISW55 IIZ57:IJA59 IIZ53:IJA55 HZD57:HZE59 HZD53:HZE55 HPH57:HPI59 HPH53:HPI55 HFL57:HFM59 HFL53:HFM55 GVP57:GVQ59 GVP53:GVQ55 GLT57:GLU59 GLT53:GLU55 GBX57:GBY59 GBX53:GBY55 FSB57:FSC59 FSB53:FSC55 FIF57:FIG59 FIF53:FIG55 EYJ57:EYK59 EYJ53:EYK55 EON57:EOO59 EON53:EOO55 EER57:EES59 EER53:EES55 DUV57:DUW59 DUV53:DUW55 DKZ57:DLA59 DKZ53:DLA55 DBD57:DBE59 DBD53:DBE55 CRH57:CRI59 CRH53:CRI55 CHL57:CHM59 CHL53:CHM55 BXP57:BXQ59 BXP53:BXQ55 BNT57:BNU59 BNT53:BNU55 BDX57:BDY59 BDX53:BDY55 AUB57:AUC59 AUB53:AUC55 AKF57:AKG59 AKF53:AKG55 AAJ57:AAK59 AAJ53:AAK55 QN57:QO59 QN53:QO55 GR57:GS59 GR53:GS55 I57:J57 I59:J59 I74:J76 WTD78:WTE80 WTD74:WTE76 WJH78:WJI80 WJH74:WJI76 VZL78:VZM80 VZL74:VZM76 VPP78:VPQ80 VPP74:VPQ76 VFT78:VFU80 VFT74:VFU76 UVX78:UVY80 UVX74:UVY76 UMB78:UMC80 UMB74:UMC76 UCF78:UCG80 UCF74:UCG76 TSJ78:TSK80 TSJ74:TSK76 TIN78:TIO80 TIN74:TIO76 SYR78:SYS80 SYR74:SYS76 SOV78:SOW80 SOV74:SOW76 SEZ78:SFA80 SEZ74:SFA76 RVD78:RVE80 RVD74:RVE76 RLH78:RLI80 RLH74:RLI76 RBL78:RBM80 RBL74:RBM76 QRP78:QRQ80 QRP74:QRQ76 QHT78:QHU80 QHT74:QHU76 PXX78:PXY80 PXX74:PXY76 POB78:POC80 POB74:POC76 PEF78:PEG80 PEF74:PEG76 OUJ78:OUK80 OUJ74:OUK76 OKN78:OKO80 OKN74:OKO76 OAR78:OAS80 OAR74:OAS76 NQV78:NQW80 NQV74:NQW76 NGZ78:NHA80 NGZ74:NHA76 MXD78:MXE80 MXD74:MXE76 MNH78:MNI80 MNH74:MNI76 MDL78:MDM80 MDL74:MDM76 LTP78:LTQ80 LTP74:LTQ76 LJT78:LJU80 LJT74:LJU76 KZX78:KZY80 KZX74:KZY76 KQB78:KQC80 KQB74:KQC76 KGF78:KGG80 KGF74:KGG76 JWJ78:JWK80 JWJ74:JWK76 JMN78:JMO80 JMN74:JMO76 JCR78:JCS80 JCR74:JCS76 ISV78:ISW80 ISV74:ISW76 IIZ78:IJA80 IIZ74:IJA76 HZD78:HZE80 HZD74:HZE76 HPH78:HPI80 HPH74:HPI76 HFL78:HFM80 HFL74:HFM76 GVP78:GVQ80 GVP74:GVQ76 GLT78:GLU80 GLT74:GLU76 GBX78:GBY80 GBX74:GBY76 FSB78:FSC80 FSB74:FSC76 FIF78:FIG80 FIF74:FIG76 EYJ78:EYK80 EYJ74:EYK76 EON78:EOO80 EON74:EOO76 EER78:EES80 EER74:EES76 DUV78:DUW80 DUV74:DUW76 DKZ78:DLA80 DKZ74:DLA76 DBD78:DBE80 DBD74:DBE76 CRH78:CRI80 CRH74:CRI76 CHL78:CHM80 CHL74:CHM76 BXP78:BXQ80 BXP74:BXQ76 BNT78:BNU80 BNT74:BNU76 BDX78:BDY80 BDX74:BDY76 AUB78:AUC80 AUB74:AUC76 AKF78:AKG80 AKF74:AKG76 AAJ78:AAK80 AAJ74:AAK76 QN78:QO80 QN74:QO76 GR78:GS80 GR74:GS76 I78:J78 I80:J80 I95:J97 WTD99:WTE101 WTD95:WTE97 WJH99:WJI101 WJH95:WJI97 VZL99:VZM101 VZL95:VZM97 VPP99:VPQ101 VPP95:VPQ97 VFT99:VFU101 VFT95:VFU97 UVX99:UVY101 UVX95:UVY97 UMB99:UMC101 UMB95:UMC97 UCF99:UCG101 UCF95:UCG97 TSJ99:TSK101 TSJ95:TSK97 TIN99:TIO101 TIN95:TIO97 SYR99:SYS101 SYR95:SYS97 SOV99:SOW101 SOV95:SOW97 SEZ99:SFA101 SEZ95:SFA97 RVD99:RVE101 RVD95:RVE97 RLH99:RLI101 RLH95:RLI97 RBL99:RBM101 RBL95:RBM97 QRP99:QRQ101 QRP95:QRQ97 QHT99:QHU101 QHT95:QHU97 PXX99:PXY101 PXX95:PXY97 POB99:POC101 POB95:POC97 PEF99:PEG101 PEF95:PEG97 OUJ99:OUK101 OUJ95:OUK97 OKN99:OKO101 OKN95:OKO97 OAR99:OAS101 OAR95:OAS97 NQV99:NQW101 NQV95:NQW97 NGZ99:NHA101 NGZ95:NHA97 MXD99:MXE101 MXD95:MXE97 MNH99:MNI101 MNH95:MNI97 MDL99:MDM101 MDL95:MDM97 LTP99:LTQ101 LTP95:LTQ97 LJT99:LJU101 LJT95:LJU97 KZX99:KZY101 KZX95:KZY97 KQB99:KQC101 KQB95:KQC97 KGF99:KGG101 KGF95:KGG97 JWJ99:JWK101 JWJ95:JWK97 JMN99:JMO101 JMN95:JMO97 JCR99:JCS101 JCR95:JCS97 ISV99:ISW101 ISV95:ISW97 IIZ99:IJA101 IIZ95:IJA97 HZD99:HZE101 HZD95:HZE97 HPH99:HPI101 HPH95:HPI97 HFL99:HFM101 HFL95:HFM97 GVP99:GVQ101 GVP95:GVQ97 GLT99:GLU101 GLT95:GLU97 GBX99:GBY101 GBX95:GBY97 FSB99:FSC101 FSB95:FSC97 FIF99:FIG101 FIF95:FIG97 EYJ99:EYK101 EYJ95:EYK97 EON99:EOO101 EON95:EOO97 EER99:EES101 EER95:EES97 DUV99:DUW101 DUV95:DUW97 DKZ99:DLA101 DKZ95:DLA97 DBD99:DBE101 DBD95:DBE97 CRH99:CRI101 CRH95:CRI97 CHL99:CHM101 CHL95:CHM97 BXP99:BXQ101 BXP95:BXQ97 BNT99:BNU101 BNT95:BNU97 BDX99:BDY101 BDX95:BDY97 AUB99:AUC101 AUB95:AUC97 AKF99:AKG101 AKF95:AKG97 AAJ99:AAK101 AAJ95:AAK97 QN99:QO101 QN95:QO97 GR99:GS101 GR95:GS97 I99:J99 I101:J101 I116:J118 WTD120:WTE122 WTD116:WTE118 WJH120:WJI122 WJH116:WJI118 VZL120:VZM122 VZL116:VZM118 VPP120:VPQ122 VPP116:VPQ118 VFT120:VFU122 VFT116:VFU118 UVX120:UVY122 UVX116:UVY118 UMB120:UMC122 UMB116:UMC118 UCF120:UCG122 UCF116:UCG118 TSJ120:TSK122 TSJ116:TSK118 TIN120:TIO122 TIN116:TIO118 SYR120:SYS122 SYR116:SYS118 SOV120:SOW122 SOV116:SOW118 SEZ120:SFA122 SEZ116:SFA118 RVD120:RVE122 RVD116:RVE118 RLH120:RLI122 RLH116:RLI118 RBL120:RBM122 RBL116:RBM118 QRP120:QRQ122 QRP116:QRQ118 QHT120:QHU122 QHT116:QHU118 PXX120:PXY122 PXX116:PXY118 POB120:POC122 POB116:POC118 PEF120:PEG122 PEF116:PEG118 OUJ120:OUK122 OUJ116:OUK118 OKN120:OKO122 OKN116:OKO118 OAR120:OAS122 OAR116:OAS118 NQV120:NQW122 NQV116:NQW118 NGZ120:NHA122 NGZ116:NHA118 MXD120:MXE122 MXD116:MXE118 MNH120:MNI122 MNH116:MNI118 MDL120:MDM122 MDL116:MDM118 LTP120:LTQ122 LTP116:LTQ118 LJT120:LJU122 LJT116:LJU118 KZX120:KZY122 KZX116:KZY118 KQB120:KQC122 KQB116:KQC118 KGF120:KGG122 KGF116:KGG118 JWJ120:JWK122 JWJ116:JWK118 JMN120:JMO122 JMN116:JMO118 JCR120:JCS122 JCR116:JCS118 ISV120:ISW122 ISV116:ISW118 IIZ120:IJA122 IIZ116:IJA118 HZD120:HZE122 HZD116:HZE118 HPH120:HPI122 HPH116:HPI118 HFL120:HFM122 HFL116:HFM118 GVP120:GVQ122 GVP116:GVQ118 GLT120:GLU122 GLT116:GLU118 GBX120:GBY122 GBX116:GBY118 FSB120:FSC122 FSB116:FSC118 FIF120:FIG122 FIF116:FIG118 EYJ120:EYK122 EYJ116:EYK118 EON120:EOO122 EON116:EOO118 EER120:EES122 EER116:EES118 DUV120:DUW122 DUV116:DUW118 DKZ120:DLA122 DKZ116:DLA118 DBD120:DBE122 DBD116:DBE118 CRH120:CRI122 CRH116:CRI118 CHL120:CHM122 CHL116:CHM118 BXP120:BXQ122 BXP116:BXQ118 BNT120:BNU122 BNT116:BNU118 BDX120:BDY122 BDX116:BDY118 AUB120:AUC122 AUB116:AUC118 AKF120:AKG122 AKF116:AKG118 AAJ120:AAK122 AAJ116:AAK118 QN120:QO122 QN116:QO118 GR120:GS122 GR116:GS118 I120:J120 I122:J122 I137:J139 WTD141:WTE143 WTD137:WTE139 WJH141:WJI143 WJH137:WJI139 VZL141:VZM143 VZL137:VZM139 VPP141:VPQ143 VPP137:VPQ139 VFT141:VFU143 VFT137:VFU139 UVX141:UVY143 UVX137:UVY139 UMB141:UMC143 UMB137:UMC139 UCF141:UCG143 UCF137:UCG139 TSJ141:TSK143 TSJ137:TSK139 TIN141:TIO143 TIN137:TIO139 SYR141:SYS143 SYR137:SYS139 SOV141:SOW143 SOV137:SOW139 SEZ141:SFA143 SEZ137:SFA139 RVD141:RVE143 RVD137:RVE139 RLH141:RLI143 RLH137:RLI139 RBL141:RBM143 RBL137:RBM139 QRP141:QRQ143 QRP137:QRQ139 QHT141:QHU143 QHT137:QHU139 PXX141:PXY143 PXX137:PXY139 POB141:POC143 POB137:POC139 PEF141:PEG143 PEF137:PEG139 OUJ141:OUK143 OUJ137:OUK139 OKN141:OKO143 OKN137:OKO139 OAR141:OAS143 OAR137:OAS139 NQV141:NQW143 NQV137:NQW139 NGZ141:NHA143 NGZ137:NHA139 MXD141:MXE143 MXD137:MXE139 MNH141:MNI143 MNH137:MNI139 MDL141:MDM143 MDL137:MDM139 LTP141:LTQ143 LTP137:LTQ139 LJT141:LJU143 LJT137:LJU139 KZX141:KZY143 KZX137:KZY139 KQB141:KQC143 KQB137:KQC139 KGF141:KGG143 KGF137:KGG139 JWJ141:JWK143 JWJ137:JWK139 JMN141:JMO143 JMN137:JMO139 JCR141:JCS143 JCR137:JCS139 ISV141:ISW143 ISV137:ISW139 IIZ141:IJA143 IIZ137:IJA139 HZD141:HZE143 HZD137:HZE139 HPH141:HPI143 HPH137:HPI139 HFL141:HFM143 HFL137:HFM139 GVP141:GVQ143 GVP137:GVQ139 GLT141:GLU143 GLT137:GLU139 GBX141:GBY143 GBX137:GBY139 FSB141:FSC143 FSB137:FSC139 FIF141:FIG143 FIF137:FIG139 EYJ141:EYK143 EYJ137:EYK139 EON141:EOO143 EON137:EOO139 EER141:EES143 EER137:EES139 DUV141:DUW143 DUV137:DUW139 DKZ141:DLA143 DKZ137:DLA139 DBD141:DBE143 DBD137:DBE139 CRH141:CRI143 CRH137:CRI139 CHL141:CHM143 CHL137:CHM139 BXP141:BXQ143 BXP137:BXQ139 BNT141:BNU143 BNT137:BNU139 BDX141:BDY143 BDX137:BDY139 AUB141:AUC143 AUB137:AUC139 AKF141:AKG143 AKF137:AKG139 AAJ141:AAK143 AAJ137:AAK139 QN141:QO143 QN137:QO139 GR141:GS143 GR137:GS139 I141:J141 I143:J143 I158:J160 WTD162:WTE164 WTD158:WTE160 WJH162:WJI164 WJH158:WJI160 VZL162:VZM164 VZL158:VZM160 VPP162:VPQ164 VPP158:VPQ160 VFT162:VFU164 VFT158:VFU160 UVX162:UVY164 UVX158:UVY160 UMB162:UMC164 UMB158:UMC160 UCF162:UCG164 UCF158:UCG160 TSJ162:TSK164 TSJ158:TSK160 TIN162:TIO164 TIN158:TIO160 SYR162:SYS164 SYR158:SYS160 SOV162:SOW164 SOV158:SOW160 SEZ162:SFA164 SEZ158:SFA160 RVD162:RVE164 RVD158:RVE160 RLH162:RLI164 RLH158:RLI160 RBL162:RBM164 RBL158:RBM160 QRP162:QRQ164 QRP158:QRQ160 QHT162:QHU164 QHT158:QHU160 PXX162:PXY164 PXX158:PXY160 POB162:POC164 POB158:POC160 PEF162:PEG164 PEF158:PEG160 OUJ162:OUK164 OUJ158:OUK160 OKN162:OKO164 OKN158:OKO160 OAR162:OAS164 OAR158:OAS160 NQV162:NQW164 NQV158:NQW160 NGZ162:NHA164 NGZ158:NHA160 MXD162:MXE164 MXD158:MXE160 MNH162:MNI164 MNH158:MNI160 MDL162:MDM164 MDL158:MDM160 LTP162:LTQ164 LTP158:LTQ160 LJT162:LJU164 LJT158:LJU160 KZX162:KZY164 KZX158:KZY160 KQB162:KQC164 KQB158:KQC160 KGF162:KGG164 KGF158:KGG160 JWJ162:JWK164 JWJ158:JWK160 JMN162:JMO164 JMN158:JMO160 JCR162:JCS164 JCR158:JCS160 ISV162:ISW164 ISV158:ISW160 IIZ162:IJA164 IIZ158:IJA160 HZD162:HZE164 HZD158:HZE160 HPH162:HPI164 HPH158:HPI160 HFL162:HFM164 HFL158:HFM160 GVP162:GVQ164 GVP158:GVQ160 GLT162:GLU164 GLT158:GLU160 GBX162:GBY164 GBX158:GBY160 FSB162:FSC164 FSB158:FSC160 FIF162:FIG164 FIF158:FIG160 EYJ162:EYK164 EYJ158:EYK160 EON162:EOO164 EON158:EOO160 EER162:EES164 EER158:EES160 DUV162:DUW164 DUV158:DUW160 DKZ162:DLA164 DKZ158:DLA160 DBD162:DBE164 DBD158:DBE160 CRH162:CRI164 CRH158:CRI160 CHL162:CHM164 CHL158:CHM160 BXP162:BXQ164 BXP158:BXQ160 BNT162:BNU164 BNT158:BNU160 BDX162:BDY164 BDX158:BDY160 AUB162:AUC164 AUB158:AUC160 AKF162:AKG164 AKF158:AKG160 AAJ162:AAK164 AAJ158:AAK160 QN162:QO164 QN158:QO160 GR162:GS164 GR158:GS160 I162:J162 I164:J164 I179:J181 WTD183:WTE185 WTD179:WTE181 WJH183:WJI185 WJH179:WJI181 VZL183:VZM185 VZL179:VZM181 VPP183:VPQ185 VPP179:VPQ181 VFT183:VFU185 VFT179:VFU181 UVX183:UVY185 UVX179:UVY181 UMB183:UMC185 UMB179:UMC181 UCF183:UCG185 UCF179:UCG181 TSJ183:TSK185 TSJ179:TSK181 TIN183:TIO185 TIN179:TIO181 SYR183:SYS185 SYR179:SYS181 SOV183:SOW185 SOV179:SOW181 SEZ183:SFA185 SEZ179:SFA181 RVD183:RVE185 RVD179:RVE181 RLH183:RLI185 RLH179:RLI181 RBL183:RBM185 RBL179:RBM181 QRP183:QRQ185 QRP179:QRQ181 QHT183:QHU185 QHT179:QHU181 PXX183:PXY185 PXX179:PXY181 POB183:POC185 POB179:POC181 PEF183:PEG185 PEF179:PEG181 OUJ183:OUK185 OUJ179:OUK181 OKN183:OKO185 OKN179:OKO181 OAR183:OAS185 OAR179:OAS181 NQV183:NQW185 NQV179:NQW181 NGZ183:NHA185 NGZ179:NHA181 MXD183:MXE185 MXD179:MXE181 MNH183:MNI185 MNH179:MNI181 MDL183:MDM185 MDL179:MDM181 LTP183:LTQ185 LTP179:LTQ181 LJT183:LJU185 LJT179:LJU181 KZX183:KZY185 KZX179:KZY181 KQB183:KQC185 KQB179:KQC181 KGF183:KGG185 KGF179:KGG181 JWJ183:JWK185 JWJ179:JWK181 JMN183:JMO185 JMN179:JMO181 JCR183:JCS185 JCR179:JCS181 ISV183:ISW185 ISV179:ISW181 IIZ183:IJA185 IIZ179:IJA181 HZD183:HZE185 HZD179:HZE181 HPH183:HPI185 HPH179:HPI181 HFL183:HFM185 HFL179:HFM181 GVP183:GVQ185 GVP179:GVQ181 GLT183:GLU185 GLT179:GLU181 GBX183:GBY185 GBX179:GBY181 FSB183:FSC185 FSB179:FSC181 FIF183:FIG185 FIF179:FIG181 EYJ183:EYK185 EYJ179:EYK181 EON183:EOO185 EON179:EOO181 EER183:EES185 EER179:EES181 DUV183:DUW185 DUV179:DUW181 DKZ183:DLA185 DKZ179:DLA181 DBD183:DBE185 DBD179:DBE181 CRH183:CRI185 CRH179:CRI181 CHL183:CHM185 CHL179:CHM181 BXP183:BXQ185 BXP179:BXQ181 BNT183:BNU185 BNT179:BNU181 BDX183:BDY185 BDX179:BDY181 AUB183:AUC185 AUB179:AUC181 AKF183:AKG185 AKF179:AKG181 AAJ183:AAK185 AAJ179:AAK181 QN183:QO185 QN179:QO181 GR183:GS185 GR179:GS181 I183:J183 I185:J185 I200:J202 WTD204:WTE206 WTD200:WTE202 WJH204:WJI206 WJH200:WJI202 VZL204:VZM206 VZL200:VZM202 VPP204:VPQ206 VPP200:VPQ202 VFT204:VFU206 VFT200:VFU202 UVX204:UVY206 UVX200:UVY202 UMB204:UMC206 UMB200:UMC202 UCF204:UCG206 UCF200:UCG202 TSJ204:TSK206 TSJ200:TSK202 TIN204:TIO206 TIN200:TIO202 SYR204:SYS206 SYR200:SYS202 SOV204:SOW206 SOV200:SOW202 SEZ204:SFA206 SEZ200:SFA202 RVD204:RVE206 RVD200:RVE202 RLH204:RLI206 RLH200:RLI202 RBL204:RBM206 RBL200:RBM202 QRP204:QRQ206 QRP200:QRQ202 QHT204:QHU206 QHT200:QHU202 PXX204:PXY206 PXX200:PXY202 POB204:POC206 POB200:POC202 PEF204:PEG206 PEF200:PEG202 OUJ204:OUK206 OUJ200:OUK202 OKN204:OKO206 OKN200:OKO202 OAR204:OAS206 OAR200:OAS202 NQV204:NQW206 NQV200:NQW202 NGZ204:NHA206 NGZ200:NHA202 MXD204:MXE206 MXD200:MXE202 MNH204:MNI206 MNH200:MNI202 MDL204:MDM206 MDL200:MDM202 LTP204:LTQ206 LTP200:LTQ202 LJT204:LJU206 LJT200:LJU202 KZX204:KZY206 KZX200:KZY202 KQB204:KQC206 KQB200:KQC202 KGF204:KGG206 KGF200:KGG202 JWJ204:JWK206 JWJ200:JWK202 JMN204:JMO206 JMN200:JMO202 JCR204:JCS206 JCR200:JCS202 ISV204:ISW206 ISV200:ISW202 IIZ204:IJA206 IIZ200:IJA202 HZD204:HZE206 HZD200:HZE202 HPH204:HPI206 HPH200:HPI202 HFL204:HFM206 HFL200:HFM202 GVP204:GVQ206 GVP200:GVQ202 GLT204:GLU206 GLT200:GLU202 GBX204:GBY206 GBX200:GBY202 FSB204:FSC206 FSB200:FSC202 FIF204:FIG206 FIF200:FIG202 EYJ204:EYK206 EYJ200:EYK202 EON204:EOO206 EON200:EOO202 EER204:EES206 EER200:EES202 DUV204:DUW206 DUV200:DUW202 DKZ204:DLA206 DKZ200:DLA202 DBD204:DBE206 DBD200:DBE202 CRH204:CRI206 CRH200:CRI202 CHL204:CHM206 CHL200:CHM202 BXP204:BXQ206 BXP200:BXQ202 BNT204:BNU206 BNT200:BNU202 BDX204:BDY206 BDX200:BDY202 AUB204:AUC206 AUB200:AUC202 AKF204:AKG206 AKF200:AKG202 AAJ204:AAK206 AAJ200:AAK202 QN204:QO206 QN200:QO202 GR204:GS206 GR200:GS202 I204:J204 I206:J206 I221:J223 WTD225:WTE227 WTD221:WTE223 WJH225:WJI227 WJH221:WJI223 VZL225:VZM227 VZL221:VZM223 VPP225:VPQ227 VPP221:VPQ223 VFT225:VFU227 VFT221:VFU223 UVX225:UVY227 UVX221:UVY223 UMB225:UMC227 UMB221:UMC223 UCF225:UCG227 UCF221:UCG223 TSJ225:TSK227 TSJ221:TSK223 TIN225:TIO227 TIN221:TIO223 SYR225:SYS227 SYR221:SYS223 SOV225:SOW227 SOV221:SOW223 SEZ225:SFA227 SEZ221:SFA223 RVD225:RVE227 RVD221:RVE223 RLH225:RLI227 RLH221:RLI223 RBL225:RBM227 RBL221:RBM223 QRP225:QRQ227 QRP221:QRQ223 QHT225:QHU227 QHT221:QHU223 PXX225:PXY227 PXX221:PXY223 POB225:POC227 POB221:POC223 PEF225:PEG227 PEF221:PEG223 OUJ225:OUK227 OUJ221:OUK223 OKN225:OKO227 OKN221:OKO223 OAR225:OAS227 OAR221:OAS223 NQV225:NQW227 NQV221:NQW223 NGZ225:NHA227 NGZ221:NHA223 MXD225:MXE227 MXD221:MXE223 MNH225:MNI227 MNH221:MNI223 MDL225:MDM227 MDL221:MDM223 LTP225:LTQ227 LTP221:LTQ223 LJT225:LJU227 LJT221:LJU223 KZX225:KZY227 KZX221:KZY223 KQB225:KQC227 KQB221:KQC223 KGF225:KGG227 KGF221:KGG223 JWJ225:JWK227 JWJ221:JWK223 JMN225:JMO227 JMN221:JMO223 JCR225:JCS227 JCR221:JCS223 ISV225:ISW227 ISV221:ISW223 IIZ225:IJA227 IIZ221:IJA223 HZD225:HZE227 HZD221:HZE223 HPH225:HPI227 HPH221:HPI223 HFL225:HFM227 HFL221:HFM223 GVP225:GVQ227 GVP221:GVQ223 GLT225:GLU227 GLT221:GLU223 GBX225:GBY227 GBX221:GBY223 FSB225:FSC227 FSB221:FSC223 FIF225:FIG227 FIF221:FIG223 EYJ225:EYK227 EYJ221:EYK223 EON225:EOO227 EON221:EOO223 EER225:EES227 EER221:EES223 DUV225:DUW227 DUV221:DUW223 DKZ225:DLA227 DKZ221:DLA223 DBD225:DBE227 DBD221:DBE223 CRH225:CRI227 CRH221:CRI223 CHL225:CHM227 CHL221:CHM223 BXP225:BXQ227 BXP221:BXQ223 BNT225:BNU227 BNT221:BNU223 BDX225:BDY227 BDX221:BDY223 AUB225:AUC227 AUB221:AUC223 AKF225:AKG227 AKF221:AKG223 AAJ225:AAK227 AAJ221:AAK223 QN225:QO227 QN221:QO223 GR225:GS227 GR221:GS223 I225:J225 I227:J227 I242:J244 WTD246:WTE248 WTD242:WTE244 WJH246:WJI248 WJH242:WJI244 VZL246:VZM248 VZL242:VZM244 VPP246:VPQ248 VPP242:VPQ244 VFT246:VFU248 VFT242:VFU244 UVX246:UVY248 UVX242:UVY244 UMB246:UMC248 UMB242:UMC244 UCF246:UCG248 UCF242:UCG244 TSJ246:TSK248 TSJ242:TSK244 TIN246:TIO248 TIN242:TIO244 SYR246:SYS248 SYR242:SYS244 SOV246:SOW248 SOV242:SOW244 SEZ246:SFA248 SEZ242:SFA244 RVD246:RVE248 RVD242:RVE244 RLH246:RLI248 RLH242:RLI244 RBL246:RBM248 RBL242:RBM244 QRP246:QRQ248 QRP242:QRQ244 QHT246:QHU248 QHT242:QHU244 PXX246:PXY248 PXX242:PXY244 POB246:POC248 POB242:POC244 PEF246:PEG248 PEF242:PEG244 OUJ246:OUK248 OUJ242:OUK244 OKN246:OKO248 OKN242:OKO244 OAR246:OAS248 OAR242:OAS244 NQV246:NQW248 NQV242:NQW244 NGZ246:NHA248 NGZ242:NHA244 MXD246:MXE248 MXD242:MXE244 MNH246:MNI248 MNH242:MNI244 MDL246:MDM248 MDL242:MDM244 LTP246:LTQ248 LTP242:LTQ244 LJT246:LJU248 LJT242:LJU244 KZX246:KZY248 KZX242:KZY244 KQB246:KQC248 KQB242:KQC244 KGF246:KGG248 KGF242:KGG244 JWJ246:JWK248 JWJ242:JWK244 JMN246:JMO248 JMN242:JMO244 JCR246:JCS248 JCR242:JCS244 ISV246:ISW248 ISV242:ISW244 IIZ246:IJA248 IIZ242:IJA244 HZD246:HZE248 HZD242:HZE244 HPH246:HPI248 HPH242:HPI244 HFL246:HFM248 HFL242:HFM244 GVP246:GVQ248 GVP242:GVQ244 GLT246:GLU248 GLT242:GLU244 GBX246:GBY248 GBX242:GBY244 FSB246:FSC248 FSB242:FSC244 FIF246:FIG248 FIF242:FIG244 EYJ246:EYK248 EYJ242:EYK244 EON246:EOO248 EON242:EOO244 EER246:EES248 EER242:EES244 DUV246:DUW248 DUV242:DUW244 DKZ246:DLA248 DKZ242:DLA244 DBD246:DBE248 DBD242:DBE244 CRH246:CRI248 CRH242:CRI244 CHL246:CHM248 CHL242:CHM244 BXP246:BXQ248 BXP242:BXQ244 BNT246:BNU248 BNT242:BNU244 BDX246:BDY248 BDX242:BDY244 AUB246:AUC248 AUB242:AUC244 AKF246:AKG248 AKF242:AKG244 AAJ246:AAK248 AAJ242:AAK244 QN246:QO248 QN242:QO244 GR246:GS248 GR242:GS244 I246:J246 I248:J248 I263:J265 WTD267:WTE269 WTD263:WTE265 WJH267:WJI269 WJH263:WJI265 VZL267:VZM269 VZL263:VZM265 VPP267:VPQ269 VPP263:VPQ265 VFT267:VFU269 VFT263:VFU265 UVX267:UVY269 UVX263:UVY265 UMB267:UMC269 UMB263:UMC265 UCF267:UCG269 UCF263:UCG265 TSJ267:TSK269 TSJ263:TSK265 TIN267:TIO269 TIN263:TIO265 SYR267:SYS269 SYR263:SYS265 SOV267:SOW269 SOV263:SOW265 SEZ267:SFA269 SEZ263:SFA265 RVD267:RVE269 RVD263:RVE265 RLH267:RLI269 RLH263:RLI265 RBL267:RBM269 RBL263:RBM265 QRP267:QRQ269 QRP263:QRQ265 QHT267:QHU269 QHT263:QHU265 PXX267:PXY269 PXX263:PXY265 POB267:POC269 POB263:POC265 PEF267:PEG269 PEF263:PEG265 OUJ267:OUK269 OUJ263:OUK265 OKN267:OKO269 OKN263:OKO265 OAR267:OAS269 OAR263:OAS265 NQV267:NQW269 NQV263:NQW265 NGZ267:NHA269 NGZ263:NHA265 MXD267:MXE269 MXD263:MXE265 MNH267:MNI269 MNH263:MNI265 MDL267:MDM269 MDL263:MDM265 LTP267:LTQ269 LTP263:LTQ265 LJT267:LJU269 LJT263:LJU265 KZX267:KZY269 KZX263:KZY265 KQB267:KQC269 KQB263:KQC265 KGF267:KGG269 KGF263:KGG265 JWJ267:JWK269 JWJ263:JWK265 JMN267:JMO269 JMN263:JMO265 JCR267:JCS269 JCR263:JCS265 ISV267:ISW269 ISV263:ISW265 IIZ267:IJA269 IIZ263:IJA265 HZD267:HZE269 HZD263:HZE265 HPH267:HPI269 HPH263:HPI265 HFL267:HFM269 HFL263:HFM265 GVP267:GVQ269 GVP263:GVQ265 GLT267:GLU269 GLT263:GLU265 GBX267:GBY269 GBX263:GBY265 FSB267:FSC269 FSB263:FSC265 FIF267:FIG269 FIF263:FIG265 EYJ267:EYK269 EYJ263:EYK265 EON267:EOO269 EON263:EOO265 EER267:EES269 EER263:EES265 DUV267:DUW269 DUV263:DUW265 DKZ267:DLA269 DKZ263:DLA265 DBD267:DBE269 DBD263:DBE265 CRH267:CRI269 CRH263:CRI265 CHL267:CHM269 CHL263:CHM265 BXP267:BXQ269 BXP263:BXQ265 BNT267:BNU269 BNT263:BNU265 BDX267:BDY269 BDX263:BDY265 AUB267:AUC269 AUB263:AUC265 AKF267:AKG269 AKF263:AKG265 AAJ267:AAK269 AAJ263:AAK265 QN267:QO269 QN263:QO265 GR267:GS269 GR263:GS265 I267:J267 I269:J269 I284:J286 WTD288:WTE290 WTD284:WTE286 WJH288:WJI290 WJH284:WJI286 VZL288:VZM290 VZL284:VZM286 VPP288:VPQ290 VPP284:VPQ286 VFT288:VFU290 VFT284:VFU286 UVX288:UVY290 UVX284:UVY286 UMB288:UMC290 UMB284:UMC286 UCF288:UCG290 UCF284:UCG286 TSJ288:TSK290 TSJ284:TSK286 TIN288:TIO290 TIN284:TIO286 SYR288:SYS290 SYR284:SYS286 SOV288:SOW290 SOV284:SOW286 SEZ288:SFA290 SEZ284:SFA286 RVD288:RVE290 RVD284:RVE286 RLH288:RLI290 RLH284:RLI286 RBL288:RBM290 RBL284:RBM286 QRP288:QRQ290 QRP284:QRQ286 QHT288:QHU290 QHT284:QHU286 PXX288:PXY290 PXX284:PXY286 POB288:POC290 POB284:POC286 PEF288:PEG290 PEF284:PEG286 OUJ288:OUK290 OUJ284:OUK286 OKN288:OKO290 OKN284:OKO286 OAR288:OAS290 OAR284:OAS286 NQV288:NQW290 NQV284:NQW286 NGZ288:NHA290 NGZ284:NHA286 MXD288:MXE290 MXD284:MXE286 MNH288:MNI290 MNH284:MNI286 MDL288:MDM290 MDL284:MDM286 LTP288:LTQ290 LTP284:LTQ286 LJT288:LJU290 LJT284:LJU286 KZX288:KZY290 KZX284:KZY286 KQB288:KQC290 KQB284:KQC286 KGF288:KGG290 KGF284:KGG286 JWJ288:JWK290 JWJ284:JWK286 JMN288:JMO290 JMN284:JMO286 JCR288:JCS290 JCR284:JCS286 ISV288:ISW290 ISV284:ISW286 IIZ288:IJA290 IIZ284:IJA286 HZD288:HZE290 HZD284:HZE286 HPH288:HPI290 HPH284:HPI286 HFL288:HFM290 HFL284:HFM286 GVP288:GVQ290 GVP284:GVQ286 GLT288:GLU290 GLT284:GLU286 GBX288:GBY290 GBX284:GBY286 FSB288:FSC290 FSB284:FSC286 FIF288:FIG290 FIF284:FIG286 EYJ288:EYK290 EYJ284:EYK286 EON288:EOO290 EON284:EOO286 EER288:EES290 EER284:EES286 DUV288:DUW290 DUV284:DUW286 DKZ288:DLA290 DKZ284:DLA286 DBD288:DBE290 DBD284:DBE286 CRH288:CRI290 CRH284:CRI286 CHL288:CHM290 CHL284:CHM286 BXP288:BXQ290 BXP284:BXQ286 BNT288:BNU290 BNT284:BNU286 BDX288:BDY290 BDX284:BDY286 AUB288:AUC290 AUB284:AUC286 AKF288:AKG290 AKF284:AKG286 AAJ288:AAK290 AAJ284:AAK286 QN288:QO290 QN284:QO286 GR288:GS290 GR284:GS286 I288:J288 I290:J290 I305:J307 WTD309:WTE311 WTD305:WTE307 WJH309:WJI311 WJH305:WJI307 VZL309:VZM311 VZL305:VZM307 VPP309:VPQ311 VPP305:VPQ307 VFT309:VFU311 VFT305:VFU307 UVX309:UVY311 UVX305:UVY307 UMB309:UMC311 UMB305:UMC307 UCF309:UCG311 UCF305:UCG307 TSJ309:TSK311 TSJ305:TSK307 TIN309:TIO311 TIN305:TIO307 SYR309:SYS311 SYR305:SYS307 SOV309:SOW311 SOV305:SOW307 SEZ309:SFA311 SEZ305:SFA307 RVD309:RVE311 RVD305:RVE307 RLH309:RLI311 RLH305:RLI307 RBL309:RBM311 RBL305:RBM307 QRP309:QRQ311 QRP305:QRQ307 QHT309:QHU311 QHT305:QHU307 PXX309:PXY311 PXX305:PXY307 POB309:POC311 POB305:POC307 PEF309:PEG311 PEF305:PEG307 OUJ309:OUK311 OUJ305:OUK307 OKN309:OKO311 OKN305:OKO307 OAR309:OAS311 OAR305:OAS307 NQV309:NQW311 NQV305:NQW307 NGZ309:NHA311 NGZ305:NHA307 MXD309:MXE311 MXD305:MXE307 MNH309:MNI311 MNH305:MNI307 MDL309:MDM311 MDL305:MDM307 LTP309:LTQ311 LTP305:LTQ307 LJT309:LJU311 LJT305:LJU307 KZX309:KZY311 KZX305:KZY307 KQB309:KQC311 KQB305:KQC307 KGF309:KGG311 KGF305:KGG307 JWJ309:JWK311 JWJ305:JWK307 JMN309:JMO311 JMN305:JMO307 JCR309:JCS311 JCR305:JCS307 ISV309:ISW311 ISV305:ISW307 IIZ309:IJA311 IIZ305:IJA307 HZD309:HZE311 HZD305:HZE307 HPH309:HPI311 HPH305:HPI307 HFL309:HFM311 HFL305:HFM307 GVP309:GVQ311 GVP305:GVQ307 GLT309:GLU311 GLT305:GLU307 GBX309:GBY311 GBX305:GBY307 FSB309:FSC311 FSB305:FSC307 FIF309:FIG311 FIF305:FIG307 EYJ309:EYK311 EYJ305:EYK307 EON309:EOO311 EON305:EOO307 EER309:EES311 EER305:EES307 DUV309:DUW311 DUV305:DUW307 DKZ309:DLA311 DKZ305:DLA307 DBD309:DBE311 DBD305:DBE307 CRH309:CRI311 CRH305:CRI307 CHL309:CHM311 CHL305:CHM307 BXP309:BXQ311 BXP305:BXQ307 BNT309:BNU311 BNT305:BNU307 BDX309:BDY311 BDX305:BDY307 AUB309:AUC311 AUB305:AUC307 AKF309:AKG311 AKF305:AKG307 AAJ309:AAK311 AAJ305:AAK307 QN309:QO311 QN305:QO307 GR309:GS311 GR305:GS307 I309:J309 I311:J311 I326:J328 WTD330:WTE332 WTD326:WTE328 WJH330:WJI332 WJH326:WJI328 VZL330:VZM332 VZL326:VZM328 VPP330:VPQ332 VPP326:VPQ328 VFT330:VFU332 VFT326:VFU328 UVX330:UVY332 UVX326:UVY328 UMB330:UMC332 UMB326:UMC328 UCF330:UCG332 UCF326:UCG328 TSJ330:TSK332 TSJ326:TSK328 TIN330:TIO332 TIN326:TIO328 SYR330:SYS332 SYR326:SYS328 SOV330:SOW332 SOV326:SOW328 SEZ330:SFA332 SEZ326:SFA328 RVD330:RVE332 RVD326:RVE328 RLH330:RLI332 RLH326:RLI328 RBL330:RBM332 RBL326:RBM328 QRP330:QRQ332 QRP326:QRQ328 QHT330:QHU332 QHT326:QHU328 PXX330:PXY332 PXX326:PXY328 POB330:POC332 POB326:POC328 PEF330:PEG332 PEF326:PEG328 OUJ330:OUK332 OUJ326:OUK328 OKN330:OKO332 OKN326:OKO328 OAR330:OAS332 OAR326:OAS328 NQV330:NQW332 NQV326:NQW328 NGZ330:NHA332 NGZ326:NHA328 MXD330:MXE332 MXD326:MXE328 MNH330:MNI332 MNH326:MNI328 MDL330:MDM332 MDL326:MDM328 LTP330:LTQ332 LTP326:LTQ328 LJT330:LJU332 LJT326:LJU328 KZX330:KZY332 KZX326:KZY328 KQB330:KQC332 KQB326:KQC328 KGF330:KGG332 KGF326:KGG328 JWJ330:JWK332 JWJ326:JWK328 JMN330:JMO332 JMN326:JMO328 JCR330:JCS332 JCR326:JCS328 ISV330:ISW332 ISV326:ISW328 IIZ330:IJA332 IIZ326:IJA328 HZD330:HZE332 HZD326:HZE328 HPH330:HPI332 HPH326:HPI328 HFL330:HFM332 HFL326:HFM328 GVP330:GVQ332 GVP326:GVQ328 GLT330:GLU332 GLT326:GLU328 GBX330:GBY332 GBX326:GBY328 FSB330:FSC332 FSB326:FSC328 FIF330:FIG332 FIF326:FIG328 EYJ330:EYK332 EYJ326:EYK328 EON330:EOO332 EON326:EOO328 EER330:EES332 EER326:EES328 DUV330:DUW332 DUV326:DUW328 DKZ330:DLA332 DKZ326:DLA328 DBD330:DBE332 DBD326:DBE328 CRH330:CRI332 CRH326:CRI328 CHL330:CHM332 CHL326:CHM328 BXP330:BXQ332 BXP326:BXQ328 BNT330:BNU332 BNT326:BNU328 BDX330:BDY332 BDX326:BDY328 AUB330:AUC332 AUB326:AUC328 AKF330:AKG332 AKF326:AKG328 AAJ330:AAK332 AAJ326:AAK328 QN330:QO332 QN326:QO328 GR330:GS332 GR326:GS328 I330:J330 I332:J332 I347:J349 WTD351:WTE353 WTD347:WTE349 WJH351:WJI353 WJH347:WJI349 VZL351:VZM353 VZL347:VZM349 VPP351:VPQ353 VPP347:VPQ349 VFT351:VFU353 VFT347:VFU349 UVX351:UVY353 UVX347:UVY349 UMB351:UMC353 UMB347:UMC349 UCF351:UCG353 UCF347:UCG349 TSJ351:TSK353 TSJ347:TSK349 TIN351:TIO353 TIN347:TIO349 SYR351:SYS353 SYR347:SYS349 SOV351:SOW353 SOV347:SOW349 SEZ351:SFA353 SEZ347:SFA349 RVD351:RVE353 RVD347:RVE349 RLH351:RLI353 RLH347:RLI349 RBL351:RBM353 RBL347:RBM349 QRP351:QRQ353 QRP347:QRQ349 QHT351:QHU353 QHT347:QHU349 PXX351:PXY353 PXX347:PXY349 POB351:POC353 POB347:POC349 PEF351:PEG353 PEF347:PEG349 OUJ351:OUK353 OUJ347:OUK349 OKN351:OKO353 OKN347:OKO349 OAR351:OAS353 OAR347:OAS349 NQV351:NQW353 NQV347:NQW349 NGZ351:NHA353 NGZ347:NHA349 MXD351:MXE353 MXD347:MXE349 MNH351:MNI353 MNH347:MNI349 MDL351:MDM353 MDL347:MDM349 LTP351:LTQ353 LTP347:LTQ349 LJT351:LJU353 LJT347:LJU349 KZX351:KZY353 KZX347:KZY349 KQB351:KQC353 KQB347:KQC349 KGF351:KGG353 KGF347:KGG349 JWJ351:JWK353 JWJ347:JWK349 JMN351:JMO353 JMN347:JMO349 JCR351:JCS353 JCR347:JCS349 ISV351:ISW353 ISV347:ISW349 IIZ351:IJA353 IIZ347:IJA349 HZD351:HZE353 HZD347:HZE349 HPH351:HPI353 HPH347:HPI349 HFL351:HFM353 HFL347:HFM349 GVP351:GVQ353 GVP347:GVQ349 GLT351:GLU353 GLT347:GLU349 GBX351:GBY353 GBX347:GBY349 FSB351:FSC353 FSB347:FSC349 FIF351:FIG353 FIF347:FIG349 EYJ351:EYK353 EYJ347:EYK349 EON351:EOO353 EON347:EOO349 EER351:EES353 EER347:EES349 DUV351:DUW353 DUV347:DUW349 DKZ351:DLA353 DKZ347:DLA349 DBD351:DBE353 DBD347:DBE349 CRH351:CRI353 CRH347:CRI349 CHL351:CHM353 CHL347:CHM349 BXP351:BXQ353 BXP347:BXQ349 BNT351:BNU353 BNT347:BNU349 BDX351:BDY353 BDX347:BDY349 AUB351:AUC353 AUB347:AUC349 AKF351:AKG353 AKF347:AKG349 AAJ351:AAK353 AAJ347:AAK349 QN351:QO353 QN347:QO349 GR351:GS353 GR347:GS349 I351:J351 I353:J353 I368:J370 WTD372:WTE374 WTD368:WTE370 WJH372:WJI374 WJH368:WJI370 VZL372:VZM374 VZL368:VZM370 VPP372:VPQ374 VPP368:VPQ370 VFT372:VFU374 VFT368:VFU370 UVX372:UVY374 UVX368:UVY370 UMB372:UMC374 UMB368:UMC370 UCF372:UCG374 UCF368:UCG370 TSJ372:TSK374 TSJ368:TSK370 TIN372:TIO374 TIN368:TIO370 SYR372:SYS374 SYR368:SYS370 SOV372:SOW374 SOV368:SOW370 SEZ372:SFA374 SEZ368:SFA370 RVD372:RVE374 RVD368:RVE370 RLH372:RLI374 RLH368:RLI370 RBL372:RBM374 RBL368:RBM370 QRP372:QRQ374 QRP368:QRQ370 QHT372:QHU374 QHT368:QHU370 PXX372:PXY374 PXX368:PXY370 POB372:POC374 POB368:POC370 PEF372:PEG374 PEF368:PEG370 OUJ372:OUK374 OUJ368:OUK370 OKN372:OKO374 OKN368:OKO370 OAR372:OAS374 OAR368:OAS370 NQV372:NQW374 NQV368:NQW370 NGZ372:NHA374 NGZ368:NHA370 MXD372:MXE374 MXD368:MXE370 MNH372:MNI374 MNH368:MNI370 MDL372:MDM374 MDL368:MDM370 LTP372:LTQ374 LTP368:LTQ370 LJT372:LJU374 LJT368:LJU370 KZX372:KZY374 KZX368:KZY370 KQB372:KQC374 KQB368:KQC370 KGF372:KGG374 KGF368:KGG370 JWJ372:JWK374 JWJ368:JWK370 JMN372:JMO374 JMN368:JMO370 JCR372:JCS374 JCR368:JCS370 ISV372:ISW374 ISV368:ISW370 IIZ372:IJA374 IIZ368:IJA370 HZD372:HZE374 HZD368:HZE370 HPH372:HPI374 HPH368:HPI370 HFL372:HFM374 HFL368:HFM370 GVP372:GVQ374 GVP368:GVQ370 GLT372:GLU374 GLT368:GLU370 GBX372:GBY374 GBX368:GBY370 FSB372:FSC374 FSB368:FSC370 FIF372:FIG374 FIF368:FIG370 EYJ372:EYK374 EYJ368:EYK370 EON372:EOO374 EON368:EOO370 EER372:EES374 EER368:EES370 DUV372:DUW374 DUV368:DUW370 DKZ372:DLA374 DKZ368:DLA370 DBD372:DBE374 DBD368:DBE370 CRH372:CRI374 CRH368:CRI370 CHL372:CHM374 CHL368:CHM370 BXP372:BXQ374 BXP368:BXQ370 BNT372:BNU374 BNT368:BNU370 BDX372:BDY374 BDX368:BDY370 AUB372:AUC374 AUB368:AUC370 AKF372:AKG374 AKF368:AKG370 AAJ372:AAK374 AAJ368:AAK370 QN372:QO374 QN368:QO370 GR372:GS374 GR368:GS370 I372:J372 I374:J374 I389:J391 WTD393:WTE395 WTD389:WTE391 WJH393:WJI395 WJH389:WJI391 VZL393:VZM395 VZL389:VZM391 VPP393:VPQ395 VPP389:VPQ391 VFT393:VFU395 VFT389:VFU391 UVX393:UVY395 UVX389:UVY391 UMB393:UMC395 UMB389:UMC391 UCF393:UCG395 UCF389:UCG391 TSJ393:TSK395 TSJ389:TSK391 TIN393:TIO395 TIN389:TIO391 SYR393:SYS395 SYR389:SYS391 SOV393:SOW395 SOV389:SOW391 SEZ393:SFA395 SEZ389:SFA391 RVD393:RVE395 RVD389:RVE391 RLH393:RLI395 RLH389:RLI391 RBL393:RBM395 RBL389:RBM391 QRP393:QRQ395 QRP389:QRQ391 QHT393:QHU395 QHT389:QHU391 PXX393:PXY395 PXX389:PXY391 POB393:POC395 POB389:POC391 PEF393:PEG395 PEF389:PEG391 OUJ393:OUK395 OUJ389:OUK391 OKN393:OKO395 OKN389:OKO391 OAR393:OAS395 OAR389:OAS391 NQV393:NQW395 NQV389:NQW391 NGZ393:NHA395 NGZ389:NHA391 MXD393:MXE395 MXD389:MXE391 MNH393:MNI395 MNH389:MNI391 MDL393:MDM395 MDL389:MDM391 LTP393:LTQ395 LTP389:LTQ391 LJT393:LJU395 LJT389:LJU391 KZX393:KZY395 KZX389:KZY391 KQB393:KQC395 KQB389:KQC391 KGF393:KGG395 KGF389:KGG391 JWJ393:JWK395 JWJ389:JWK391 JMN393:JMO395 JMN389:JMO391 JCR393:JCS395 JCR389:JCS391 ISV393:ISW395 ISV389:ISW391 IIZ393:IJA395 IIZ389:IJA391 HZD393:HZE395 HZD389:HZE391 HPH393:HPI395 HPH389:HPI391 HFL393:HFM395 HFL389:HFM391 GVP393:GVQ395 GVP389:GVQ391 GLT393:GLU395 GLT389:GLU391 GBX393:GBY395 GBX389:GBY391 FSB393:FSC395 FSB389:FSC391 FIF393:FIG395 FIF389:FIG391 EYJ393:EYK395 EYJ389:EYK391 EON393:EOO395 EON389:EOO391 EER393:EES395 EER389:EES391 DUV393:DUW395 DUV389:DUW391 DKZ393:DLA395 DKZ389:DLA391 DBD393:DBE395 DBD389:DBE391 CRH393:CRI395 CRH389:CRI391 CHL393:CHM395 CHL389:CHM391 BXP393:BXQ395 BXP389:BXQ391 BNT393:BNU395 BNT389:BNU391 BDX393:BDY395 BDX389:BDY391 AUB393:AUC395 AUB389:AUC391 AKF393:AKG395 AKF389:AKG391 AAJ393:AAK395 AAJ389:AAK391 QN393:QO395 QN389:QO391 GR393:GS395 GR389:GS391 I393:J393 I395:J395 I410:J412 WTD414:WTE416 WTD410:WTE412 WJH414:WJI416 WJH410:WJI412 VZL414:VZM416 VZL410:VZM412 VPP414:VPQ416 VPP410:VPQ412 VFT414:VFU416 VFT410:VFU412 UVX414:UVY416 UVX410:UVY412 UMB414:UMC416 UMB410:UMC412 UCF414:UCG416 UCF410:UCG412 TSJ414:TSK416 TSJ410:TSK412 TIN414:TIO416 TIN410:TIO412 SYR414:SYS416 SYR410:SYS412 SOV414:SOW416 SOV410:SOW412 SEZ414:SFA416 SEZ410:SFA412 RVD414:RVE416 RVD410:RVE412 RLH414:RLI416 RLH410:RLI412 RBL414:RBM416 RBL410:RBM412 QRP414:QRQ416 QRP410:QRQ412 QHT414:QHU416 QHT410:QHU412 PXX414:PXY416 PXX410:PXY412 POB414:POC416 POB410:POC412 PEF414:PEG416 PEF410:PEG412 OUJ414:OUK416 OUJ410:OUK412 OKN414:OKO416 OKN410:OKO412 OAR414:OAS416 OAR410:OAS412 NQV414:NQW416 NQV410:NQW412 NGZ414:NHA416 NGZ410:NHA412 MXD414:MXE416 MXD410:MXE412 MNH414:MNI416 MNH410:MNI412 MDL414:MDM416 MDL410:MDM412 LTP414:LTQ416 LTP410:LTQ412 LJT414:LJU416 LJT410:LJU412 KZX414:KZY416 KZX410:KZY412 KQB414:KQC416 KQB410:KQC412 KGF414:KGG416 KGF410:KGG412 JWJ414:JWK416 JWJ410:JWK412 JMN414:JMO416 JMN410:JMO412 JCR414:JCS416 JCR410:JCS412 ISV414:ISW416 ISV410:ISW412 IIZ414:IJA416 IIZ410:IJA412 HZD414:HZE416 HZD410:HZE412 HPH414:HPI416 HPH410:HPI412 HFL414:HFM416 HFL410:HFM412 GVP414:GVQ416 GVP410:GVQ412 GLT414:GLU416 GLT410:GLU412 GBX414:GBY416 GBX410:GBY412 FSB414:FSC416 FSB410:FSC412 FIF414:FIG416 FIF410:FIG412 EYJ414:EYK416 EYJ410:EYK412 EON414:EOO416 EON410:EOO412 EER414:EES416 EER410:EES412 DUV414:DUW416 DUV410:DUW412 DKZ414:DLA416 DKZ410:DLA412 DBD414:DBE416 DBD410:DBE412 CRH414:CRI416 CRH410:CRI412 CHL414:CHM416 CHL410:CHM412 BXP414:BXQ416 BXP410:BXQ412 BNT414:BNU416 BNT410:BNU412 BDX414:BDY416 BDX410:BDY412 AUB414:AUC416 AUB410:AUC412 AKF414:AKG416 AKF410:AKG412 AAJ414:AAK416 AAJ410:AAK412 QN414:QO416 QN410:QO412 GR414:GS416 GR410:GS412 I414:J414 I416:J416 I431:J433 WTD435:WTE437 WTD431:WTE433 WJH435:WJI437 WJH431:WJI433 VZL435:VZM437 VZL431:VZM433 VPP435:VPQ437 VPP431:VPQ433 VFT435:VFU437 VFT431:VFU433 UVX435:UVY437 UVX431:UVY433 UMB435:UMC437 UMB431:UMC433 UCF435:UCG437 UCF431:UCG433 TSJ435:TSK437 TSJ431:TSK433 TIN435:TIO437 TIN431:TIO433 SYR435:SYS437 SYR431:SYS433 SOV435:SOW437 SOV431:SOW433 SEZ435:SFA437 SEZ431:SFA433 RVD435:RVE437 RVD431:RVE433 RLH435:RLI437 RLH431:RLI433 RBL435:RBM437 RBL431:RBM433 QRP435:QRQ437 QRP431:QRQ433 QHT435:QHU437 QHT431:QHU433 PXX435:PXY437 PXX431:PXY433 POB435:POC437 POB431:POC433 PEF435:PEG437 PEF431:PEG433 OUJ435:OUK437 OUJ431:OUK433 OKN435:OKO437 OKN431:OKO433 OAR435:OAS437 OAR431:OAS433 NQV435:NQW437 NQV431:NQW433 NGZ435:NHA437 NGZ431:NHA433 MXD435:MXE437 MXD431:MXE433 MNH435:MNI437 MNH431:MNI433 MDL435:MDM437 MDL431:MDM433 LTP435:LTQ437 LTP431:LTQ433 LJT435:LJU437 LJT431:LJU433 KZX435:KZY437 KZX431:KZY433 KQB435:KQC437 KQB431:KQC433 KGF435:KGG437 KGF431:KGG433 JWJ435:JWK437 JWJ431:JWK433 JMN435:JMO437 JMN431:JMO433 JCR435:JCS437 JCR431:JCS433 ISV435:ISW437 ISV431:ISW433 IIZ435:IJA437 IIZ431:IJA433 HZD435:HZE437 HZD431:HZE433 HPH435:HPI437 HPH431:HPI433 HFL435:HFM437 HFL431:HFM433 GVP435:GVQ437 GVP431:GVQ433 GLT435:GLU437 GLT431:GLU433 GBX435:GBY437 GBX431:GBY433 FSB435:FSC437 FSB431:FSC433 FIF435:FIG437 FIF431:FIG433 EYJ435:EYK437 EYJ431:EYK433 EON435:EOO437 EON431:EOO433 EER435:EES437 EER431:EES433 DUV435:DUW437 DUV431:DUW433 DKZ435:DLA437 DKZ431:DLA433 DBD435:DBE437 DBD431:DBE433 CRH435:CRI437 CRH431:CRI433 CHL435:CHM437 CHL431:CHM433 BXP435:BXQ437 BXP431:BXQ433 BNT435:BNU437 BNT431:BNU433 BDX435:BDY437 BDX431:BDY433 AUB435:AUC437 AUB431:AUC433 AKF435:AKG437 AKF431:AKG433 AAJ435:AAK437 AAJ431:AAK433 QN435:QO437 QN431:QO433 GR435:GS437 GR431:GS433 I435:J435 I437:J437 I452:J454 WTD456:WTE458 WTD452:WTE454 WJH456:WJI458 WJH452:WJI454 VZL456:VZM458 VZL452:VZM454 VPP456:VPQ458 VPP452:VPQ454 VFT456:VFU458 VFT452:VFU454 UVX456:UVY458 UVX452:UVY454 UMB456:UMC458 UMB452:UMC454 UCF456:UCG458 UCF452:UCG454 TSJ456:TSK458 TSJ452:TSK454 TIN456:TIO458 TIN452:TIO454 SYR456:SYS458 SYR452:SYS454 SOV456:SOW458 SOV452:SOW454 SEZ456:SFA458 SEZ452:SFA454 RVD456:RVE458 RVD452:RVE454 RLH456:RLI458 RLH452:RLI454 RBL456:RBM458 RBL452:RBM454 QRP456:QRQ458 QRP452:QRQ454 QHT456:QHU458 QHT452:QHU454 PXX456:PXY458 PXX452:PXY454 POB456:POC458 POB452:POC454 PEF456:PEG458 PEF452:PEG454 OUJ456:OUK458 OUJ452:OUK454 OKN456:OKO458 OKN452:OKO454 OAR456:OAS458 OAR452:OAS454 NQV456:NQW458 NQV452:NQW454 NGZ456:NHA458 NGZ452:NHA454 MXD456:MXE458 MXD452:MXE454 MNH456:MNI458 MNH452:MNI454 MDL456:MDM458 MDL452:MDM454 LTP456:LTQ458 LTP452:LTQ454 LJT456:LJU458 LJT452:LJU454 KZX456:KZY458 KZX452:KZY454 KQB456:KQC458 KQB452:KQC454 KGF456:KGG458 KGF452:KGG454 JWJ456:JWK458 JWJ452:JWK454 JMN456:JMO458 JMN452:JMO454 JCR456:JCS458 JCR452:JCS454 ISV456:ISW458 ISV452:ISW454 IIZ456:IJA458 IIZ452:IJA454 HZD456:HZE458 HZD452:HZE454 HPH456:HPI458 HPH452:HPI454 HFL456:HFM458 HFL452:HFM454 GVP456:GVQ458 GVP452:GVQ454 GLT456:GLU458 GLT452:GLU454 GBX456:GBY458 GBX452:GBY454 FSB456:FSC458 FSB452:FSC454 FIF456:FIG458 FIF452:FIG454 EYJ456:EYK458 EYJ452:EYK454 EON456:EOO458 EON452:EOO454 EER456:EES458 EER452:EES454 DUV456:DUW458 DUV452:DUW454 DKZ456:DLA458 DKZ452:DLA454 DBD456:DBE458 DBD452:DBE454 CRH456:CRI458 CRH452:CRI454 CHL456:CHM458 CHL452:CHM454 BXP456:BXQ458 BXP452:BXQ454 BNT456:BNU458 BNT452:BNU454 BDX456:BDY458 BDX452:BDY454 AUB456:AUC458 AUB452:AUC454 AKF456:AKG458 AKF452:AKG454 AAJ456:AAK458 AAJ452:AAK454 QN456:QO458 QN452:QO454 GR456:GS458 GR452:GS454 I456:J456 I458:J458 I473:J475 WTD477:WTE479 WTD473:WTE475 WJH477:WJI479 WJH473:WJI475 VZL477:VZM479 VZL473:VZM475 VPP477:VPQ479 VPP473:VPQ475 VFT477:VFU479 VFT473:VFU475 UVX477:UVY479 UVX473:UVY475 UMB477:UMC479 UMB473:UMC475 UCF477:UCG479 UCF473:UCG475 TSJ477:TSK479 TSJ473:TSK475 TIN477:TIO479 TIN473:TIO475 SYR477:SYS479 SYR473:SYS475 SOV477:SOW479 SOV473:SOW475 SEZ477:SFA479 SEZ473:SFA475 RVD477:RVE479 RVD473:RVE475 RLH477:RLI479 RLH473:RLI475 RBL477:RBM479 RBL473:RBM475 QRP477:QRQ479 QRP473:QRQ475 QHT477:QHU479 QHT473:QHU475 PXX477:PXY479 PXX473:PXY475 POB477:POC479 POB473:POC475 PEF477:PEG479 PEF473:PEG475 OUJ477:OUK479 OUJ473:OUK475 OKN477:OKO479 OKN473:OKO475 OAR477:OAS479 OAR473:OAS475 NQV477:NQW479 NQV473:NQW475 NGZ477:NHA479 NGZ473:NHA475 MXD477:MXE479 MXD473:MXE475 MNH477:MNI479 MNH473:MNI475 MDL477:MDM479 MDL473:MDM475 LTP477:LTQ479 LTP473:LTQ475 LJT477:LJU479 LJT473:LJU475 KZX477:KZY479 KZX473:KZY475 KQB477:KQC479 KQB473:KQC475 KGF477:KGG479 KGF473:KGG475 JWJ477:JWK479 JWJ473:JWK475 JMN477:JMO479 JMN473:JMO475 JCR477:JCS479 JCR473:JCS475 ISV477:ISW479 ISV473:ISW475 IIZ477:IJA479 IIZ473:IJA475 HZD477:HZE479 HZD473:HZE475 HPH477:HPI479 HPH473:HPI475 HFL477:HFM479 HFL473:HFM475 GVP477:GVQ479 GVP473:GVQ475 GLT477:GLU479 GLT473:GLU475 GBX477:GBY479 GBX473:GBY475 FSB477:FSC479 FSB473:FSC475 FIF477:FIG479 FIF473:FIG475 EYJ477:EYK479 EYJ473:EYK475 EON477:EOO479 EON473:EOO475 EER477:EES479 EER473:EES475 DUV477:DUW479 DUV473:DUW475 DKZ477:DLA479 DKZ473:DLA475 DBD477:DBE479 DBD473:DBE475 CRH477:CRI479 CRH473:CRI475 CHL477:CHM479 CHL473:CHM475 BXP477:BXQ479 BXP473:BXQ475 BNT477:BNU479 BNT473:BNU475 BDX477:BDY479 BDX473:BDY475 AUB477:AUC479 AUB473:AUC475 AKF477:AKG479 AKF473:AKG475 AAJ477:AAK479 AAJ473:AAK475 QN477:QO479 QN473:QO475 GR477:GS479 GR473:GS475 I477:J477 I479:J479 I494:J496 WTD498:WTE500 WTD494:WTE496 WJH498:WJI500 WJH494:WJI496 VZL498:VZM500 VZL494:VZM496 VPP498:VPQ500 VPP494:VPQ496 VFT498:VFU500 VFT494:VFU496 UVX498:UVY500 UVX494:UVY496 UMB498:UMC500 UMB494:UMC496 UCF498:UCG500 UCF494:UCG496 TSJ498:TSK500 TSJ494:TSK496 TIN498:TIO500 TIN494:TIO496 SYR498:SYS500 SYR494:SYS496 SOV498:SOW500 SOV494:SOW496 SEZ498:SFA500 SEZ494:SFA496 RVD498:RVE500 RVD494:RVE496 RLH498:RLI500 RLH494:RLI496 RBL498:RBM500 RBL494:RBM496 QRP498:QRQ500 QRP494:QRQ496 QHT498:QHU500 QHT494:QHU496 PXX498:PXY500 PXX494:PXY496 POB498:POC500 POB494:POC496 PEF498:PEG500 PEF494:PEG496 OUJ498:OUK500 OUJ494:OUK496 OKN498:OKO500 OKN494:OKO496 OAR498:OAS500 OAR494:OAS496 NQV498:NQW500 NQV494:NQW496 NGZ498:NHA500 NGZ494:NHA496 MXD498:MXE500 MXD494:MXE496 MNH498:MNI500 MNH494:MNI496 MDL498:MDM500 MDL494:MDM496 LTP498:LTQ500 LTP494:LTQ496 LJT498:LJU500 LJT494:LJU496 KZX498:KZY500 KZX494:KZY496 KQB498:KQC500 KQB494:KQC496 KGF498:KGG500 KGF494:KGG496 JWJ498:JWK500 JWJ494:JWK496 JMN498:JMO500 JMN494:JMO496 JCR498:JCS500 JCR494:JCS496 ISV498:ISW500 ISV494:ISW496 IIZ498:IJA500 IIZ494:IJA496 HZD498:HZE500 HZD494:HZE496 HPH498:HPI500 HPH494:HPI496 HFL498:HFM500 HFL494:HFM496 GVP498:GVQ500 GVP494:GVQ496 GLT498:GLU500 GLT494:GLU496 GBX498:GBY500 GBX494:GBY496 FSB498:FSC500 FSB494:FSC496 FIF498:FIG500 FIF494:FIG496 EYJ498:EYK500 EYJ494:EYK496 EON498:EOO500 EON494:EOO496 EER498:EES500 EER494:EES496 DUV498:DUW500 DUV494:DUW496 DKZ498:DLA500 DKZ494:DLA496 DBD498:DBE500 DBD494:DBE496 CRH498:CRI500 CRH494:CRI496 CHL498:CHM500 CHL494:CHM496 BXP498:BXQ500 BXP494:BXQ496 BNT498:BNU500 BNT494:BNU496 BDX498:BDY500 BDX494:BDY496 AUB498:AUC500 AUB494:AUC496 AKF498:AKG500 AKF494:AKG496 AAJ498:AAK500 AAJ494:AAK496 QN498:QO500 QN494:QO496 GR498:GS500 GR494:GS496 I498:J498 I500:J500 I515:J517 WTD519:WTE521 WTD515:WTE517 WJH519:WJI521 WJH515:WJI517 VZL519:VZM521 VZL515:VZM517 VPP519:VPQ521 VPP515:VPQ517 VFT519:VFU521 VFT515:VFU517 UVX519:UVY521 UVX515:UVY517 UMB519:UMC521 UMB515:UMC517 UCF519:UCG521 UCF515:UCG517 TSJ519:TSK521 TSJ515:TSK517 TIN519:TIO521 TIN515:TIO517 SYR519:SYS521 SYR515:SYS517 SOV519:SOW521 SOV515:SOW517 SEZ519:SFA521 SEZ515:SFA517 RVD519:RVE521 RVD515:RVE517 RLH519:RLI521 RLH515:RLI517 RBL519:RBM521 RBL515:RBM517 QRP519:QRQ521 QRP515:QRQ517 QHT519:QHU521 QHT515:QHU517 PXX519:PXY521 PXX515:PXY517 POB519:POC521 POB515:POC517 PEF519:PEG521 PEF515:PEG517 OUJ519:OUK521 OUJ515:OUK517 OKN519:OKO521 OKN515:OKO517 OAR519:OAS521 OAR515:OAS517 NQV519:NQW521 NQV515:NQW517 NGZ519:NHA521 NGZ515:NHA517 MXD519:MXE521 MXD515:MXE517 MNH519:MNI521 MNH515:MNI517 MDL519:MDM521 MDL515:MDM517 LTP519:LTQ521 LTP515:LTQ517 LJT519:LJU521 LJT515:LJU517 KZX519:KZY521 KZX515:KZY517 KQB519:KQC521 KQB515:KQC517 KGF519:KGG521 KGF515:KGG517 JWJ519:JWK521 JWJ515:JWK517 JMN519:JMO521 JMN515:JMO517 JCR519:JCS521 JCR515:JCS517 ISV519:ISW521 ISV515:ISW517 IIZ519:IJA521 IIZ515:IJA517 HZD519:HZE521 HZD515:HZE517 HPH519:HPI521 HPH515:HPI517 HFL519:HFM521 HFL515:HFM517 GVP519:GVQ521 GVP515:GVQ517 GLT519:GLU521 GLT515:GLU517 GBX519:GBY521 GBX515:GBY517 FSB519:FSC521 FSB515:FSC517 FIF519:FIG521 FIF515:FIG517 EYJ519:EYK521 EYJ515:EYK517 EON519:EOO521 EON515:EOO517 EER519:EES521 EER515:EES517 DUV519:DUW521 DUV515:DUW517 DKZ519:DLA521 DKZ515:DLA517 DBD519:DBE521 DBD515:DBE517 CRH519:CRI521 CRH515:CRI517 CHL519:CHM521 CHL515:CHM517 BXP519:BXQ521 BXP515:BXQ517 BNT519:BNU521 BNT515:BNU517 BDX519:BDY521 BDX515:BDY517 AUB519:AUC521 AUB515:AUC517 AKF519:AKG521 AKF515:AKG517 AAJ519:AAK521 AAJ515:AAK517 QN519:QO521 QN515:QO517 GR519:GS521 GR515:GS517 I519:J519 I521:J521 I536:J538 WTD540:WTE542 WTD536:WTE538 WJH540:WJI542 WJH536:WJI538 VZL540:VZM542 VZL536:VZM538 VPP540:VPQ542 VPP536:VPQ538 VFT540:VFU542 VFT536:VFU538 UVX540:UVY542 UVX536:UVY538 UMB540:UMC542 UMB536:UMC538 UCF540:UCG542 UCF536:UCG538 TSJ540:TSK542 TSJ536:TSK538 TIN540:TIO542 TIN536:TIO538 SYR540:SYS542 SYR536:SYS538 SOV540:SOW542 SOV536:SOW538 SEZ540:SFA542 SEZ536:SFA538 RVD540:RVE542 RVD536:RVE538 RLH540:RLI542 RLH536:RLI538 RBL540:RBM542 RBL536:RBM538 QRP540:QRQ542 QRP536:QRQ538 QHT540:QHU542 QHT536:QHU538 PXX540:PXY542 PXX536:PXY538 POB540:POC542 POB536:POC538 PEF540:PEG542 PEF536:PEG538 OUJ540:OUK542 OUJ536:OUK538 OKN540:OKO542 OKN536:OKO538 OAR540:OAS542 OAR536:OAS538 NQV540:NQW542 NQV536:NQW538 NGZ540:NHA542 NGZ536:NHA538 MXD540:MXE542 MXD536:MXE538 MNH540:MNI542 MNH536:MNI538 MDL540:MDM542 MDL536:MDM538 LTP540:LTQ542 LTP536:LTQ538 LJT540:LJU542 LJT536:LJU538 KZX540:KZY542 KZX536:KZY538 KQB540:KQC542 KQB536:KQC538 KGF540:KGG542 KGF536:KGG538 JWJ540:JWK542 JWJ536:JWK538 JMN540:JMO542 JMN536:JMO538 JCR540:JCS542 JCR536:JCS538 ISV540:ISW542 ISV536:ISW538 IIZ540:IJA542 IIZ536:IJA538 HZD540:HZE542 HZD536:HZE538 HPH540:HPI542 HPH536:HPI538 HFL540:HFM542 HFL536:HFM538 GVP540:GVQ542 GVP536:GVQ538 GLT540:GLU542 GLT536:GLU538 GBX540:GBY542 GBX536:GBY538 FSB540:FSC542 FSB536:FSC538 FIF540:FIG542 FIF536:FIG538 EYJ540:EYK542 EYJ536:EYK538 EON540:EOO542 EON536:EOO538 EER540:EES542 EER536:EES538 DUV540:DUW542 DUV536:DUW538 DKZ540:DLA542 DKZ536:DLA538 DBD540:DBE542 DBD536:DBE538 CRH540:CRI542 CRH536:CRI538 CHL540:CHM542 CHL536:CHM538 BXP540:BXQ542 BXP536:BXQ538 BNT540:BNU542 BNT536:BNU538 BDX540:BDY542 BDX536:BDY538 AUB540:AUC542 AUB536:AUC538 AKF540:AKG542 AKF536:AKG538 AAJ540:AAK542 AAJ536:AAK538 QN540:QO542 QN536:QO538 GR540:GS542 GR536:GS538 I540:J540 I542:J542 I557:J559 WTD561:WTE563 WTD557:WTE559 WJH561:WJI563 WJH557:WJI559 VZL561:VZM563 VZL557:VZM559 VPP561:VPQ563 VPP557:VPQ559 VFT561:VFU563 VFT557:VFU559 UVX561:UVY563 UVX557:UVY559 UMB561:UMC563 UMB557:UMC559 UCF561:UCG563 UCF557:UCG559 TSJ561:TSK563 TSJ557:TSK559 TIN561:TIO563 TIN557:TIO559 SYR561:SYS563 SYR557:SYS559 SOV561:SOW563 SOV557:SOW559 SEZ561:SFA563 SEZ557:SFA559 RVD561:RVE563 RVD557:RVE559 RLH561:RLI563 RLH557:RLI559 RBL561:RBM563 RBL557:RBM559 QRP561:QRQ563 QRP557:QRQ559 QHT561:QHU563 QHT557:QHU559 PXX561:PXY563 PXX557:PXY559 POB561:POC563 POB557:POC559 PEF561:PEG563 PEF557:PEG559 OUJ561:OUK563 OUJ557:OUK559 OKN561:OKO563 OKN557:OKO559 OAR561:OAS563 OAR557:OAS559 NQV561:NQW563 NQV557:NQW559 NGZ561:NHA563 NGZ557:NHA559 MXD561:MXE563 MXD557:MXE559 MNH561:MNI563 MNH557:MNI559 MDL561:MDM563 MDL557:MDM559 LTP561:LTQ563 LTP557:LTQ559 LJT561:LJU563 LJT557:LJU559 KZX561:KZY563 KZX557:KZY559 KQB561:KQC563 KQB557:KQC559 KGF561:KGG563 KGF557:KGG559 JWJ561:JWK563 JWJ557:JWK559 JMN561:JMO563 JMN557:JMO559 JCR561:JCS563 JCR557:JCS559 ISV561:ISW563 ISV557:ISW559 IIZ561:IJA563 IIZ557:IJA559 HZD561:HZE563 HZD557:HZE559 HPH561:HPI563 HPH557:HPI559 HFL561:HFM563 HFL557:HFM559 GVP561:GVQ563 GVP557:GVQ559 GLT561:GLU563 GLT557:GLU559 GBX561:GBY563 GBX557:GBY559 FSB561:FSC563 FSB557:FSC559 FIF561:FIG563 FIF557:FIG559 EYJ561:EYK563 EYJ557:EYK559 EON561:EOO563 EON557:EOO559 EER561:EES563 EER557:EES559 DUV561:DUW563 DUV557:DUW559 DKZ561:DLA563 DKZ557:DLA559 DBD561:DBE563 DBD557:DBE559 CRH561:CRI563 CRH557:CRI559 CHL561:CHM563 CHL557:CHM559 BXP561:BXQ563 BXP557:BXQ559 BNT561:BNU563 BNT557:BNU559 BDX561:BDY563 BDX557:BDY559 AUB561:AUC563 AUB557:AUC559 AKF561:AKG563 AKF557:AKG559 AAJ561:AAK563 AAJ557:AAK559 QN561:QO563 QN557:QO559 GR561:GS563 GR557:GS559 I561:J561 I563:J563 I578:J580 WTD582:WTE584 WTD578:WTE580 WJH582:WJI584 WJH578:WJI580 VZL582:VZM584 VZL578:VZM580 VPP582:VPQ584 VPP578:VPQ580 VFT582:VFU584 VFT578:VFU580 UVX582:UVY584 UVX578:UVY580 UMB582:UMC584 UMB578:UMC580 UCF582:UCG584 UCF578:UCG580 TSJ582:TSK584 TSJ578:TSK580 TIN582:TIO584 TIN578:TIO580 SYR582:SYS584 SYR578:SYS580 SOV582:SOW584 SOV578:SOW580 SEZ582:SFA584 SEZ578:SFA580 RVD582:RVE584 RVD578:RVE580 RLH582:RLI584 RLH578:RLI580 RBL582:RBM584 RBL578:RBM580 QRP582:QRQ584 QRP578:QRQ580 QHT582:QHU584 QHT578:QHU580 PXX582:PXY584 PXX578:PXY580 POB582:POC584 POB578:POC580 PEF582:PEG584 PEF578:PEG580 OUJ582:OUK584 OUJ578:OUK580 OKN582:OKO584 OKN578:OKO580 OAR582:OAS584 OAR578:OAS580 NQV582:NQW584 NQV578:NQW580 NGZ582:NHA584 NGZ578:NHA580 MXD582:MXE584 MXD578:MXE580 MNH582:MNI584 MNH578:MNI580 MDL582:MDM584 MDL578:MDM580 LTP582:LTQ584 LTP578:LTQ580 LJT582:LJU584 LJT578:LJU580 KZX582:KZY584 KZX578:KZY580 KQB582:KQC584 KQB578:KQC580 KGF582:KGG584 KGF578:KGG580 JWJ582:JWK584 JWJ578:JWK580 JMN582:JMO584 JMN578:JMO580 JCR582:JCS584 JCR578:JCS580 ISV582:ISW584 ISV578:ISW580 IIZ582:IJA584 IIZ578:IJA580 HZD582:HZE584 HZD578:HZE580 HPH582:HPI584 HPH578:HPI580 HFL582:HFM584 HFL578:HFM580 GVP582:GVQ584 GVP578:GVQ580 GLT582:GLU584 GLT578:GLU580 GBX582:GBY584 GBX578:GBY580 FSB582:FSC584 FSB578:FSC580 FIF582:FIG584 FIF578:FIG580 EYJ582:EYK584 EYJ578:EYK580 EON582:EOO584 EON578:EOO580 EER582:EES584 EER578:EES580 DUV582:DUW584 DUV578:DUW580 DKZ582:DLA584 DKZ578:DLA580 DBD582:DBE584 DBD578:DBE580 CRH582:CRI584 CRH578:CRI580 CHL582:CHM584 CHL578:CHM580 BXP582:BXQ584 BXP578:BXQ580 BNT582:BNU584 BNT578:BNU580 BDX582:BDY584 BDX578:BDY580 AUB582:AUC584 AUB578:AUC580 AKF582:AKG584 AKF578:AKG580 AAJ582:AAK584 AAJ578:AAK580 QN582:QO584 QN578:QO580 GR582:GS584 GR578:GS580 I582:J582 I584:J584 I599:J601 WTD603:WTE605 WTD599:WTE601 WJH603:WJI605 WJH599:WJI601 VZL603:VZM605 VZL599:VZM601 VPP603:VPQ605 VPP599:VPQ601 VFT603:VFU605 VFT599:VFU601 UVX603:UVY605 UVX599:UVY601 UMB603:UMC605 UMB599:UMC601 UCF603:UCG605 UCF599:UCG601 TSJ603:TSK605 TSJ599:TSK601 TIN603:TIO605 TIN599:TIO601 SYR603:SYS605 SYR599:SYS601 SOV603:SOW605 SOV599:SOW601 SEZ603:SFA605 SEZ599:SFA601 RVD603:RVE605 RVD599:RVE601 RLH603:RLI605 RLH599:RLI601 RBL603:RBM605 RBL599:RBM601 QRP603:QRQ605 QRP599:QRQ601 QHT603:QHU605 QHT599:QHU601 PXX603:PXY605 PXX599:PXY601 POB603:POC605 POB599:POC601 PEF603:PEG605 PEF599:PEG601 OUJ603:OUK605 OUJ599:OUK601 OKN603:OKO605 OKN599:OKO601 OAR603:OAS605 OAR599:OAS601 NQV603:NQW605 NQV599:NQW601 NGZ603:NHA605 NGZ599:NHA601 MXD603:MXE605 MXD599:MXE601 MNH603:MNI605 MNH599:MNI601 MDL603:MDM605 MDL599:MDM601 LTP603:LTQ605 LTP599:LTQ601 LJT603:LJU605 LJT599:LJU601 KZX603:KZY605 KZX599:KZY601 KQB603:KQC605 KQB599:KQC601 KGF603:KGG605 KGF599:KGG601 JWJ603:JWK605 JWJ599:JWK601 JMN603:JMO605 JMN599:JMO601 JCR603:JCS605 JCR599:JCS601 ISV603:ISW605 ISV599:ISW601 IIZ603:IJA605 IIZ599:IJA601 HZD603:HZE605 HZD599:HZE601 HPH603:HPI605 HPH599:HPI601 HFL603:HFM605 HFL599:HFM601 GVP603:GVQ605 GVP599:GVQ601 GLT603:GLU605 GLT599:GLU601 GBX603:GBY605 GBX599:GBY601 FSB603:FSC605 FSB599:FSC601 FIF603:FIG605 FIF599:FIG601 EYJ603:EYK605 EYJ599:EYK601 EON603:EOO605 EON599:EOO601 EER603:EES605 EER599:EES601 DUV603:DUW605 DUV599:DUW601 DKZ603:DLA605 DKZ599:DLA601 DBD603:DBE605 DBD599:DBE601 CRH603:CRI605 CRH599:CRI601 CHL603:CHM605 CHL599:CHM601 BXP603:BXQ605 BXP599:BXQ601 BNT603:BNU605 BNT599:BNU601 BDX603:BDY605 BDX599:BDY601 AUB603:AUC605 AUB599:AUC601 AKF603:AKG605 AKF599:AKG601 AAJ603:AAK605 AAJ599:AAK601 QN603:QO605 QN599:QO601 GR603:GS605 GR599:GS601 I603:J603 I605:J605 I620:J622 WTD624:WTE626 WTD620:WTE622 WJH624:WJI626 WJH620:WJI622 VZL624:VZM626 VZL620:VZM622 VPP624:VPQ626 VPP620:VPQ622 VFT624:VFU626 VFT620:VFU622 UVX624:UVY626 UVX620:UVY622 UMB624:UMC626 UMB620:UMC622 UCF624:UCG626 UCF620:UCG622 TSJ624:TSK626 TSJ620:TSK622 TIN624:TIO626 TIN620:TIO622 SYR624:SYS626 SYR620:SYS622 SOV624:SOW626 SOV620:SOW622 SEZ624:SFA626 SEZ620:SFA622 RVD624:RVE626 RVD620:RVE622 RLH624:RLI626 RLH620:RLI622 RBL624:RBM626 RBL620:RBM622 QRP624:QRQ626 QRP620:QRQ622 QHT624:QHU626 QHT620:QHU622 PXX624:PXY626 PXX620:PXY622 POB624:POC626 POB620:POC622 PEF624:PEG626 PEF620:PEG622 OUJ624:OUK626 OUJ620:OUK622 OKN624:OKO626 OKN620:OKO622 OAR624:OAS626 OAR620:OAS622 NQV624:NQW626 NQV620:NQW622 NGZ624:NHA626 NGZ620:NHA622 MXD624:MXE626 MXD620:MXE622 MNH624:MNI626 MNH620:MNI622 MDL624:MDM626 MDL620:MDM622 LTP624:LTQ626 LTP620:LTQ622 LJT624:LJU626 LJT620:LJU622 KZX624:KZY626 KZX620:KZY622 KQB624:KQC626 KQB620:KQC622 KGF624:KGG626 KGF620:KGG622 JWJ624:JWK626 JWJ620:JWK622 JMN624:JMO626 JMN620:JMO622 JCR624:JCS626 JCR620:JCS622 ISV624:ISW626 ISV620:ISW622 IIZ624:IJA626 IIZ620:IJA622 HZD624:HZE626 HZD620:HZE622 HPH624:HPI626 HPH620:HPI622 HFL624:HFM626 HFL620:HFM622 GVP624:GVQ626 GVP620:GVQ622 GLT624:GLU626 GLT620:GLU622 GBX624:GBY626 GBX620:GBY622 FSB624:FSC626 FSB620:FSC622 FIF624:FIG626 FIF620:FIG622 EYJ624:EYK626 EYJ620:EYK622 EON624:EOO626 EON620:EOO622 EER624:EES626 EER620:EES622 DUV624:DUW626 DUV620:DUW622 DKZ624:DLA626 DKZ620:DLA622 DBD624:DBE626 DBD620:DBE622 CRH624:CRI626 CRH620:CRI622 CHL624:CHM626 CHL620:CHM622 BXP624:BXQ626 BXP620:BXQ622 BNT624:BNU626 BNT620:BNU622 BDX624:BDY626 BDX620:BDY622 AUB624:AUC626 AUB620:AUC622 AKF624:AKG626 AKF620:AKG622 AAJ624:AAK626 AAJ620:AAK622 QN624:QO626 QN620:QO622 GR624:GS626 GR620:GS622 I624:J624 I626:J626 I641:J643 WTD645:WTE647 WTD641:WTE643 WJH645:WJI647 WJH641:WJI643 VZL645:VZM647 VZL641:VZM643 VPP645:VPQ647 VPP641:VPQ643 VFT645:VFU647 VFT641:VFU643 UVX645:UVY647 UVX641:UVY643 UMB645:UMC647 UMB641:UMC643 UCF645:UCG647 UCF641:UCG643 TSJ645:TSK647 TSJ641:TSK643 TIN645:TIO647 TIN641:TIO643 SYR645:SYS647 SYR641:SYS643 SOV645:SOW647 SOV641:SOW643 SEZ645:SFA647 SEZ641:SFA643 RVD645:RVE647 RVD641:RVE643 RLH645:RLI647 RLH641:RLI643 RBL645:RBM647 RBL641:RBM643 QRP645:QRQ647 QRP641:QRQ643 QHT645:QHU647 QHT641:QHU643 PXX645:PXY647 PXX641:PXY643 POB645:POC647 POB641:POC643 PEF645:PEG647 PEF641:PEG643 OUJ645:OUK647 OUJ641:OUK643 OKN645:OKO647 OKN641:OKO643 OAR645:OAS647 OAR641:OAS643 NQV645:NQW647 NQV641:NQW643 NGZ645:NHA647 NGZ641:NHA643 MXD645:MXE647 MXD641:MXE643 MNH645:MNI647 MNH641:MNI643 MDL645:MDM647 MDL641:MDM643 LTP645:LTQ647 LTP641:LTQ643 LJT645:LJU647 LJT641:LJU643 KZX645:KZY647 KZX641:KZY643 KQB645:KQC647 KQB641:KQC643 KGF645:KGG647 KGF641:KGG643 JWJ645:JWK647 JWJ641:JWK643 JMN645:JMO647 JMN641:JMO643 JCR645:JCS647 JCR641:JCS643 ISV645:ISW647 ISV641:ISW643 IIZ645:IJA647 IIZ641:IJA643 HZD645:HZE647 HZD641:HZE643 HPH645:HPI647 HPH641:HPI643 HFL645:HFM647 HFL641:HFM643 GVP645:GVQ647 GVP641:GVQ643 GLT645:GLU647 GLT641:GLU643 GBX645:GBY647 GBX641:GBY643 FSB645:FSC647 FSB641:FSC643 FIF645:FIG647 FIF641:FIG643 EYJ645:EYK647 EYJ641:EYK643 EON645:EOO647 EON641:EOO643 EER645:EES647 EER641:EES643 DUV645:DUW647 DUV641:DUW643 DKZ645:DLA647 DKZ641:DLA643 DBD645:DBE647 DBD641:DBE643 CRH645:CRI647 CRH641:CRI643 CHL645:CHM647 CHL641:CHM643 BXP645:BXQ647 BXP641:BXQ643 BNT645:BNU647 BNT641:BNU643 BDX645:BDY647 BDX641:BDY643 AUB645:AUC647 AUB641:AUC643 AKF645:AKG647 AKF641:AKG643 AAJ645:AAK647 AAJ641:AAK643 QN645:QO647 QN641:QO643 GR645:GS647 GR641:GS643 I645:J645 I647:J647" xr:uid="{CFBBC3C1-035C-4310-860F-BF83ED30360D}">
      <formula1>EUconst_TrueFalse</formula1>
    </dataValidation>
    <dataValidation type="list" allowBlank="1" showInputMessage="1" showErrorMessage="1" sqref="G36:H36 G57:H57 G78:H78 G99:H99 G120:H120 G141:H141 G162:H162 G183:H183 G204:H204 G225:H225 G246:H246 G267:H267 G288:H288 G309:H309 G330:H330 G351:H351 G372:H372 G393:H393 G414:H414 G435:H435 G456:H456 G477:H477 G498:H498 G519:H519 G540:H540 G561:H561 G582:H582 G603:H603 G624:H624 G645:H645" xr:uid="{A6EE90E8-14F6-4A21-974C-63283D987871}">
      <formula1>EUconst_DeviationsReasonsSF</formula1>
    </dataValidation>
    <dataValidation type="list" allowBlank="1" showInputMessage="1" showErrorMessage="1" sqref="WSZ36:WSZ37 GN36:GN37 QJ36:QJ37 AAF36:AAF37 AKB36:AKB37 ATX36:ATX37 BDT36:BDT37 BNP36:BNP37 BXL36:BXL37 CHH36:CHH37 CRD36:CRD37 DAZ36:DAZ37 DKV36:DKV37 DUR36:DUR37 EEN36:EEN37 EOJ36:EOJ37 EYF36:EYF37 FIB36:FIB37 FRX36:FRX37 GBT36:GBT37 GLP36:GLP37 GVL36:GVL37 HFH36:HFH37 HPD36:HPD37 HYZ36:HYZ37 IIV36:IIV37 ISR36:ISR37 JCN36:JCN37 JMJ36:JMJ37 JWF36:JWF37 KGB36:KGB37 KPX36:KPX37 KZT36:KZT37 LJP36:LJP37 LTL36:LTL37 MDH36:MDH37 MND36:MND37 MWZ36:MWZ37 NGV36:NGV37 NQR36:NQR37 OAN36:OAN37 OKJ36:OKJ37 OUF36:OUF37 PEB36:PEB37 PNX36:PNX37 PXT36:PXT37 QHP36:QHP37 QRL36:QRL37 RBH36:RBH37 RLD36:RLD37 RUZ36:RUZ37 SEV36:SEV37 SOR36:SOR37 SYN36:SYN37 TIJ36:TIJ37 TSF36:TSF37 UCB36:UCB37 ULX36:ULX37 UVT36:UVT37 VFP36:VFP37 VPL36:VPL37 VZH36:VZH37 WJD36:WJD37 WSZ57:WSZ58 GN57:GN58 QJ57:QJ58 AAF57:AAF58 AKB57:AKB58 ATX57:ATX58 BDT57:BDT58 BNP57:BNP58 BXL57:BXL58 CHH57:CHH58 CRD57:CRD58 DAZ57:DAZ58 DKV57:DKV58 DUR57:DUR58 EEN57:EEN58 EOJ57:EOJ58 EYF57:EYF58 FIB57:FIB58 FRX57:FRX58 GBT57:GBT58 GLP57:GLP58 GVL57:GVL58 HFH57:HFH58 HPD57:HPD58 HYZ57:HYZ58 IIV57:IIV58 ISR57:ISR58 JCN57:JCN58 JMJ57:JMJ58 JWF57:JWF58 KGB57:KGB58 KPX57:KPX58 KZT57:KZT58 LJP57:LJP58 LTL57:LTL58 MDH57:MDH58 MND57:MND58 MWZ57:MWZ58 NGV57:NGV58 NQR57:NQR58 OAN57:OAN58 OKJ57:OKJ58 OUF57:OUF58 PEB57:PEB58 PNX57:PNX58 PXT57:PXT58 QHP57:QHP58 QRL57:QRL58 RBH57:RBH58 RLD57:RLD58 RUZ57:RUZ58 SEV57:SEV58 SOR57:SOR58 SYN57:SYN58 TIJ57:TIJ58 TSF57:TSF58 UCB57:UCB58 ULX57:ULX58 UVT57:UVT58 VFP57:VFP58 VPL57:VPL58 VZH57:VZH58 WJD57:WJD58 WSZ78:WSZ79 GN78:GN79 QJ78:QJ79 AAF78:AAF79 AKB78:AKB79 ATX78:ATX79 BDT78:BDT79 BNP78:BNP79 BXL78:BXL79 CHH78:CHH79 CRD78:CRD79 DAZ78:DAZ79 DKV78:DKV79 DUR78:DUR79 EEN78:EEN79 EOJ78:EOJ79 EYF78:EYF79 FIB78:FIB79 FRX78:FRX79 GBT78:GBT79 GLP78:GLP79 GVL78:GVL79 HFH78:HFH79 HPD78:HPD79 HYZ78:HYZ79 IIV78:IIV79 ISR78:ISR79 JCN78:JCN79 JMJ78:JMJ79 JWF78:JWF79 KGB78:KGB79 KPX78:KPX79 KZT78:KZT79 LJP78:LJP79 LTL78:LTL79 MDH78:MDH79 MND78:MND79 MWZ78:MWZ79 NGV78:NGV79 NQR78:NQR79 OAN78:OAN79 OKJ78:OKJ79 OUF78:OUF79 PEB78:PEB79 PNX78:PNX79 PXT78:PXT79 QHP78:QHP79 QRL78:QRL79 RBH78:RBH79 RLD78:RLD79 RUZ78:RUZ79 SEV78:SEV79 SOR78:SOR79 SYN78:SYN79 TIJ78:TIJ79 TSF78:TSF79 UCB78:UCB79 ULX78:ULX79 UVT78:UVT79 VFP78:VFP79 VPL78:VPL79 VZH78:VZH79 WJD78:WJD79 WSZ99:WSZ100 GN99:GN100 QJ99:QJ100 AAF99:AAF100 AKB99:AKB100 ATX99:ATX100 BDT99:BDT100 BNP99:BNP100 BXL99:BXL100 CHH99:CHH100 CRD99:CRD100 DAZ99:DAZ100 DKV99:DKV100 DUR99:DUR100 EEN99:EEN100 EOJ99:EOJ100 EYF99:EYF100 FIB99:FIB100 FRX99:FRX100 GBT99:GBT100 GLP99:GLP100 GVL99:GVL100 HFH99:HFH100 HPD99:HPD100 HYZ99:HYZ100 IIV99:IIV100 ISR99:ISR100 JCN99:JCN100 JMJ99:JMJ100 JWF99:JWF100 KGB99:KGB100 KPX99:KPX100 KZT99:KZT100 LJP99:LJP100 LTL99:LTL100 MDH99:MDH100 MND99:MND100 MWZ99:MWZ100 NGV99:NGV100 NQR99:NQR100 OAN99:OAN100 OKJ99:OKJ100 OUF99:OUF100 PEB99:PEB100 PNX99:PNX100 PXT99:PXT100 QHP99:QHP100 QRL99:QRL100 RBH99:RBH100 RLD99:RLD100 RUZ99:RUZ100 SEV99:SEV100 SOR99:SOR100 SYN99:SYN100 TIJ99:TIJ100 TSF99:TSF100 UCB99:UCB100 ULX99:ULX100 UVT99:UVT100 VFP99:VFP100 VPL99:VPL100 VZH99:VZH100 WJD99:WJD100 WSZ120:WSZ121 GN120:GN121 QJ120:QJ121 AAF120:AAF121 AKB120:AKB121 ATX120:ATX121 BDT120:BDT121 BNP120:BNP121 BXL120:BXL121 CHH120:CHH121 CRD120:CRD121 DAZ120:DAZ121 DKV120:DKV121 DUR120:DUR121 EEN120:EEN121 EOJ120:EOJ121 EYF120:EYF121 FIB120:FIB121 FRX120:FRX121 GBT120:GBT121 GLP120:GLP121 GVL120:GVL121 HFH120:HFH121 HPD120:HPD121 HYZ120:HYZ121 IIV120:IIV121 ISR120:ISR121 JCN120:JCN121 JMJ120:JMJ121 JWF120:JWF121 KGB120:KGB121 KPX120:KPX121 KZT120:KZT121 LJP120:LJP121 LTL120:LTL121 MDH120:MDH121 MND120:MND121 MWZ120:MWZ121 NGV120:NGV121 NQR120:NQR121 OAN120:OAN121 OKJ120:OKJ121 OUF120:OUF121 PEB120:PEB121 PNX120:PNX121 PXT120:PXT121 QHP120:QHP121 QRL120:QRL121 RBH120:RBH121 RLD120:RLD121 RUZ120:RUZ121 SEV120:SEV121 SOR120:SOR121 SYN120:SYN121 TIJ120:TIJ121 TSF120:TSF121 UCB120:UCB121 ULX120:ULX121 UVT120:UVT121 VFP120:VFP121 VPL120:VPL121 VZH120:VZH121 WJD120:WJD121 WSZ141:WSZ142 GN141:GN142 QJ141:QJ142 AAF141:AAF142 AKB141:AKB142 ATX141:ATX142 BDT141:BDT142 BNP141:BNP142 BXL141:BXL142 CHH141:CHH142 CRD141:CRD142 DAZ141:DAZ142 DKV141:DKV142 DUR141:DUR142 EEN141:EEN142 EOJ141:EOJ142 EYF141:EYF142 FIB141:FIB142 FRX141:FRX142 GBT141:GBT142 GLP141:GLP142 GVL141:GVL142 HFH141:HFH142 HPD141:HPD142 HYZ141:HYZ142 IIV141:IIV142 ISR141:ISR142 JCN141:JCN142 JMJ141:JMJ142 JWF141:JWF142 KGB141:KGB142 KPX141:KPX142 KZT141:KZT142 LJP141:LJP142 LTL141:LTL142 MDH141:MDH142 MND141:MND142 MWZ141:MWZ142 NGV141:NGV142 NQR141:NQR142 OAN141:OAN142 OKJ141:OKJ142 OUF141:OUF142 PEB141:PEB142 PNX141:PNX142 PXT141:PXT142 QHP141:QHP142 QRL141:QRL142 RBH141:RBH142 RLD141:RLD142 RUZ141:RUZ142 SEV141:SEV142 SOR141:SOR142 SYN141:SYN142 TIJ141:TIJ142 TSF141:TSF142 UCB141:UCB142 ULX141:ULX142 UVT141:UVT142 VFP141:VFP142 VPL141:VPL142 VZH141:VZH142 WJD141:WJD142 WSZ162:WSZ163 GN162:GN163 QJ162:QJ163 AAF162:AAF163 AKB162:AKB163 ATX162:ATX163 BDT162:BDT163 BNP162:BNP163 BXL162:BXL163 CHH162:CHH163 CRD162:CRD163 DAZ162:DAZ163 DKV162:DKV163 DUR162:DUR163 EEN162:EEN163 EOJ162:EOJ163 EYF162:EYF163 FIB162:FIB163 FRX162:FRX163 GBT162:GBT163 GLP162:GLP163 GVL162:GVL163 HFH162:HFH163 HPD162:HPD163 HYZ162:HYZ163 IIV162:IIV163 ISR162:ISR163 JCN162:JCN163 JMJ162:JMJ163 JWF162:JWF163 KGB162:KGB163 KPX162:KPX163 KZT162:KZT163 LJP162:LJP163 LTL162:LTL163 MDH162:MDH163 MND162:MND163 MWZ162:MWZ163 NGV162:NGV163 NQR162:NQR163 OAN162:OAN163 OKJ162:OKJ163 OUF162:OUF163 PEB162:PEB163 PNX162:PNX163 PXT162:PXT163 QHP162:QHP163 QRL162:QRL163 RBH162:RBH163 RLD162:RLD163 RUZ162:RUZ163 SEV162:SEV163 SOR162:SOR163 SYN162:SYN163 TIJ162:TIJ163 TSF162:TSF163 UCB162:UCB163 ULX162:ULX163 UVT162:UVT163 VFP162:VFP163 VPL162:VPL163 VZH162:VZH163 WJD162:WJD163 WSZ183:WSZ184 GN183:GN184 QJ183:QJ184 AAF183:AAF184 AKB183:AKB184 ATX183:ATX184 BDT183:BDT184 BNP183:BNP184 BXL183:BXL184 CHH183:CHH184 CRD183:CRD184 DAZ183:DAZ184 DKV183:DKV184 DUR183:DUR184 EEN183:EEN184 EOJ183:EOJ184 EYF183:EYF184 FIB183:FIB184 FRX183:FRX184 GBT183:GBT184 GLP183:GLP184 GVL183:GVL184 HFH183:HFH184 HPD183:HPD184 HYZ183:HYZ184 IIV183:IIV184 ISR183:ISR184 JCN183:JCN184 JMJ183:JMJ184 JWF183:JWF184 KGB183:KGB184 KPX183:KPX184 KZT183:KZT184 LJP183:LJP184 LTL183:LTL184 MDH183:MDH184 MND183:MND184 MWZ183:MWZ184 NGV183:NGV184 NQR183:NQR184 OAN183:OAN184 OKJ183:OKJ184 OUF183:OUF184 PEB183:PEB184 PNX183:PNX184 PXT183:PXT184 QHP183:QHP184 QRL183:QRL184 RBH183:RBH184 RLD183:RLD184 RUZ183:RUZ184 SEV183:SEV184 SOR183:SOR184 SYN183:SYN184 TIJ183:TIJ184 TSF183:TSF184 UCB183:UCB184 ULX183:ULX184 UVT183:UVT184 VFP183:VFP184 VPL183:VPL184 VZH183:VZH184 WJD183:WJD184 WSZ204:WSZ205 GN204:GN205 QJ204:QJ205 AAF204:AAF205 AKB204:AKB205 ATX204:ATX205 BDT204:BDT205 BNP204:BNP205 BXL204:BXL205 CHH204:CHH205 CRD204:CRD205 DAZ204:DAZ205 DKV204:DKV205 DUR204:DUR205 EEN204:EEN205 EOJ204:EOJ205 EYF204:EYF205 FIB204:FIB205 FRX204:FRX205 GBT204:GBT205 GLP204:GLP205 GVL204:GVL205 HFH204:HFH205 HPD204:HPD205 HYZ204:HYZ205 IIV204:IIV205 ISR204:ISR205 JCN204:JCN205 JMJ204:JMJ205 JWF204:JWF205 KGB204:KGB205 KPX204:KPX205 KZT204:KZT205 LJP204:LJP205 LTL204:LTL205 MDH204:MDH205 MND204:MND205 MWZ204:MWZ205 NGV204:NGV205 NQR204:NQR205 OAN204:OAN205 OKJ204:OKJ205 OUF204:OUF205 PEB204:PEB205 PNX204:PNX205 PXT204:PXT205 QHP204:QHP205 QRL204:QRL205 RBH204:RBH205 RLD204:RLD205 RUZ204:RUZ205 SEV204:SEV205 SOR204:SOR205 SYN204:SYN205 TIJ204:TIJ205 TSF204:TSF205 UCB204:UCB205 ULX204:ULX205 UVT204:UVT205 VFP204:VFP205 VPL204:VPL205 VZH204:VZH205 WJD204:WJD205 WSZ225:WSZ226 GN225:GN226 QJ225:QJ226 AAF225:AAF226 AKB225:AKB226 ATX225:ATX226 BDT225:BDT226 BNP225:BNP226 BXL225:BXL226 CHH225:CHH226 CRD225:CRD226 DAZ225:DAZ226 DKV225:DKV226 DUR225:DUR226 EEN225:EEN226 EOJ225:EOJ226 EYF225:EYF226 FIB225:FIB226 FRX225:FRX226 GBT225:GBT226 GLP225:GLP226 GVL225:GVL226 HFH225:HFH226 HPD225:HPD226 HYZ225:HYZ226 IIV225:IIV226 ISR225:ISR226 JCN225:JCN226 JMJ225:JMJ226 JWF225:JWF226 KGB225:KGB226 KPX225:KPX226 KZT225:KZT226 LJP225:LJP226 LTL225:LTL226 MDH225:MDH226 MND225:MND226 MWZ225:MWZ226 NGV225:NGV226 NQR225:NQR226 OAN225:OAN226 OKJ225:OKJ226 OUF225:OUF226 PEB225:PEB226 PNX225:PNX226 PXT225:PXT226 QHP225:QHP226 QRL225:QRL226 RBH225:RBH226 RLD225:RLD226 RUZ225:RUZ226 SEV225:SEV226 SOR225:SOR226 SYN225:SYN226 TIJ225:TIJ226 TSF225:TSF226 UCB225:UCB226 ULX225:ULX226 UVT225:UVT226 VFP225:VFP226 VPL225:VPL226 VZH225:VZH226 WJD225:WJD226 WSZ246:WSZ247 GN246:GN247 QJ246:QJ247 AAF246:AAF247 AKB246:AKB247 ATX246:ATX247 BDT246:BDT247 BNP246:BNP247 BXL246:BXL247 CHH246:CHH247 CRD246:CRD247 DAZ246:DAZ247 DKV246:DKV247 DUR246:DUR247 EEN246:EEN247 EOJ246:EOJ247 EYF246:EYF247 FIB246:FIB247 FRX246:FRX247 GBT246:GBT247 GLP246:GLP247 GVL246:GVL247 HFH246:HFH247 HPD246:HPD247 HYZ246:HYZ247 IIV246:IIV247 ISR246:ISR247 JCN246:JCN247 JMJ246:JMJ247 JWF246:JWF247 KGB246:KGB247 KPX246:KPX247 KZT246:KZT247 LJP246:LJP247 LTL246:LTL247 MDH246:MDH247 MND246:MND247 MWZ246:MWZ247 NGV246:NGV247 NQR246:NQR247 OAN246:OAN247 OKJ246:OKJ247 OUF246:OUF247 PEB246:PEB247 PNX246:PNX247 PXT246:PXT247 QHP246:QHP247 QRL246:QRL247 RBH246:RBH247 RLD246:RLD247 RUZ246:RUZ247 SEV246:SEV247 SOR246:SOR247 SYN246:SYN247 TIJ246:TIJ247 TSF246:TSF247 UCB246:UCB247 ULX246:ULX247 UVT246:UVT247 VFP246:VFP247 VPL246:VPL247 VZH246:VZH247 WJD246:WJD247 WSZ267:WSZ268 GN267:GN268 QJ267:QJ268 AAF267:AAF268 AKB267:AKB268 ATX267:ATX268 BDT267:BDT268 BNP267:BNP268 BXL267:BXL268 CHH267:CHH268 CRD267:CRD268 DAZ267:DAZ268 DKV267:DKV268 DUR267:DUR268 EEN267:EEN268 EOJ267:EOJ268 EYF267:EYF268 FIB267:FIB268 FRX267:FRX268 GBT267:GBT268 GLP267:GLP268 GVL267:GVL268 HFH267:HFH268 HPD267:HPD268 HYZ267:HYZ268 IIV267:IIV268 ISR267:ISR268 JCN267:JCN268 JMJ267:JMJ268 JWF267:JWF268 KGB267:KGB268 KPX267:KPX268 KZT267:KZT268 LJP267:LJP268 LTL267:LTL268 MDH267:MDH268 MND267:MND268 MWZ267:MWZ268 NGV267:NGV268 NQR267:NQR268 OAN267:OAN268 OKJ267:OKJ268 OUF267:OUF268 PEB267:PEB268 PNX267:PNX268 PXT267:PXT268 QHP267:QHP268 QRL267:QRL268 RBH267:RBH268 RLD267:RLD268 RUZ267:RUZ268 SEV267:SEV268 SOR267:SOR268 SYN267:SYN268 TIJ267:TIJ268 TSF267:TSF268 UCB267:UCB268 ULX267:ULX268 UVT267:UVT268 VFP267:VFP268 VPL267:VPL268 VZH267:VZH268 WJD267:WJD268 WSZ288:WSZ289 GN288:GN289 QJ288:QJ289 AAF288:AAF289 AKB288:AKB289 ATX288:ATX289 BDT288:BDT289 BNP288:BNP289 BXL288:BXL289 CHH288:CHH289 CRD288:CRD289 DAZ288:DAZ289 DKV288:DKV289 DUR288:DUR289 EEN288:EEN289 EOJ288:EOJ289 EYF288:EYF289 FIB288:FIB289 FRX288:FRX289 GBT288:GBT289 GLP288:GLP289 GVL288:GVL289 HFH288:HFH289 HPD288:HPD289 HYZ288:HYZ289 IIV288:IIV289 ISR288:ISR289 JCN288:JCN289 JMJ288:JMJ289 JWF288:JWF289 KGB288:KGB289 KPX288:KPX289 KZT288:KZT289 LJP288:LJP289 LTL288:LTL289 MDH288:MDH289 MND288:MND289 MWZ288:MWZ289 NGV288:NGV289 NQR288:NQR289 OAN288:OAN289 OKJ288:OKJ289 OUF288:OUF289 PEB288:PEB289 PNX288:PNX289 PXT288:PXT289 QHP288:QHP289 QRL288:QRL289 RBH288:RBH289 RLD288:RLD289 RUZ288:RUZ289 SEV288:SEV289 SOR288:SOR289 SYN288:SYN289 TIJ288:TIJ289 TSF288:TSF289 UCB288:UCB289 ULX288:ULX289 UVT288:UVT289 VFP288:VFP289 VPL288:VPL289 VZH288:VZH289 WJD288:WJD289 WSZ309:WSZ310 GN309:GN310 QJ309:QJ310 AAF309:AAF310 AKB309:AKB310 ATX309:ATX310 BDT309:BDT310 BNP309:BNP310 BXL309:BXL310 CHH309:CHH310 CRD309:CRD310 DAZ309:DAZ310 DKV309:DKV310 DUR309:DUR310 EEN309:EEN310 EOJ309:EOJ310 EYF309:EYF310 FIB309:FIB310 FRX309:FRX310 GBT309:GBT310 GLP309:GLP310 GVL309:GVL310 HFH309:HFH310 HPD309:HPD310 HYZ309:HYZ310 IIV309:IIV310 ISR309:ISR310 JCN309:JCN310 JMJ309:JMJ310 JWF309:JWF310 KGB309:KGB310 KPX309:KPX310 KZT309:KZT310 LJP309:LJP310 LTL309:LTL310 MDH309:MDH310 MND309:MND310 MWZ309:MWZ310 NGV309:NGV310 NQR309:NQR310 OAN309:OAN310 OKJ309:OKJ310 OUF309:OUF310 PEB309:PEB310 PNX309:PNX310 PXT309:PXT310 QHP309:QHP310 QRL309:QRL310 RBH309:RBH310 RLD309:RLD310 RUZ309:RUZ310 SEV309:SEV310 SOR309:SOR310 SYN309:SYN310 TIJ309:TIJ310 TSF309:TSF310 UCB309:UCB310 ULX309:ULX310 UVT309:UVT310 VFP309:VFP310 VPL309:VPL310 VZH309:VZH310 WJD309:WJD310 WSZ330:WSZ331 GN330:GN331 QJ330:QJ331 AAF330:AAF331 AKB330:AKB331 ATX330:ATX331 BDT330:BDT331 BNP330:BNP331 BXL330:BXL331 CHH330:CHH331 CRD330:CRD331 DAZ330:DAZ331 DKV330:DKV331 DUR330:DUR331 EEN330:EEN331 EOJ330:EOJ331 EYF330:EYF331 FIB330:FIB331 FRX330:FRX331 GBT330:GBT331 GLP330:GLP331 GVL330:GVL331 HFH330:HFH331 HPD330:HPD331 HYZ330:HYZ331 IIV330:IIV331 ISR330:ISR331 JCN330:JCN331 JMJ330:JMJ331 JWF330:JWF331 KGB330:KGB331 KPX330:KPX331 KZT330:KZT331 LJP330:LJP331 LTL330:LTL331 MDH330:MDH331 MND330:MND331 MWZ330:MWZ331 NGV330:NGV331 NQR330:NQR331 OAN330:OAN331 OKJ330:OKJ331 OUF330:OUF331 PEB330:PEB331 PNX330:PNX331 PXT330:PXT331 QHP330:QHP331 QRL330:QRL331 RBH330:RBH331 RLD330:RLD331 RUZ330:RUZ331 SEV330:SEV331 SOR330:SOR331 SYN330:SYN331 TIJ330:TIJ331 TSF330:TSF331 UCB330:UCB331 ULX330:ULX331 UVT330:UVT331 VFP330:VFP331 VPL330:VPL331 VZH330:VZH331 WJD330:WJD331 WSZ351:WSZ352 GN351:GN352 QJ351:QJ352 AAF351:AAF352 AKB351:AKB352 ATX351:ATX352 BDT351:BDT352 BNP351:BNP352 BXL351:BXL352 CHH351:CHH352 CRD351:CRD352 DAZ351:DAZ352 DKV351:DKV352 DUR351:DUR352 EEN351:EEN352 EOJ351:EOJ352 EYF351:EYF352 FIB351:FIB352 FRX351:FRX352 GBT351:GBT352 GLP351:GLP352 GVL351:GVL352 HFH351:HFH352 HPD351:HPD352 HYZ351:HYZ352 IIV351:IIV352 ISR351:ISR352 JCN351:JCN352 JMJ351:JMJ352 JWF351:JWF352 KGB351:KGB352 KPX351:KPX352 KZT351:KZT352 LJP351:LJP352 LTL351:LTL352 MDH351:MDH352 MND351:MND352 MWZ351:MWZ352 NGV351:NGV352 NQR351:NQR352 OAN351:OAN352 OKJ351:OKJ352 OUF351:OUF352 PEB351:PEB352 PNX351:PNX352 PXT351:PXT352 QHP351:QHP352 QRL351:QRL352 RBH351:RBH352 RLD351:RLD352 RUZ351:RUZ352 SEV351:SEV352 SOR351:SOR352 SYN351:SYN352 TIJ351:TIJ352 TSF351:TSF352 UCB351:UCB352 ULX351:ULX352 UVT351:UVT352 VFP351:VFP352 VPL351:VPL352 VZH351:VZH352 WJD351:WJD352 WSZ372:WSZ373 GN372:GN373 QJ372:QJ373 AAF372:AAF373 AKB372:AKB373 ATX372:ATX373 BDT372:BDT373 BNP372:BNP373 BXL372:BXL373 CHH372:CHH373 CRD372:CRD373 DAZ372:DAZ373 DKV372:DKV373 DUR372:DUR373 EEN372:EEN373 EOJ372:EOJ373 EYF372:EYF373 FIB372:FIB373 FRX372:FRX373 GBT372:GBT373 GLP372:GLP373 GVL372:GVL373 HFH372:HFH373 HPD372:HPD373 HYZ372:HYZ373 IIV372:IIV373 ISR372:ISR373 JCN372:JCN373 JMJ372:JMJ373 JWF372:JWF373 KGB372:KGB373 KPX372:KPX373 KZT372:KZT373 LJP372:LJP373 LTL372:LTL373 MDH372:MDH373 MND372:MND373 MWZ372:MWZ373 NGV372:NGV373 NQR372:NQR373 OAN372:OAN373 OKJ372:OKJ373 OUF372:OUF373 PEB372:PEB373 PNX372:PNX373 PXT372:PXT373 QHP372:QHP373 QRL372:QRL373 RBH372:RBH373 RLD372:RLD373 RUZ372:RUZ373 SEV372:SEV373 SOR372:SOR373 SYN372:SYN373 TIJ372:TIJ373 TSF372:TSF373 UCB372:UCB373 ULX372:ULX373 UVT372:UVT373 VFP372:VFP373 VPL372:VPL373 VZH372:VZH373 WJD372:WJD373 WSZ393:WSZ394 GN393:GN394 QJ393:QJ394 AAF393:AAF394 AKB393:AKB394 ATX393:ATX394 BDT393:BDT394 BNP393:BNP394 BXL393:BXL394 CHH393:CHH394 CRD393:CRD394 DAZ393:DAZ394 DKV393:DKV394 DUR393:DUR394 EEN393:EEN394 EOJ393:EOJ394 EYF393:EYF394 FIB393:FIB394 FRX393:FRX394 GBT393:GBT394 GLP393:GLP394 GVL393:GVL394 HFH393:HFH394 HPD393:HPD394 HYZ393:HYZ394 IIV393:IIV394 ISR393:ISR394 JCN393:JCN394 JMJ393:JMJ394 JWF393:JWF394 KGB393:KGB394 KPX393:KPX394 KZT393:KZT394 LJP393:LJP394 LTL393:LTL394 MDH393:MDH394 MND393:MND394 MWZ393:MWZ394 NGV393:NGV394 NQR393:NQR394 OAN393:OAN394 OKJ393:OKJ394 OUF393:OUF394 PEB393:PEB394 PNX393:PNX394 PXT393:PXT394 QHP393:QHP394 QRL393:QRL394 RBH393:RBH394 RLD393:RLD394 RUZ393:RUZ394 SEV393:SEV394 SOR393:SOR394 SYN393:SYN394 TIJ393:TIJ394 TSF393:TSF394 UCB393:UCB394 ULX393:ULX394 UVT393:UVT394 VFP393:VFP394 VPL393:VPL394 VZH393:VZH394 WJD393:WJD394 WSZ414:WSZ415 GN414:GN415 QJ414:QJ415 AAF414:AAF415 AKB414:AKB415 ATX414:ATX415 BDT414:BDT415 BNP414:BNP415 BXL414:BXL415 CHH414:CHH415 CRD414:CRD415 DAZ414:DAZ415 DKV414:DKV415 DUR414:DUR415 EEN414:EEN415 EOJ414:EOJ415 EYF414:EYF415 FIB414:FIB415 FRX414:FRX415 GBT414:GBT415 GLP414:GLP415 GVL414:GVL415 HFH414:HFH415 HPD414:HPD415 HYZ414:HYZ415 IIV414:IIV415 ISR414:ISR415 JCN414:JCN415 JMJ414:JMJ415 JWF414:JWF415 KGB414:KGB415 KPX414:KPX415 KZT414:KZT415 LJP414:LJP415 LTL414:LTL415 MDH414:MDH415 MND414:MND415 MWZ414:MWZ415 NGV414:NGV415 NQR414:NQR415 OAN414:OAN415 OKJ414:OKJ415 OUF414:OUF415 PEB414:PEB415 PNX414:PNX415 PXT414:PXT415 QHP414:QHP415 QRL414:QRL415 RBH414:RBH415 RLD414:RLD415 RUZ414:RUZ415 SEV414:SEV415 SOR414:SOR415 SYN414:SYN415 TIJ414:TIJ415 TSF414:TSF415 UCB414:UCB415 ULX414:ULX415 UVT414:UVT415 VFP414:VFP415 VPL414:VPL415 VZH414:VZH415 WJD414:WJD415 WSZ435:WSZ436 GN435:GN436 QJ435:QJ436 AAF435:AAF436 AKB435:AKB436 ATX435:ATX436 BDT435:BDT436 BNP435:BNP436 BXL435:BXL436 CHH435:CHH436 CRD435:CRD436 DAZ435:DAZ436 DKV435:DKV436 DUR435:DUR436 EEN435:EEN436 EOJ435:EOJ436 EYF435:EYF436 FIB435:FIB436 FRX435:FRX436 GBT435:GBT436 GLP435:GLP436 GVL435:GVL436 HFH435:HFH436 HPD435:HPD436 HYZ435:HYZ436 IIV435:IIV436 ISR435:ISR436 JCN435:JCN436 JMJ435:JMJ436 JWF435:JWF436 KGB435:KGB436 KPX435:KPX436 KZT435:KZT436 LJP435:LJP436 LTL435:LTL436 MDH435:MDH436 MND435:MND436 MWZ435:MWZ436 NGV435:NGV436 NQR435:NQR436 OAN435:OAN436 OKJ435:OKJ436 OUF435:OUF436 PEB435:PEB436 PNX435:PNX436 PXT435:PXT436 QHP435:QHP436 QRL435:QRL436 RBH435:RBH436 RLD435:RLD436 RUZ435:RUZ436 SEV435:SEV436 SOR435:SOR436 SYN435:SYN436 TIJ435:TIJ436 TSF435:TSF436 UCB435:UCB436 ULX435:ULX436 UVT435:UVT436 VFP435:VFP436 VPL435:VPL436 VZH435:VZH436 WJD435:WJD436 WSZ456:WSZ457 GN456:GN457 QJ456:QJ457 AAF456:AAF457 AKB456:AKB457 ATX456:ATX457 BDT456:BDT457 BNP456:BNP457 BXL456:BXL457 CHH456:CHH457 CRD456:CRD457 DAZ456:DAZ457 DKV456:DKV457 DUR456:DUR457 EEN456:EEN457 EOJ456:EOJ457 EYF456:EYF457 FIB456:FIB457 FRX456:FRX457 GBT456:GBT457 GLP456:GLP457 GVL456:GVL457 HFH456:HFH457 HPD456:HPD457 HYZ456:HYZ457 IIV456:IIV457 ISR456:ISR457 JCN456:JCN457 JMJ456:JMJ457 JWF456:JWF457 KGB456:KGB457 KPX456:KPX457 KZT456:KZT457 LJP456:LJP457 LTL456:LTL457 MDH456:MDH457 MND456:MND457 MWZ456:MWZ457 NGV456:NGV457 NQR456:NQR457 OAN456:OAN457 OKJ456:OKJ457 OUF456:OUF457 PEB456:PEB457 PNX456:PNX457 PXT456:PXT457 QHP456:QHP457 QRL456:QRL457 RBH456:RBH457 RLD456:RLD457 RUZ456:RUZ457 SEV456:SEV457 SOR456:SOR457 SYN456:SYN457 TIJ456:TIJ457 TSF456:TSF457 UCB456:UCB457 ULX456:ULX457 UVT456:UVT457 VFP456:VFP457 VPL456:VPL457 VZH456:VZH457 WJD456:WJD457 WSZ477:WSZ478 GN477:GN478 QJ477:QJ478 AAF477:AAF478 AKB477:AKB478 ATX477:ATX478 BDT477:BDT478 BNP477:BNP478 BXL477:BXL478 CHH477:CHH478 CRD477:CRD478 DAZ477:DAZ478 DKV477:DKV478 DUR477:DUR478 EEN477:EEN478 EOJ477:EOJ478 EYF477:EYF478 FIB477:FIB478 FRX477:FRX478 GBT477:GBT478 GLP477:GLP478 GVL477:GVL478 HFH477:HFH478 HPD477:HPD478 HYZ477:HYZ478 IIV477:IIV478 ISR477:ISR478 JCN477:JCN478 JMJ477:JMJ478 JWF477:JWF478 KGB477:KGB478 KPX477:KPX478 KZT477:KZT478 LJP477:LJP478 LTL477:LTL478 MDH477:MDH478 MND477:MND478 MWZ477:MWZ478 NGV477:NGV478 NQR477:NQR478 OAN477:OAN478 OKJ477:OKJ478 OUF477:OUF478 PEB477:PEB478 PNX477:PNX478 PXT477:PXT478 QHP477:QHP478 QRL477:QRL478 RBH477:RBH478 RLD477:RLD478 RUZ477:RUZ478 SEV477:SEV478 SOR477:SOR478 SYN477:SYN478 TIJ477:TIJ478 TSF477:TSF478 UCB477:UCB478 ULX477:ULX478 UVT477:UVT478 VFP477:VFP478 VPL477:VPL478 VZH477:VZH478 WJD477:WJD478 WSZ498:WSZ499 GN498:GN499 QJ498:QJ499 AAF498:AAF499 AKB498:AKB499 ATX498:ATX499 BDT498:BDT499 BNP498:BNP499 BXL498:BXL499 CHH498:CHH499 CRD498:CRD499 DAZ498:DAZ499 DKV498:DKV499 DUR498:DUR499 EEN498:EEN499 EOJ498:EOJ499 EYF498:EYF499 FIB498:FIB499 FRX498:FRX499 GBT498:GBT499 GLP498:GLP499 GVL498:GVL499 HFH498:HFH499 HPD498:HPD499 HYZ498:HYZ499 IIV498:IIV499 ISR498:ISR499 JCN498:JCN499 JMJ498:JMJ499 JWF498:JWF499 KGB498:KGB499 KPX498:KPX499 KZT498:KZT499 LJP498:LJP499 LTL498:LTL499 MDH498:MDH499 MND498:MND499 MWZ498:MWZ499 NGV498:NGV499 NQR498:NQR499 OAN498:OAN499 OKJ498:OKJ499 OUF498:OUF499 PEB498:PEB499 PNX498:PNX499 PXT498:PXT499 QHP498:QHP499 QRL498:QRL499 RBH498:RBH499 RLD498:RLD499 RUZ498:RUZ499 SEV498:SEV499 SOR498:SOR499 SYN498:SYN499 TIJ498:TIJ499 TSF498:TSF499 UCB498:UCB499 ULX498:ULX499 UVT498:UVT499 VFP498:VFP499 VPL498:VPL499 VZH498:VZH499 WJD498:WJD499 WSZ519:WSZ520 GN519:GN520 QJ519:QJ520 AAF519:AAF520 AKB519:AKB520 ATX519:ATX520 BDT519:BDT520 BNP519:BNP520 BXL519:BXL520 CHH519:CHH520 CRD519:CRD520 DAZ519:DAZ520 DKV519:DKV520 DUR519:DUR520 EEN519:EEN520 EOJ519:EOJ520 EYF519:EYF520 FIB519:FIB520 FRX519:FRX520 GBT519:GBT520 GLP519:GLP520 GVL519:GVL520 HFH519:HFH520 HPD519:HPD520 HYZ519:HYZ520 IIV519:IIV520 ISR519:ISR520 JCN519:JCN520 JMJ519:JMJ520 JWF519:JWF520 KGB519:KGB520 KPX519:KPX520 KZT519:KZT520 LJP519:LJP520 LTL519:LTL520 MDH519:MDH520 MND519:MND520 MWZ519:MWZ520 NGV519:NGV520 NQR519:NQR520 OAN519:OAN520 OKJ519:OKJ520 OUF519:OUF520 PEB519:PEB520 PNX519:PNX520 PXT519:PXT520 QHP519:QHP520 QRL519:QRL520 RBH519:RBH520 RLD519:RLD520 RUZ519:RUZ520 SEV519:SEV520 SOR519:SOR520 SYN519:SYN520 TIJ519:TIJ520 TSF519:TSF520 UCB519:UCB520 ULX519:ULX520 UVT519:UVT520 VFP519:VFP520 VPL519:VPL520 VZH519:VZH520 WJD519:WJD520 WSZ540:WSZ541 GN540:GN541 QJ540:QJ541 AAF540:AAF541 AKB540:AKB541 ATX540:ATX541 BDT540:BDT541 BNP540:BNP541 BXL540:BXL541 CHH540:CHH541 CRD540:CRD541 DAZ540:DAZ541 DKV540:DKV541 DUR540:DUR541 EEN540:EEN541 EOJ540:EOJ541 EYF540:EYF541 FIB540:FIB541 FRX540:FRX541 GBT540:GBT541 GLP540:GLP541 GVL540:GVL541 HFH540:HFH541 HPD540:HPD541 HYZ540:HYZ541 IIV540:IIV541 ISR540:ISR541 JCN540:JCN541 JMJ540:JMJ541 JWF540:JWF541 KGB540:KGB541 KPX540:KPX541 KZT540:KZT541 LJP540:LJP541 LTL540:LTL541 MDH540:MDH541 MND540:MND541 MWZ540:MWZ541 NGV540:NGV541 NQR540:NQR541 OAN540:OAN541 OKJ540:OKJ541 OUF540:OUF541 PEB540:PEB541 PNX540:PNX541 PXT540:PXT541 QHP540:QHP541 QRL540:QRL541 RBH540:RBH541 RLD540:RLD541 RUZ540:RUZ541 SEV540:SEV541 SOR540:SOR541 SYN540:SYN541 TIJ540:TIJ541 TSF540:TSF541 UCB540:UCB541 ULX540:ULX541 UVT540:UVT541 VFP540:VFP541 VPL540:VPL541 VZH540:VZH541 WJD540:WJD541 WSZ561:WSZ562 GN561:GN562 QJ561:QJ562 AAF561:AAF562 AKB561:AKB562 ATX561:ATX562 BDT561:BDT562 BNP561:BNP562 BXL561:BXL562 CHH561:CHH562 CRD561:CRD562 DAZ561:DAZ562 DKV561:DKV562 DUR561:DUR562 EEN561:EEN562 EOJ561:EOJ562 EYF561:EYF562 FIB561:FIB562 FRX561:FRX562 GBT561:GBT562 GLP561:GLP562 GVL561:GVL562 HFH561:HFH562 HPD561:HPD562 HYZ561:HYZ562 IIV561:IIV562 ISR561:ISR562 JCN561:JCN562 JMJ561:JMJ562 JWF561:JWF562 KGB561:KGB562 KPX561:KPX562 KZT561:KZT562 LJP561:LJP562 LTL561:LTL562 MDH561:MDH562 MND561:MND562 MWZ561:MWZ562 NGV561:NGV562 NQR561:NQR562 OAN561:OAN562 OKJ561:OKJ562 OUF561:OUF562 PEB561:PEB562 PNX561:PNX562 PXT561:PXT562 QHP561:QHP562 QRL561:QRL562 RBH561:RBH562 RLD561:RLD562 RUZ561:RUZ562 SEV561:SEV562 SOR561:SOR562 SYN561:SYN562 TIJ561:TIJ562 TSF561:TSF562 UCB561:UCB562 ULX561:ULX562 UVT561:UVT562 VFP561:VFP562 VPL561:VPL562 VZH561:VZH562 WJD561:WJD562 WSZ582:WSZ583 GN582:GN583 QJ582:QJ583 AAF582:AAF583 AKB582:AKB583 ATX582:ATX583 BDT582:BDT583 BNP582:BNP583 BXL582:BXL583 CHH582:CHH583 CRD582:CRD583 DAZ582:DAZ583 DKV582:DKV583 DUR582:DUR583 EEN582:EEN583 EOJ582:EOJ583 EYF582:EYF583 FIB582:FIB583 FRX582:FRX583 GBT582:GBT583 GLP582:GLP583 GVL582:GVL583 HFH582:HFH583 HPD582:HPD583 HYZ582:HYZ583 IIV582:IIV583 ISR582:ISR583 JCN582:JCN583 JMJ582:JMJ583 JWF582:JWF583 KGB582:KGB583 KPX582:KPX583 KZT582:KZT583 LJP582:LJP583 LTL582:LTL583 MDH582:MDH583 MND582:MND583 MWZ582:MWZ583 NGV582:NGV583 NQR582:NQR583 OAN582:OAN583 OKJ582:OKJ583 OUF582:OUF583 PEB582:PEB583 PNX582:PNX583 PXT582:PXT583 QHP582:QHP583 QRL582:QRL583 RBH582:RBH583 RLD582:RLD583 RUZ582:RUZ583 SEV582:SEV583 SOR582:SOR583 SYN582:SYN583 TIJ582:TIJ583 TSF582:TSF583 UCB582:UCB583 ULX582:ULX583 UVT582:UVT583 VFP582:VFP583 VPL582:VPL583 VZH582:VZH583 WJD582:WJD583 WSZ603:WSZ604 GN603:GN604 QJ603:QJ604 AAF603:AAF604 AKB603:AKB604 ATX603:ATX604 BDT603:BDT604 BNP603:BNP604 BXL603:BXL604 CHH603:CHH604 CRD603:CRD604 DAZ603:DAZ604 DKV603:DKV604 DUR603:DUR604 EEN603:EEN604 EOJ603:EOJ604 EYF603:EYF604 FIB603:FIB604 FRX603:FRX604 GBT603:GBT604 GLP603:GLP604 GVL603:GVL604 HFH603:HFH604 HPD603:HPD604 HYZ603:HYZ604 IIV603:IIV604 ISR603:ISR604 JCN603:JCN604 JMJ603:JMJ604 JWF603:JWF604 KGB603:KGB604 KPX603:KPX604 KZT603:KZT604 LJP603:LJP604 LTL603:LTL604 MDH603:MDH604 MND603:MND604 MWZ603:MWZ604 NGV603:NGV604 NQR603:NQR604 OAN603:OAN604 OKJ603:OKJ604 OUF603:OUF604 PEB603:PEB604 PNX603:PNX604 PXT603:PXT604 QHP603:QHP604 QRL603:QRL604 RBH603:RBH604 RLD603:RLD604 RUZ603:RUZ604 SEV603:SEV604 SOR603:SOR604 SYN603:SYN604 TIJ603:TIJ604 TSF603:TSF604 UCB603:UCB604 ULX603:ULX604 UVT603:UVT604 VFP603:VFP604 VPL603:VPL604 VZH603:VZH604 WJD603:WJD604 WSZ624:WSZ625 GN624:GN625 QJ624:QJ625 AAF624:AAF625 AKB624:AKB625 ATX624:ATX625 BDT624:BDT625 BNP624:BNP625 BXL624:BXL625 CHH624:CHH625 CRD624:CRD625 DAZ624:DAZ625 DKV624:DKV625 DUR624:DUR625 EEN624:EEN625 EOJ624:EOJ625 EYF624:EYF625 FIB624:FIB625 FRX624:FRX625 GBT624:GBT625 GLP624:GLP625 GVL624:GVL625 HFH624:HFH625 HPD624:HPD625 HYZ624:HYZ625 IIV624:IIV625 ISR624:ISR625 JCN624:JCN625 JMJ624:JMJ625 JWF624:JWF625 KGB624:KGB625 KPX624:KPX625 KZT624:KZT625 LJP624:LJP625 LTL624:LTL625 MDH624:MDH625 MND624:MND625 MWZ624:MWZ625 NGV624:NGV625 NQR624:NQR625 OAN624:OAN625 OKJ624:OKJ625 OUF624:OUF625 PEB624:PEB625 PNX624:PNX625 PXT624:PXT625 QHP624:QHP625 QRL624:QRL625 RBH624:RBH625 RLD624:RLD625 RUZ624:RUZ625 SEV624:SEV625 SOR624:SOR625 SYN624:SYN625 TIJ624:TIJ625 TSF624:TSF625 UCB624:UCB625 ULX624:ULX625 UVT624:UVT625 VFP624:VFP625 VPL624:VPL625 VZH624:VZH625 WJD624:WJD625 WSZ645:WSZ646 GN645:GN646 QJ645:QJ646 AAF645:AAF646 AKB645:AKB646 ATX645:ATX646 BDT645:BDT646 BNP645:BNP646 BXL645:BXL646 CHH645:CHH646 CRD645:CRD646 DAZ645:DAZ646 DKV645:DKV646 DUR645:DUR646 EEN645:EEN646 EOJ645:EOJ646 EYF645:EYF646 FIB645:FIB646 FRX645:FRX646 GBT645:GBT646 GLP645:GLP646 GVL645:GVL646 HFH645:HFH646 HPD645:HPD646 HYZ645:HYZ646 IIV645:IIV646 ISR645:ISR646 JCN645:JCN646 JMJ645:JMJ646 JWF645:JWF646 KGB645:KGB646 KPX645:KPX646 KZT645:KZT646 LJP645:LJP646 LTL645:LTL646 MDH645:MDH646 MND645:MND646 MWZ645:MWZ646 NGV645:NGV646 NQR645:NQR646 OAN645:OAN646 OKJ645:OKJ646 OUF645:OUF646 PEB645:PEB646 PNX645:PNX646 PXT645:PXT646 QHP645:QHP646 QRL645:QRL646 RBH645:RBH646 RLD645:RLD646 RUZ645:RUZ646 SEV645:SEV646 SOR645:SOR646 SYN645:SYN646 TIJ645:TIJ646 TSF645:TSF646 UCB645:UCB646 ULX645:ULX646 UVT645:UVT646 VFP645:VFP646 VPL645:VPL646 VZH645:VZH646 WJD645:WJD646" xr:uid="{547FF6B6-9427-44BE-9414-A59E542D8011}">
      <formula1>IF($S28=TRUE,EUconst_FactorRelevantPFC,EUconst_FactorRelevant)</formula1>
    </dataValidation>
    <dataValidation type="list" allowBlank="1" showInputMessage="1" showErrorMessage="1" sqref="WSZ38 GN38 QJ38 AAF38 AKB38 ATX38 BDT38 BNP38 BXL38 CHH38 CRD38 DAZ38 DKV38 DUR38 EEN38 EOJ38 EYF38 FIB38 FRX38 GBT38 GLP38 GVL38 HFH38 HPD38 HYZ38 IIV38 ISR38 JCN38 JMJ38 JWF38 KGB38 KPX38 KZT38 LJP38 LTL38 MDH38 MND38 MWZ38 NGV38 NQR38 OAN38 OKJ38 OUF38 PEB38 PNX38 PXT38 QHP38 QRL38 RBH38 RLD38 RUZ38 SEV38 SOR38 SYN38 TIJ38 TSF38 UCB38 ULX38 UVT38 VFP38 VPL38 VZH38 WJD38 WSZ59 GN59 QJ59 AAF59 AKB59 ATX59 BDT59 BNP59 BXL59 CHH59 CRD59 DAZ59 DKV59 DUR59 EEN59 EOJ59 EYF59 FIB59 FRX59 GBT59 GLP59 GVL59 HFH59 HPD59 HYZ59 IIV59 ISR59 JCN59 JMJ59 JWF59 KGB59 KPX59 KZT59 LJP59 LTL59 MDH59 MND59 MWZ59 NGV59 NQR59 OAN59 OKJ59 OUF59 PEB59 PNX59 PXT59 QHP59 QRL59 RBH59 RLD59 RUZ59 SEV59 SOR59 SYN59 TIJ59 TSF59 UCB59 ULX59 UVT59 VFP59 VPL59 VZH59 WJD59 WSZ80 GN80 QJ80 AAF80 AKB80 ATX80 BDT80 BNP80 BXL80 CHH80 CRD80 DAZ80 DKV80 DUR80 EEN80 EOJ80 EYF80 FIB80 FRX80 GBT80 GLP80 GVL80 HFH80 HPD80 HYZ80 IIV80 ISR80 JCN80 JMJ80 JWF80 KGB80 KPX80 KZT80 LJP80 LTL80 MDH80 MND80 MWZ80 NGV80 NQR80 OAN80 OKJ80 OUF80 PEB80 PNX80 PXT80 QHP80 QRL80 RBH80 RLD80 RUZ80 SEV80 SOR80 SYN80 TIJ80 TSF80 UCB80 ULX80 UVT80 VFP80 VPL80 VZH80 WJD80 WSZ101 GN101 QJ101 AAF101 AKB101 ATX101 BDT101 BNP101 BXL101 CHH101 CRD101 DAZ101 DKV101 DUR101 EEN101 EOJ101 EYF101 FIB101 FRX101 GBT101 GLP101 GVL101 HFH101 HPD101 HYZ101 IIV101 ISR101 JCN101 JMJ101 JWF101 KGB101 KPX101 KZT101 LJP101 LTL101 MDH101 MND101 MWZ101 NGV101 NQR101 OAN101 OKJ101 OUF101 PEB101 PNX101 PXT101 QHP101 QRL101 RBH101 RLD101 RUZ101 SEV101 SOR101 SYN101 TIJ101 TSF101 UCB101 ULX101 UVT101 VFP101 VPL101 VZH101 WJD101 WSZ122 GN122 QJ122 AAF122 AKB122 ATX122 BDT122 BNP122 BXL122 CHH122 CRD122 DAZ122 DKV122 DUR122 EEN122 EOJ122 EYF122 FIB122 FRX122 GBT122 GLP122 GVL122 HFH122 HPD122 HYZ122 IIV122 ISR122 JCN122 JMJ122 JWF122 KGB122 KPX122 KZT122 LJP122 LTL122 MDH122 MND122 MWZ122 NGV122 NQR122 OAN122 OKJ122 OUF122 PEB122 PNX122 PXT122 QHP122 QRL122 RBH122 RLD122 RUZ122 SEV122 SOR122 SYN122 TIJ122 TSF122 UCB122 ULX122 UVT122 VFP122 VPL122 VZH122 WJD122 WSZ143 GN143 QJ143 AAF143 AKB143 ATX143 BDT143 BNP143 BXL143 CHH143 CRD143 DAZ143 DKV143 DUR143 EEN143 EOJ143 EYF143 FIB143 FRX143 GBT143 GLP143 GVL143 HFH143 HPD143 HYZ143 IIV143 ISR143 JCN143 JMJ143 JWF143 KGB143 KPX143 KZT143 LJP143 LTL143 MDH143 MND143 MWZ143 NGV143 NQR143 OAN143 OKJ143 OUF143 PEB143 PNX143 PXT143 QHP143 QRL143 RBH143 RLD143 RUZ143 SEV143 SOR143 SYN143 TIJ143 TSF143 UCB143 ULX143 UVT143 VFP143 VPL143 VZH143 WJD143 WSZ164 GN164 QJ164 AAF164 AKB164 ATX164 BDT164 BNP164 BXL164 CHH164 CRD164 DAZ164 DKV164 DUR164 EEN164 EOJ164 EYF164 FIB164 FRX164 GBT164 GLP164 GVL164 HFH164 HPD164 HYZ164 IIV164 ISR164 JCN164 JMJ164 JWF164 KGB164 KPX164 KZT164 LJP164 LTL164 MDH164 MND164 MWZ164 NGV164 NQR164 OAN164 OKJ164 OUF164 PEB164 PNX164 PXT164 QHP164 QRL164 RBH164 RLD164 RUZ164 SEV164 SOR164 SYN164 TIJ164 TSF164 UCB164 ULX164 UVT164 VFP164 VPL164 VZH164 WJD164 WSZ185 GN185 QJ185 AAF185 AKB185 ATX185 BDT185 BNP185 BXL185 CHH185 CRD185 DAZ185 DKV185 DUR185 EEN185 EOJ185 EYF185 FIB185 FRX185 GBT185 GLP185 GVL185 HFH185 HPD185 HYZ185 IIV185 ISR185 JCN185 JMJ185 JWF185 KGB185 KPX185 KZT185 LJP185 LTL185 MDH185 MND185 MWZ185 NGV185 NQR185 OAN185 OKJ185 OUF185 PEB185 PNX185 PXT185 QHP185 QRL185 RBH185 RLD185 RUZ185 SEV185 SOR185 SYN185 TIJ185 TSF185 UCB185 ULX185 UVT185 VFP185 VPL185 VZH185 WJD185 WSZ206 GN206 QJ206 AAF206 AKB206 ATX206 BDT206 BNP206 BXL206 CHH206 CRD206 DAZ206 DKV206 DUR206 EEN206 EOJ206 EYF206 FIB206 FRX206 GBT206 GLP206 GVL206 HFH206 HPD206 HYZ206 IIV206 ISR206 JCN206 JMJ206 JWF206 KGB206 KPX206 KZT206 LJP206 LTL206 MDH206 MND206 MWZ206 NGV206 NQR206 OAN206 OKJ206 OUF206 PEB206 PNX206 PXT206 QHP206 QRL206 RBH206 RLD206 RUZ206 SEV206 SOR206 SYN206 TIJ206 TSF206 UCB206 ULX206 UVT206 VFP206 VPL206 VZH206 WJD206 WSZ227 GN227 QJ227 AAF227 AKB227 ATX227 BDT227 BNP227 BXL227 CHH227 CRD227 DAZ227 DKV227 DUR227 EEN227 EOJ227 EYF227 FIB227 FRX227 GBT227 GLP227 GVL227 HFH227 HPD227 HYZ227 IIV227 ISR227 JCN227 JMJ227 JWF227 KGB227 KPX227 KZT227 LJP227 LTL227 MDH227 MND227 MWZ227 NGV227 NQR227 OAN227 OKJ227 OUF227 PEB227 PNX227 PXT227 QHP227 QRL227 RBH227 RLD227 RUZ227 SEV227 SOR227 SYN227 TIJ227 TSF227 UCB227 ULX227 UVT227 VFP227 VPL227 VZH227 WJD227 WSZ248 GN248 QJ248 AAF248 AKB248 ATX248 BDT248 BNP248 BXL248 CHH248 CRD248 DAZ248 DKV248 DUR248 EEN248 EOJ248 EYF248 FIB248 FRX248 GBT248 GLP248 GVL248 HFH248 HPD248 HYZ248 IIV248 ISR248 JCN248 JMJ248 JWF248 KGB248 KPX248 KZT248 LJP248 LTL248 MDH248 MND248 MWZ248 NGV248 NQR248 OAN248 OKJ248 OUF248 PEB248 PNX248 PXT248 QHP248 QRL248 RBH248 RLD248 RUZ248 SEV248 SOR248 SYN248 TIJ248 TSF248 UCB248 ULX248 UVT248 VFP248 VPL248 VZH248 WJD248 WSZ269 GN269 QJ269 AAF269 AKB269 ATX269 BDT269 BNP269 BXL269 CHH269 CRD269 DAZ269 DKV269 DUR269 EEN269 EOJ269 EYF269 FIB269 FRX269 GBT269 GLP269 GVL269 HFH269 HPD269 HYZ269 IIV269 ISR269 JCN269 JMJ269 JWF269 KGB269 KPX269 KZT269 LJP269 LTL269 MDH269 MND269 MWZ269 NGV269 NQR269 OAN269 OKJ269 OUF269 PEB269 PNX269 PXT269 QHP269 QRL269 RBH269 RLD269 RUZ269 SEV269 SOR269 SYN269 TIJ269 TSF269 UCB269 ULX269 UVT269 VFP269 VPL269 VZH269 WJD269 WSZ290 GN290 QJ290 AAF290 AKB290 ATX290 BDT290 BNP290 BXL290 CHH290 CRD290 DAZ290 DKV290 DUR290 EEN290 EOJ290 EYF290 FIB290 FRX290 GBT290 GLP290 GVL290 HFH290 HPD290 HYZ290 IIV290 ISR290 JCN290 JMJ290 JWF290 KGB290 KPX290 KZT290 LJP290 LTL290 MDH290 MND290 MWZ290 NGV290 NQR290 OAN290 OKJ290 OUF290 PEB290 PNX290 PXT290 QHP290 QRL290 RBH290 RLD290 RUZ290 SEV290 SOR290 SYN290 TIJ290 TSF290 UCB290 ULX290 UVT290 VFP290 VPL290 VZH290 WJD290 WSZ311 GN311 QJ311 AAF311 AKB311 ATX311 BDT311 BNP311 BXL311 CHH311 CRD311 DAZ311 DKV311 DUR311 EEN311 EOJ311 EYF311 FIB311 FRX311 GBT311 GLP311 GVL311 HFH311 HPD311 HYZ311 IIV311 ISR311 JCN311 JMJ311 JWF311 KGB311 KPX311 KZT311 LJP311 LTL311 MDH311 MND311 MWZ311 NGV311 NQR311 OAN311 OKJ311 OUF311 PEB311 PNX311 PXT311 QHP311 QRL311 RBH311 RLD311 RUZ311 SEV311 SOR311 SYN311 TIJ311 TSF311 UCB311 ULX311 UVT311 VFP311 VPL311 VZH311 WJD311 WSZ332 GN332 QJ332 AAF332 AKB332 ATX332 BDT332 BNP332 BXL332 CHH332 CRD332 DAZ332 DKV332 DUR332 EEN332 EOJ332 EYF332 FIB332 FRX332 GBT332 GLP332 GVL332 HFH332 HPD332 HYZ332 IIV332 ISR332 JCN332 JMJ332 JWF332 KGB332 KPX332 KZT332 LJP332 LTL332 MDH332 MND332 MWZ332 NGV332 NQR332 OAN332 OKJ332 OUF332 PEB332 PNX332 PXT332 QHP332 QRL332 RBH332 RLD332 RUZ332 SEV332 SOR332 SYN332 TIJ332 TSF332 UCB332 ULX332 UVT332 VFP332 VPL332 VZH332 WJD332 WSZ353 GN353 QJ353 AAF353 AKB353 ATX353 BDT353 BNP353 BXL353 CHH353 CRD353 DAZ353 DKV353 DUR353 EEN353 EOJ353 EYF353 FIB353 FRX353 GBT353 GLP353 GVL353 HFH353 HPD353 HYZ353 IIV353 ISR353 JCN353 JMJ353 JWF353 KGB353 KPX353 KZT353 LJP353 LTL353 MDH353 MND353 MWZ353 NGV353 NQR353 OAN353 OKJ353 OUF353 PEB353 PNX353 PXT353 QHP353 QRL353 RBH353 RLD353 RUZ353 SEV353 SOR353 SYN353 TIJ353 TSF353 UCB353 ULX353 UVT353 VFP353 VPL353 VZH353 WJD353 WSZ374 GN374 QJ374 AAF374 AKB374 ATX374 BDT374 BNP374 BXL374 CHH374 CRD374 DAZ374 DKV374 DUR374 EEN374 EOJ374 EYF374 FIB374 FRX374 GBT374 GLP374 GVL374 HFH374 HPD374 HYZ374 IIV374 ISR374 JCN374 JMJ374 JWF374 KGB374 KPX374 KZT374 LJP374 LTL374 MDH374 MND374 MWZ374 NGV374 NQR374 OAN374 OKJ374 OUF374 PEB374 PNX374 PXT374 QHP374 QRL374 RBH374 RLD374 RUZ374 SEV374 SOR374 SYN374 TIJ374 TSF374 UCB374 ULX374 UVT374 VFP374 VPL374 VZH374 WJD374 WSZ395 GN395 QJ395 AAF395 AKB395 ATX395 BDT395 BNP395 BXL395 CHH395 CRD395 DAZ395 DKV395 DUR395 EEN395 EOJ395 EYF395 FIB395 FRX395 GBT395 GLP395 GVL395 HFH395 HPD395 HYZ395 IIV395 ISR395 JCN395 JMJ395 JWF395 KGB395 KPX395 KZT395 LJP395 LTL395 MDH395 MND395 MWZ395 NGV395 NQR395 OAN395 OKJ395 OUF395 PEB395 PNX395 PXT395 QHP395 QRL395 RBH395 RLD395 RUZ395 SEV395 SOR395 SYN395 TIJ395 TSF395 UCB395 ULX395 UVT395 VFP395 VPL395 VZH395 WJD395 WSZ416 GN416 QJ416 AAF416 AKB416 ATX416 BDT416 BNP416 BXL416 CHH416 CRD416 DAZ416 DKV416 DUR416 EEN416 EOJ416 EYF416 FIB416 FRX416 GBT416 GLP416 GVL416 HFH416 HPD416 HYZ416 IIV416 ISR416 JCN416 JMJ416 JWF416 KGB416 KPX416 KZT416 LJP416 LTL416 MDH416 MND416 MWZ416 NGV416 NQR416 OAN416 OKJ416 OUF416 PEB416 PNX416 PXT416 QHP416 QRL416 RBH416 RLD416 RUZ416 SEV416 SOR416 SYN416 TIJ416 TSF416 UCB416 ULX416 UVT416 VFP416 VPL416 VZH416 WJD416 WSZ437 GN437 QJ437 AAF437 AKB437 ATX437 BDT437 BNP437 BXL437 CHH437 CRD437 DAZ437 DKV437 DUR437 EEN437 EOJ437 EYF437 FIB437 FRX437 GBT437 GLP437 GVL437 HFH437 HPD437 HYZ437 IIV437 ISR437 JCN437 JMJ437 JWF437 KGB437 KPX437 KZT437 LJP437 LTL437 MDH437 MND437 MWZ437 NGV437 NQR437 OAN437 OKJ437 OUF437 PEB437 PNX437 PXT437 QHP437 QRL437 RBH437 RLD437 RUZ437 SEV437 SOR437 SYN437 TIJ437 TSF437 UCB437 ULX437 UVT437 VFP437 VPL437 VZH437 WJD437 WSZ458 GN458 QJ458 AAF458 AKB458 ATX458 BDT458 BNP458 BXL458 CHH458 CRD458 DAZ458 DKV458 DUR458 EEN458 EOJ458 EYF458 FIB458 FRX458 GBT458 GLP458 GVL458 HFH458 HPD458 HYZ458 IIV458 ISR458 JCN458 JMJ458 JWF458 KGB458 KPX458 KZT458 LJP458 LTL458 MDH458 MND458 MWZ458 NGV458 NQR458 OAN458 OKJ458 OUF458 PEB458 PNX458 PXT458 QHP458 QRL458 RBH458 RLD458 RUZ458 SEV458 SOR458 SYN458 TIJ458 TSF458 UCB458 ULX458 UVT458 VFP458 VPL458 VZH458 WJD458 WSZ479 GN479 QJ479 AAF479 AKB479 ATX479 BDT479 BNP479 BXL479 CHH479 CRD479 DAZ479 DKV479 DUR479 EEN479 EOJ479 EYF479 FIB479 FRX479 GBT479 GLP479 GVL479 HFH479 HPD479 HYZ479 IIV479 ISR479 JCN479 JMJ479 JWF479 KGB479 KPX479 KZT479 LJP479 LTL479 MDH479 MND479 MWZ479 NGV479 NQR479 OAN479 OKJ479 OUF479 PEB479 PNX479 PXT479 QHP479 QRL479 RBH479 RLD479 RUZ479 SEV479 SOR479 SYN479 TIJ479 TSF479 UCB479 ULX479 UVT479 VFP479 VPL479 VZH479 WJD479 WSZ500 GN500 QJ500 AAF500 AKB500 ATX500 BDT500 BNP500 BXL500 CHH500 CRD500 DAZ500 DKV500 DUR500 EEN500 EOJ500 EYF500 FIB500 FRX500 GBT500 GLP500 GVL500 HFH500 HPD500 HYZ500 IIV500 ISR500 JCN500 JMJ500 JWF500 KGB500 KPX500 KZT500 LJP500 LTL500 MDH500 MND500 MWZ500 NGV500 NQR500 OAN500 OKJ500 OUF500 PEB500 PNX500 PXT500 QHP500 QRL500 RBH500 RLD500 RUZ500 SEV500 SOR500 SYN500 TIJ500 TSF500 UCB500 ULX500 UVT500 VFP500 VPL500 VZH500 WJD500 WSZ521 GN521 QJ521 AAF521 AKB521 ATX521 BDT521 BNP521 BXL521 CHH521 CRD521 DAZ521 DKV521 DUR521 EEN521 EOJ521 EYF521 FIB521 FRX521 GBT521 GLP521 GVL521 HFH521 HPD521 HYZ521 IIV521 ISR521 JCN521 JMJ521 JWF521 KGB521 KPX521 KZT521 LJP521 LTL521 MDH521 MND521 MWZ521 NGV521 NQR521 OAN521 OKJ521 OUF521 PEB521 PNX521 PXT521 QHP521 QRL521 RBH521 RLD521 RUZ521 SEV521 SOR521 SYN521 TIJ521 TSF521 UCB521 ULX521 UVT521 VFP521 VPL521 VZH521 WJD521 WSZ542 GN542 QJ542 AAF542 AKB542 ATX542 BDT542 BNP542 BXL542 CHH542 CRD542 DAZ542 DKV542 DUR542 EEN542 EOJ542 EYF542 FIB542 FRX542 GBT542 GLP542 GVL542 HFH542 HPD542 HYZ542 IIV542 ISR542 JCN542 JMJ542 JWF542 KGB542 KPX542 KZT542 LJP542 LTL542 MDH542 MND542 MWZ542 NGV542 NQR542 OAN542 OKJ542 OUF542 PEB542 PNX542 PXT542 QHP542 QRL542 RBH542 RLD542 RUZ542 SEV542 SOR542 SYN542 TIJ542 TSF542 UCB542 ULX542 UVT542 VFP542 VPL542 VZH542 WJD542 WSZ563 GN563 QJ563 AAF563 AKB563 ATX563 BDT563 BNP563 BXL563 CHH563 CRD563 DAZ563 DKV563 DUR563 EEN563 EOJ563 EYF563 FIB563 FRX563 GBT563 GLP563 GVL563 HFH563 HPD563 HYZ563 IIV563 ISR563 JCN563 JMJ563 JWF563 KGB563 KPX563 KZT563 LJP563 LTL563 MDH563 MND563 MWZ563 NGV563 NQR563 OAN563 OKJ563 OUF563 PEB563 PNX563 PXT563 QHP563 QRL563 RBH563 RLD563 RUZ563 SEV563 SOR563 SYN563 TIJ563 TSF563 UCB563 ULX563 UVT563 VFP563 VPL563 VZH563 WJD563 WSZ584 GN584 QJ584 AAF584 AKB584 ATX584 BDT584 BNP584 BXL584 CHH584 CRD584 DAZ584 DKV584 DUR584 EEN584 EOJ584 EYF584 FIB584 FRX584 GBT584 GLP584 GVL584 HFH584 HPD584 HYZ584 IIV584 ISR584 JCN584 JMJ584 JWF584 KGB584 KPX584 KZT584 LJP584 LTL584 MDH584 MND584 MWZ584 NGV584 NQR584 OAN584 OKJ584 OUF584 PEB584 PNX584 PXT584 QHP584 QRL584 RBH584 RLD584 RUZ584 SEV584 SOR584 SYN584 TIJ584 TSF584 UCB584 ULX584 UVT584 VFP584 VPL584 VZH584 WJD584 WSZ605 GN605 QJ605 AAF605 AKB605 ATX605 BDT605 BNP605 BXL605 CHH605 CRD605 DAZ605 DKV605 DUR605 EEN605 EOJ605 EYF605 FIB605 FRX605 GBT605 GLP605 GVL605 HFH605 HPD605 HYZ605 IIV605 ISR605 JCN605 JMJ605 JWF605 KGB605 KPX605 KZT605 LJP605 LTL605 MDH605 MND605 MWZ605 NGV605 NQR605 OAN605 OKJ605 OUF605 PEB605 PNX605 PXT605 QHP605 QRL605 RBH605 RLD605 RUZ605 SEV605 SOR605 SYN605 TIJ605 TSF605 UCB605 ULX605 UVT605 VFP605 VPL605 VZH605 WJD605 WSZ626 GN626 QJ626 AAF626 AKB626 ATX626 BDT626 BNP626 BXL626 CHH626 CRD626 DAZ626 DKV626 DUR626 EEN626 EOJ626 EYF626 FIB626 FRX626 GBT626 GLP626 GVL626 HFH626 HPD626 HYZ626 IIV626 ISR626 JCN626 JMJ626 JWF626 KGB626 KPX626 KZT626 LJP626 LTL626 MDH626 MND626 MWZ626 NGV626 NQR626 OAN626 OKJ626 OUF626 PEB626 PNX626 PXT626 QHP626 QRL626 RBH626 RLD626 RUZ626 SEV626 SOR626 SYN626 TIJ626 TSF626 UCB626 ULX626 UVT626 VFP626 VPL626 VZH626 WJD626 WSZ647 GN647 QJ647 AAF647 AKB647 ATX647 BDT647 BNP647 BXL647 CHH647 CRD647 DAZ647 DKV647 DUR647 EEN647 EOJ647 EYF647 FIB647 FRX647 GBT647 GLP647 GVL647 HFH647 HPD647 HYZ647 IIV647 ISR647 JCN647 JMJ647 JWF647 KGB647 KPX647 KZT647 LJP647 LTL647 MDH647 MND647 MWZ647 NGV647 NQR647 OAN647 OKJ647 OUF647 PEB647 PNX647 PXT647 QHP647 QRL647 RBH647 RLD647 RUZ647 SEV647 SOR647 SYN647 TIJ647 TSF647 UCB647 ULX647 UVT647 VFP647 VPL647 VZH647 WJD647" xr:uid="{08F9FA43-945D-4B4A-B30C-A5B2CDC0064E}">
      <formula1>IF($S29=TRUE,EUconst_FactorRelevantPFC,EUconst_FactorRelevant)</formula1>
    </dataValidation>
    <dataValidation type="list" allowBlank="1" showInputMessage="1" showErrorMessage="1" sqref="L37 L58 L79 L100 L121 L142 L163 L184 L205 L226 L247 L268 L289 L310 L331 L352 L373 L394 L415 L436 L457 L478 L499 L520 L541 L562 L583 L604 L625 L646" xr:uid="{C8240E66-E28C-4871-A9D5-59AD79B81D84}">
      <formula1>INDIRECT($AA36)</formula1>
    </dataValidation>
  </dataValidations>
  <hyperlinks>
    <hyperlink ref="G2:H2" location="JUMP_a_Content" display="Table of contents" xr:uid="{00000000-0004-0000-0400-000000000000}"/>
  </hyperlinks>
  <pageMargins left="0.78740157480314965" right="0.78740157480314965" top="0.78740157480314965" bottom="0.78740157480314965" header="0.39370078740157483" footer="0.39370078740157483"/>
  <pageSetup paperSize="9" scale="62" fitToHeight="20" orientation="portrait" r:id="rId1"/>
  <headerFooter alignWithMargins="0">
    <oddHeader>&amp;L&amp;F, &amp;A&amp;R&amp;D, &amp;T</oddHeader>
    <oddFooter>&amp;C&amp;P /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219BEDA-6D2E-4638-8F57-01804526D8C7}">
          <x14:formula1>
            <xm:f>INDIRECT(c_AERDataTransfer!$K$82)</xm:f>
          </x14:formula1>
          <xm:sqref>E27:N27 E48:N48 E69:N69 E90:N90 E111:N111 E132:N132 E153:N153 E174:N174 E195:N195 E216:N216 E237:N237 E258:N258 E279:N279 E300:N300 E321:N321 E342:N342 E363:N363 E384:N384 E405:N405 E426:N426 E447:N447 E468:N468 E489:N489 E510:N510 E531:N531 E552:N552 E573:N573 E594:N594 E615:N615 E636:N636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94E0C-4D46-4D89-90E5-BC0D79A75057}">
  <sheetPr codeName="Tabelle1">
    <tabColor theme="2" tint="-0.499984740745262"/>
  </sheetPr>
  <dimension ref="A1:AQ68"/>
  <sheetViews>
    <sheetView zoomScaleNormal="100" workbookViewId="0"/>
  </sheetViews>
  <sheetFormatPr baseColWidth="10" defaultRowHeight="12.75" x14ac:dyDescent="0.2"/>
  <cols>
    <col min="1" max="1" width="5.7109375" style="349" customWidth="1"/>
    <col min="2" max="2" width="20.7109375" style="350" customWidth="1"/>
    <col min="3" max="4" width="20.7109375" style="349" customWidth="1"/>
    <col min="5" max="5" width="20.7109375" style="350" customWidth="1"/>
    <col min="6" max="6" width="12.7109375" style="349" customWidth="1"/>
    <col min="7" max="7" width="12.7109375" style="350" customWidth="1"/>
    <col min="8" max="8" width="12.7109375" style="349" customWidth="1"/>
    <col min="9" max="33" width="12.7109375" style="350" customWidth="1"/>
    <col min="34" max="34" width="11.42578125" style="350" customWidth="1"/>
    <col min="35" max="35" width="23.140625" style="351" hidden="1" customWidth="1"/>
    <col min="36" max="43" width="11.42578125" style="351" hidden="1" customWidth="1"/>
    <col min="44" max="222" width="11.42578125" style="350"/>
    <col min="223" max="223" width="5.7109375" style="350" customWidth="1"/>
    <col min="224" max="227" width="20.7109375" style="350" customWidth="1"/>
    <col min="228" max="261" width="12.7109375" style="350" customWidth="1"/>
    <col min="262" max="262" width="11.42578125" style="350"/>
    <col min="263" max="263" width="23.140625" style="350" customWidth="1"/>
    <col min="264" max="478" width="11.42578125" style="350"/>
    <col min="479" max="479" width="5.7109375" style="350" customWidth="1"/>
    <col min="480" max="483" width="20.7109375" style="350" customWidth="1"/>
    <col min="484" max="517" width="12.7109375" style="350" customWidth="1"/>
    <col min="518" max="518" width="11.42578125" style="350"/>
    <col min="519" max="519" width="23.140625" style="350" customWidth="1"/>
    <col min="520" max="734" width="11.42578125" style="350"/>
    <col min="735" max="735" width="5.7109375" style="350" customWidth="1"/>
    <col min="736" max="739" width="20.7109375" style="350" customWidth="1"/>
    <col min="740" max="773" width="12.7109375" style="350" customWidth="1"/>
    <col min="774" max="774" width="11.42578125" style="350"/>
    <col min="775" max="775" width="23.140625" style="350" customWidth="1"/>
    <col min="776" max="990" width="11.42578125" style="350"/>
    <col min="991" max="991" width="5.7109375" style="350" customWidth="1"/>
    <col min="992" max="995" width="20.7109375" style="350" customWidth="1"/>
    <col min="996" max="1029" width="12.7109375" style="350" customWidth="1"/>
    <col min="1030" max="1030" width="11.42578125" style="350"/>
    <col min="1031" max="1031" width="23.140625" style="350" customWidth="1"/>
    <col min="1032" max="1246" width="11.42578125" style="350"/>
    <col min="1247" max="1247" width="5.7109375" style="350" customWidth="1"/>
    <col min="1248" max="1251" width="20.7109375" style="350" customWidth="1"/>
    <col min="1252" max="1285" width="12.7109375" style="350" customWidth="1"/>
    <col min="1286" max="1286" width="11.42578125" style="350"/>
    <col min="1287" max="1287" width="23.140625" style="350" customWidth="1"/>
    <col min="1288" max="1502" width="11.42578125" style="350"/>
    <col min="1503" max="1503" width="5.7109375" style="350" customWidth="1"/>
    <col min="1504" max="1507" width="20.7109375" style="350" customWidth="1"/>
    <col min="1508" max="1541" width="12.7109375" style="350" customWidth="1"/>
    <col min="1542" max="1542" width="11.42578125" style="350"/>
    <col min="1543" max="1543" width="23.140625" style="350" customWidth="1"/>
    <col min="1544" max="1758" width="11.42578125" style="350"/>
    <col min="1759" max="1759" width="5.7109375" style="350" customWidth="1"/>
    <col min="1760" max="1763" width="20.7109375" style="350" customWidth="1"/>
    <col min="1764" max="1797" width="12.7109375" style="350" customWidth="1"/>
    <col min="1798" max="1798" width="11.42578125" style="350"/>
    <col min="1799" max="1799" width="23.140625" style="350" customWidth="1"/>
    <col min="1800" max="2014" width="11.42578125" style="350"/>
    <col min="2015" max="2015" width="5.7109375" style="350" customWidth="1"/>
    <col min="2016" max="2019" width="20.7109375" style="350" customWidth="1"/>
    <col min="2020" max="2053" width="12.7109375" style="350" customWidth="1"/>
    <col min="2054" max="2054" width="11.42578125" style="350"/>
    <col min="2055" max="2055" width="23.140625" style="350" customWidth="1"/>
    <col min="2056" max="2270" width="11.42578125" style="350"/>
    <col min="2271" max="2271" width="5.7109375" style="350" customWidth="1"/>
    <col min="2272" max="2275" width="20.7109375" style="350" customWidth="1"/>
    <col min="2276" max="2309" width="12.7109375" style="350" customWidth="1"/>
    <col min="2310" max="2310" width="11.42578125" style="350"/>
    <col min="2311" max="2311" width="23.140625" style="350" customWidth="1"/>
    <col min="2312" max="2526" width="11.42578125" style="350"/>
    <col min="2527" max="2527" width="5.7109375" style="350" customWidth="1"/>
    <col min="2528" max="2531" width="20.7109375" style="350" customWidth="1"/>
    <col min="2532" max="2565" width="12.7109375" style="350" customWidth="1"/>
    <col min="2566" max="2566" width="11.42578125" style="350"/>
    <col min="2567" max="2567" width="23.140625" style="350" customWidth="1"/>
    <col min="2568" max="2782" width="11.42578125" style="350"/>
    <col min="2783" max="2783" width="5.7109375" style="350" customWidth="1"/>
    <col min="2784" max="2787" width="20.7109375" style="350" customWidth="1"/>
    <col min="2788" max="2821" width="12.7109375" style="350" customWidth="1"/>
    <col min="2822" max="2822" width="11.42578125" style="350"/>
    <col min="2823" max="2823" width="23.140625" style="350" customWidth="1"/>
    <col min="2824" max="3038" width="11.42578125" style="350"/>
    <col min="3039" max="3039" width="5.7109375" style="350" customWidth="1"/>
    <col min="3040" max="3043" width="20.7109375" style="350" customWidth="1"/>
    <col min="3044" max="3077" width="12.7109375" style="350" customWidth="1"/>
    <col min="3078" max="3078" width="11.42578125" style="350"/>
    <col min="3079" max="3079" width="23.140625" style="350" customWidth="1"/>
    <col min="3080" max="3294" width="11.42578125" style="350"/>
    <col min="3295" max="3295" width="5.7109375" style="350" customWidth="1"/>
    <col min="3296" max="3299" width="20.7109375" style="350" customWidth="1"/>
    <col min="3300" max="3333" width="12.7109375" style="350" customWidth="1"/>
    <col min="3334" max="3334" width="11.42578125" style="350"/>
    <col min="3335" max="3335" width="23.140625" style="350" customWidth="1"/>
    <col min="3336" max="3550" width="11.42578125" style="350"/>
    <col min="3551" max="3551" width="5.7109375" style="350" customWidth="1"/>
    <col min="3552" max="3555" width="20.7109375" style="350" customWidth="1"/>
    <col min="3556" max="3589" width="12.7109375" style="350" customWidth="1"/>
    <col min="3590" max="3590" width="11.42578125" style="350"/>
    <col min="3591" max="3591" width="23.140625" style="350" customWidth="1"/>
    <col min="3592" max="3806" width="11.42578125" style="350"/>
    <col min="3807" max="3807" width="5.7109375" style="350" customWidth="1"/>
    <col min="3808" max="3811" width="20.7109375" style="350" customWidth="1"/>
    <col min="3812" max="3845" width="12.7109375" style="350" customWidth="1"/>
    <col min="3846" max="3846" width="11.42578125" style="350"/>
    <col min="3847" max="3847" width="23.140625" style="350" customWidth="1"/>
    <col min="3848" max="4062" width="11.42578125" style="350"/>
    <col min="4063" max="4063" width="5.7109375" style="350" customWidth="1"/>
    <col min="4064" max="4067" width="20.7109375" style="350" customWidth="1"/>
    <col min="4068" max="4101" width="12.7109375" style="350" customWidth="1"/>
    <col min="4102" max="4102" width="11.42578125" style="350"/>
    <col min="4103" max="4103" width="23.140625" style="350" customWidth="1"/>
    <col min="4104" max="4318" width="11.42578125" style="350"/>
    <col min="4319" max="4319" width="5.7109375" style="350" customWidth="1"/>
    <col min="4320" max="4323" width="20.7109375" style="350" customWidth="1"/>
    <col min="4324" max="4357" width="12.7109375" style="350" customWidth="1"/>
    <col min="4358" max="4358" width="11.42578125" style="350"/>
    <col min="4359" max="4359" width="23.140625" style="350" customWidth="1"/>
    <col min="4360" max="4574" width="11.42578125" style="350"/>
    <col min="4575" max="4575" width="5.7109375" style="350" customWidth="1"/>
    <col min="4576" max="4579" width="20.7109375" style="350" customWidth="1"/>
    <col min="4580" max="4613" width="12.7109375" style="350" customWidth="1"/>
    <col min="4614" max="4614" width="11.42578125" style="350"/>
    <col min="4615" max="4615" width="23.140625" style="350" customWidth="1"/>
    <col min="4616" max="4830" width="11.42578125" style="350"/>
    <col min="4831" max="4831" width="5.7109375" style="350" customWidth="1"/>
    <col min="4832" max="4835" width="20.7109375" style="350" customWidth="1"/>
    <col min="4836" max="4869" width="12.7109375" style="350" customWidth="1"/>
    <col min="4870" max="4870" width="11.42578125" style="350"/>
    <col min="4871" max="4871" width="23.140625" style="350" customWidth="1"/>
    <col min="4872" max="5086" width="11.42578125" style="350"/>
    <col min="5087" max="5087" width="5.7109375" style="350" customWidth="1"/>
    <col min="5088" max="5091" width="20.7109375" style="350" customWidth="1"/>
    <col min="5092" max="5125" width="12.7109375" style="350" customWidth="1"/>
    <col min="5126" max="5126" width="11.42578125" style="350"/>
    <col min="5127" max="5127" width="23.140625" style="350" customWidth="1"/>
    <col min="5128" max="5342" width="11.42578125" style="350"/>
    <col min="5343" max="5343" width="5.7109375" style="350" customWidth="1"/>
    <col min="5344" max="5347" width="20.7109375" style="350" customWidth="1"/>
    <col min="5348" max="5381" width="12.7109375" style="350" customWidth="1"/>
    <col min="5382" max="5382" width="11.42578125" style="350"/>
    <col min="5383" max="5383" width="23.140625" style="350" customWidth="1"/>
    <col min="5384" max="5598" width="11.42578125" style="350"/>
    <col min="5599" max="5599" width="5.7109375" style="350" customWidth="1"/>
    <col min="5600" max="5603" width="20.7109375" style="350" customWidth="1"/>
    <col min="5604" max="5637" width="12.7109375" style="350" customWidth="1"/>
    <col min="5638" max="5638" width="11.42578125" style="350"/>
    <col min="5639" max="5639" width="23.140625" style="350" customWidth="1"/>
    <col min="5640" max="5854" width="11.42578125" style="350"/>
    <col min="5855" max="5855" width="5.7109375" style="350" customWidth="1"/>
    <col min="5856" max="5859" width="20.7109375" style="350" customWidth="1"/>
    <col min="5860" max="5893" width="12.7109375" style="350" customWidth="1"/>
    <col min="5894" max="5894" width="11.42578125" style="350"/>
    <col min="5895" max="5895" width="23.140625" style="350" customWidth="1"/>
    <col min="5896" max="6110" width="11.42578125" style="350"/>
    <col min="6111" max="6111" width="5.7109375" style="350" customWidth="1"/>
    <col min="6112" max="6115" width="20.7109375" style="350" customWidth="1"/>
    <col min="6116" max="6149" width="12.7109375" style="350" customWidth="1"/>
    <col min="6150" max="6150" width="11.42578125" style="350"/>
    <col min="6151" max="6151" width="23.140625" style="350" customWidth="1"/>
    <col min="6152" max="6366" width="11.42578125" style="350"/>
    <col min="6367" max="6367" width="5.7109375" style="350" customWidth="1"/>
    <col min="6368" max="6371" width="20.7109375" style="350" customWidth="1"/>
    <col min="6372" max="6405" width="12.7109375" style="350" customWidth="1"/>
    <col min="6406" max="6406" width="11.42578125" style="350"/>
    <col min="6407" max="6407" width="23.140625" style="350" customWidth="1"/>
    <col min="6408" max="6622" width="11.42578125" style="350"/>
    <col min="6623" max="6623" width="5.7109375" style="350" customWidth="1"/>
    <col min="6624" max="6627" width="20.7109375" style="350" customWidth="1"/>
    <col min="6628" max="6661" width="12.7109375" style="350" customWidth="1"/>
    <col min="6662" max="6662" width="11.42578125" style="350"/>
    <col min="6663" max="6663" width="23.140625" style="350" customWidth="1"/>
    <col min="6664" max="6878" width="11.42578125" style="350"/>
    <col min="6879" max="6879" width="5.7109375" style="350" customWidth="1"/>
    <col min="6880" max="6883" width="20.7109375" style="350" customWidth="1"/>
    <col min="6884" max="6917" width="12.7109375" style="350" customWidth="1"/>
    <col min="6918" max="6918" width="11.42578125" style="350"/>
    <col min="6919" max="6919" width="23.140625" style="350" customWidth="1"/>
    <col min="6920" max="7134" width="11.42578125" style="350"/>
    <col min="7135" max="7135" width="5.7109375" style="350" customWidth="1"/>
    <col min="7136" max="7139" width="20.7109375" style="350" customWidth="1"/>
    <col min="7140" max="7173" width="12.7109375" style="350" customWidth="1"/>
    <col min="7174" max="7174" width="11.42578125" style="350"/>
    <col min="7175" max="7175" width="23.140625" style="350" customWidth="1"/>
    <col min="7176" max="7390" width="11.42578125" style="350"/>
    <col min="7391" max="7391" width="5.7109375" style="350" customWidth="1"/>
    <col min="7392" max="7395" width="20.7109375" style="350" customWidth="1"/>
    <col min="7396" max="7429" width="12.7109375" style="350" customWidth="1"/>
    <col min="7430" max="7430" width="11.42578125" style="350"/>
    <col min="7431" max="7431" width="23.140625" style="350" customWidth="1"/>
    <col min="7432" max="7646" width="11.42578125" style="350"/>
    <col min="7647" max="7647" width="5.7109375" style="350" customWidth="1"/>
    <col min="7648" max="7651" width="20.7109375" style="350" customWidth="1"/>
    <col min="7652" max="7685" width="12.7109375" style="350" customWidth="1"/>
    <col min="7686" max="7686" width="11.42578125" style="350"/>
    <col min="7687" max="7687" width="23.140625" style="350" customWidth="1"/>
    <col min="7688" max="7902" width="11.42578125" style="350"/>
    <col min="7903" max="7903" width="5.7109375" style="350" customWidth="1"/>
    <col min="7904" max="7907" width="20.7109375" style="350" customWidth="1"/>
    <col min="7908" max="7941" width="12.7109375" style="350" customWidth="1"/>
    <col min="7942" max="7942" width="11.42578125" style="350"/>
    <col min="7943" max="7943" width="23.140625" style="350" customWidth="1"/>
    <col min="7944" max="8158" width="11.42578125" style="350"/>
    <col min="8159" max="8159" width="5.7109375" style="350" customWidth="1"/>
    <col min="8160" max="8163" width="20.7109375" style="350" customWidth="1"/>
    <col min="8164" max="8197" width="12.7109375" style="350" customWidth="1"/>
    <col min="8198" max="8198" width="11.42578125" style="350"/>
    <col min="8199" max="8199" width="23.140625" style="350" customWidth="1"/>
    <col min="8200" max="8414" width="11.42578125" style="350"/>
    <col min="8415" max="8415" width="5.7109375" style="350" customWidth="1"/>
    <col min="8416" max="8419" width="20.7109375" style="350" customWidth="1"/>
    <col min="8420" max="8453" width="12.7109375" style="350" customWidth="1"/>
    <col min="8454" max="8454" width="11.42578125" style="350"/>
    <col min="8455" max="8455" width="23.140625" style="350" customWidth="1"/>
    <col min="8456" max="8670" width="11.42578125" style="350"/>
    <col min="8671" max="8671" width="5.7109375" style="350" customWidth="1"/>
    <col min="8672" max="8675" width="20.7109375" style="350" customWidth="1"/>
    <col min="8676" max="8709" width="12.7109375" style="350" customWidth="1"/>
    <col min="8710" max="8710" width="11.42578125" style="350"/>
    <col min="8711" max="8711" width="23.140625" style="350" customWidth="1"/>
    <col min="8712" max="8926" width="11.42578125" style="350"/>
    <col min="8927" max="8927" width="5.7109375" style="350" customWidth="1"/>
    <col min="8928" max="8931" width="20.7109375" style="350" customWidth="1"/>
    <col min="8932" max="8965" width="12.7109375" style="350" customWidth="1"/>
    <col min="8966" max="8966" width="11.42578125" style="350"/>
    <col min="8967" max="8967" width="23.140625" style="350" customWidth="1"/>
    <col min="8968" max="9182" width="11.42578125" style="350"/>
    <col min="9183" max="9183" width="5.7109375" style="350" customWidth="1"/>
    <col min="9184" max="9187" width="20.7109375" style="350" customWidth="1"/>
    <col min="9188" max="9221" width="12.7109375" style="350" customWidth="1"/>
    <col min="9222" max="9222" width="11.42578125" style="350"/>
    <col min="9223" max="9223" width="23.140625" style="350" customWidth="1"/>
    <col min="9224" max="9438" width="11.42578125" style="350"/>
    <col min="9439" max="9439" width="5.7109375" style="350" customWidth="1"/>
    <col min="9440" max="9443" width="20.7109375" style="350" customWidth="1"/>
    <col min="9444" max="9477" width="12.7109375" style="350" customWidth="1"/>
    <col min="9478" max="9478" width="11.42578125" style="350"/>
    <col min="9479" max="9479" width="23.140625" style="350" customWidth="1"/>
    <col min="9480" max="9694" width="11.42578125" style="350"/>
    <col min="9695" max="9695" width="5.7109375" style="350" customWidth="1"/>
    <col min="9696" max="9699" width="20.7109375" style="350" customWidth="1"/>
    <col min="9700" max="9733" width="12.7109375" style="350" customWidth="1"/>
    <col min="9734" max="9734" width="11.42578125" style="350"/>
    <col min="9735" max="9735" width="23.140625" style="350" customWidth="1"/>
    <col min="9736" max="9950" width="11.42578125" style="350"/>
    <col min="9951" max="9951" width="5.7109375" style="350" customWidth="1"/>
    <col min="9952" max="9955" width="20.7109375" style="350" customWidth="1"/>
    <col min="9956" max="9989" width="12.7109375" style="350" customWidth="1"/>
    <col min="9990" max="9990" width="11.42578125" style="350"/>
    <col min="9991" max="9991" width="23.140625" style="350" customWidth="1"/>
    <col min="9992" max="10206" width="11.42578125" style="350"/>
    <col min="10207" max="10207" width="5.7109375" style="350" customWidth="1"/>
    <col min="10208" max="10211" width="20.7109375" style="350" customWidth="1"/>
    <col min="10212" max="10245" width="12.7109375" style="350" customWidth="1"/>
    <col min="10246" max="10246" width="11.42578125" style="350"/>
    <col min="10247" max="10247" width="23.140625" style="350" customWidth="1"/>
    <col min="10248" max="10462" width="11.42578125" style="350"/>
    <col min="10463" max="10463" width="5.7109375" style="350" customWidth="1"/>
    <col min="10464" max="10467" width="20.7109375" style="350" customWidth="1"/>
    <col min="10468" max="10501" width="12.7109375" style="350" customWidth="1"/>
    <col min="10502" max="10502" width="11.42578125" style="350"/>
    <col min="10503" max="10503" width="23.140625" style="350" customWidth="1"/>
    <col min="10504" max="10718" width="11.42578125" style="350"/>
    <col min="10719" max="10719" width="5.7109375" style="350" customWidth="1"/>
    <col min="10720" max="10723" width="20.7109375" style="350" customWidth="1"/>
    <col min="10724" max="10757" width="12.7109375" style="350" customWidth="1"/>
    <col min="10758" max="10758" width="11.42578125" style="350"/>
    <col min="10759" max="10759" width="23.140625" style="350" customWidth="1"/>
    <col min="10760" max="10974" width="11.42578125" style="350"/>
    <col min="10975" max="10975" width="5.7109375" style="350" customWidth="1"/>
    <col min="10976" max="10979" width="20.7109375" style="350" customWidth="1"/>
    <col min="10980" max="11013" width="12.7109375" style="350" customWidth="1"/>
    <col min="11014" max="11014" width="11.42578125" style="350"/>
    <col min="11015" max="11015" width="23.140625" style="350" customWidth="1"/>
    <col min="11016" max="11230" width="11.42578125" style="350"/>
    <col min="11231" max="11231" width="5.7109375" style="350" customWidth="1"/>
    <col min="11232" max="11235" width="20.7109375" style="350" customWidth="1"/>
    <col min="11236" max="11269" width="12.7109375" style="350" customWidth="1"/>
    <col min="11270" max="11270" width="11.42578125" style="350"/>
    <col min="11271" max="11271" width="23.140625" style="350" customWidth="1"/>
    <col min="11272" max="11486" width="11.42578125" style="350"/>
    <col min="11487" max="11487" width="5.7109375" style="350" customWidth="1"/>
    <col min="11488" max="11491" width="20.7109375" style="350" customWidth="1"/>
    <col min="11492" max="11525" width="12.7109375" style="350" customWidth="1"/>
    <col min="11526" max="11526" width="11.42578125" style="350"/>
    <col min="11527" max="11527" width="23.140625" style="350" customWidth="1"/>
    <col min="11528" max="11742" width="11.42578125" style="350"/>
    <col min="11743" max="11743" width="5.7109375" style="350" customWidth="1"/>
    <col min="11744" max="11747" width="20.7109375" style="350" customWidth="1"/>
    <col min="11748" max="11781" width="12.7109375" style="350" customWidth="1"/>
    <col min="11782" max="11782" width="11.42578125" style="350"/>
    <col min="11783" max="11783" width="23.140625" style="350" customWidth="1"/>
    <col min="11784" max="11998" width="11.42578125" style="350"/>
    <col min="11999" max="11999" width="5.7109375" style="350" customWidth="1"/>
    <col min="12000" max="12003" width="20.7109375" style="350" customWidth="1"/>
    <col min="12004" max="12037" width="12.7109375" style="350" customWidth="1"/>
    <col min="12038" max="12038" width="11.42578125" style="350"/>
    <col min="12039" max="12039" width="23.140625" style="350" customWidth="1"/>
    <col min="12040" max="12254" width="11.42578125" style="350"/>
    <col min="12255" max="12255" width="5.7109375" style="350" customWidth="1"/>
    <col min="12256" max="12259" width="20.7109375" style="350" customWidth="1"/>
    <col min="12260" max="12293" width="12.7109375" style="350" customWidth="1"/>
    <col min="12294" max="12294" width="11.42578125" style="350"/>
    <col min="12295" max="12295" width="23.140625" style="350" customWidth="1"/>
    <col min="12296" max="12510" width="11.42578125" style="350"/>
    <col min="12511" max="12511" width="5.7109375" style="350" customWidth="1"/>
    <col min="12512" max="12515" width="20.7109375" style="350" customWidth="1"/>
    <col min="12516" max="12549" width="12.7109375" style="350" customWidth="1"/>
    <col min="12550" max="12550" width="11.42578125" style="350"/>
    <col min="12551" max="12551" width="23.140625" style="350" customWidth="1"/>
    <col min="12552" max="12766" width="11.42578125" style="350"/>
    <col min="12767" max="12767" width="5.7109375" style="350" customWidth="1"/>
    <col min="12768" max="12771" width="20.7109375" style="350" customWidth="1"/>
    <col min="12772" max="12805" width="12.7109375" style="350" customWidth="1"/>
    <col min="12806" max="12806" width="11.42578125" style="350"/>
    <col min="12807" max="12807" width="23.140625" style="350" customWidth="1"/>
    <col min="12808" max="13022" width="11.42578125" style="350"/>
    <col min="13023" max="13023" width="5.7109375" style="350" customWidth="1"/>
    <col min="13024" max="13027" width="20.7109375" style="350" customWidth="1"/>
    <col min="13028" max="13061" width="12.7109375" style="350" customWidth="1"/>
    <col min="13062" max="13062" width="11.42578125" style="350"/>
    <col min="13063" max="13063" width="23.140625" style="350" customWidth="1"/>
    <col min="13064" max="13278" width="11.42578125" style="350"/>
    <col min="13279" max="13279" width="5.7109375" style="350" customWidth="1"/>
    <col min="13280" max="13283" width="20.7109375" style="350" customWidth="1"/>
    <col min="13284" max="13317" width="12.7109375" style="350" customWidth="1"/>
    <col min="13318" max="13318" width="11.42578125" style="350"/>
    <col min="13319" max="13319" width="23.140625" style="350" customWidth="1"/>
    <col min="13320" max="13534" width="11.42578125" style="350"/>
    <col min="13535" max="13535" width="5.7109375" style="350" customWidth="1"/>
    <col min="13536" max="13539" width="20.7109375" style="350" customWidth="1"/>
    <col min="13540" max="13573" width="12.7109375" style="350" customWidth="1"/>
    <col min="13574" max="13574" width="11.42578125" style="350"/>
    <col min="13575" max="13575" width="23.140625" style="350" customWidth="1"/>
    <col min="13576" max="13790" width="11.42578125" style="350"/>
    <col min="13791" max="13791" width="5.7109375" style="350" customWidth="1"/>
    <col min="13792" max="13795" width="20.7109375" style="350" customWidth="1"/>
    <col min="13796" max="13829" width="12.7109375" style="350" customWidth="1"/>
    <col min="13830" max="13830" width="11.42578125" style="350"/>
    <col min="13831" max="13831" width="23.140625" style="350" customWidth="1"/>
    <col min="13832" max="14046" width="11.42578125" style="350"/>
    <col min="14047" max="14047" width="5.7109375" style="350" customWidth="1"/>
    <col min="14048" max="14051" width="20.7109375" style="350" customWidth="1"/>
    <col min="14052" max="14085" width="12.7109375" style="350" customWidth="1"/>
    <col min="14086" max="14086" width="11.42578125" style="350"/>
    <col min="14087" max="14087" width="23.140625" style="350" customWidth="1"/>
    <col min="14088" max="14302" width="11.42578125" style="350"/>
    <col min="14303" max="14303" width="5.7109375" style="350" customWidth="1"/>
    <col min="14304" max="14307" width="20.7109375" style="350" customWidth="1"/>
    <col min="14308" max="14341" width="12.7109375" style="350" customWidth="1"/>
    <col min="14342" max="14342" width="11.42578125" style="350"/>
    <col min="14343" max="14343" width="23.140625" style="350" customWidth="1"/>
    <col min="14344" max="14558" width="11.42578125" style="350"/>
    <col min="14559" max="14559" width="5.7109375" style="350" customWidth="1"/>
    <col min="14560" max="14563" width="20.7109375" style="350" customWidth="1"/>
    <col min="14564" max="14597" width="12.7109375" style="350" customWidth="1"/>
    <col min="14598" max="14598" width="11.42578125" style="350"/>
    <col min="14599" max="14599" width="23.140625" style="350" customWidth="1"/>
    <col min="14600" max="14814" width="11.42578125" style="350"/>
    <col min="14815" max="14815" width="5.7109375" style="350" customWidth="1"/>
    <col min="14816" max="14819" width="20.7109375" style="350" customWidth="1"/>
    <col min="14820" max="14853" width="12.7109375" style="350" customWidth="1"/>
    <col min="14854" max="14854" width="11.42578125" style="350"/>
    <col min="14855" max="14855" width="23.140625" style="350" customWidth="1"/>
    <col min="14856" max="15070" width="11.42578125" style="350"/>
    <col min="15071" max="15071" width="5.7109375" style="350" customWidth="1"/>
    <col min="15072" max="15075" width="20.7109375" style="350" customWidth="1"/>
    <col min="15076" max="15109" width="12.7109375" style="350" customWidth="1"/>
    <col min="15110" max="15110" width="11.42578125" style="350"/>
    <col min="15111" max="15111" width="23.140625" style="350" customWidth="1"/>
    <col min="15112" max="15326" width="11.42578125" style="350"/>
    <col min="15327" max="15327" width="5.7109375" style="350" customWidth="1"/>
    <col min="15328" max="15331" width="20.7109375" style="350" customWidth="1"/>
    <col min="15332" max="15365" width="12.7109375" style="350" customWidth="1"/>
    <col min="15366" max="15366" width="11.42578125" style="350"/>
    <col min="15367" max="15367" width="23.140625" style="350" customWidth="1"/>
    <col min="15368" max="15582" width="11.42578125" style="350"/>
    <col min="15583" max="15583" width="5.7109375" style="350" customWidth="1"/>
    <col min="15584" max="15587" width="20.7109375" style="350" customWidth="1"/>
    <col min="15588" max="15621" width="12.7109375" style="350" customWidth="1"/>
    <col min="15622" max="15622" width="11.42578125" style="350"/>
    <col min="15623" max="15623" width="23.140625" style="350" customWidth="1"/>
    <col min="15624" max="15838" width="11.42578125" style="350"/>
    <col min="15839" max="15839" width="5.7109375" style="350" customWidth="1"/>
    <col min="15840" max="15843" width="20.7109375" style="350" customWidth="1"/>
    <col min="15844" max="15877" width="12.7109375" style="350" customWidth="1"/>
    <col min="15878" max="15878" width="11.42578125" style="350"/>
    <col min="15879" max="15879" width="23.140625" style="350" customWidth="1"/>
    <col min="15880" max="16094" width="11.42578125" style="350"/>
    <col min="16095" max="16095" width="5.7109375" style="350" customWidth="1"/>
    <col min="16096" max="16099" width="20.7109375" style="350" customWidth="1"/>
    <col min="16100" max="16133" width="12.7109375" style="350" customWidth="1"/>
    <col min="16134" max="16134" width="11.42578125" style="350"/>
    <col min="16135" max="16135" width="23.140625" style="350" customWidth="1"/>
    <col min="16136" max="16384" width="11.42578125" style="350"/>
  </cols>
  <sheetData>
    <row r="1" spans="1:43" x14ac:dyDescent="0.2">
      <c r="AI1" s="351" t="s">
        <v>133</v>
      </c>
      <c r="AJ1" s="351" t="s">
        <v>133</v>
      </c>
      <c r="AK1" s="351" t="s">
        <v>133</v>
      </c>
      <c r="AL1" s="351" t="s">
        <v>133</v>
      </c>
      <c r="AM1" s="351" t="s">
        <v>133</v>
      </c>
      <c r="AN1" s="351" t="s">
        <v>133</v>
      </c>
      <c r="AO1" s="351" t="s">
        <v>133</v>
      </c>
      <c r="AP1" s="351" t="s">
        <v>133</v>
      </c>
      <c r="AQ1" s="351" t="s">
        <v>133</v>
      </c>
    </row>
    <row r="2" spans="1:43" ht="35.1" customHeight="1" x14ac:dyDescent="0.4">
      <c r="B2" s="352" t="str">
        <f>Translations!$B$92</f>
        <v>General information</v>
      </c>
      <c r="C2" s="353"/>
      <c r="D2" s="354"/>
      <c r="E2" s="353"/>
      <c r="F2" s="350"/>
      <c r="G2" s="353"/>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J2" s="24" t="s">
        <v>297</v>
      </c>
      <c r="AK2" s="30" t="str">
        <f ca="1">IF(ISERROR(CELL("filename",AL2)),"E_FuelStreams",MID(CELL("filename",AL2),FIND("]",CELL("filename",AL2))+1,1024))</f>
        <v>E_Accounting</v>
      </c>
    </row>
    <row r="3" spans="1:43" s="361" customFormat="1" ht="80.099999999999994" customHeight="1" x14ac:dyDescent="0.2">
      <c r="A3" s="356"/>
      <c r="B3" s="357" t="s">
        <v>421</v>
      </c>
      <c r="C3" s="358" t="str">
        <f>Translations!$B$107</f>
        <v>Unique ID of the regulated entity:</v>
      </c>
      <c r="D3" s="359" t="str">
        <f>Translations!$B$106</f>
        <v>Regulated entity name:</v>
      </c>
      <c r="E3" s="357" t="str">
        <f>Translations!$B$347</f>
        <v>Competent Authority for reporting</v>
      </c>
      <c r="F3" s="359" t="str">
        <f>Translations!$B$58</f>
        <v>Title:</v>
      </c>
      <c r="G3" s="358" t="str">
        <f>Translations!$B$348</f>
        <v>First Name</v>
      </c>
      <c r="H3" s="359" t="str">
        <f>Translations!$B$60</f>
        <v>Surname:</v>
      </c>
      <c r="I3" s="358" t="str">
        <f>Translations!$B$61</f>
        <v>Job title:</v>
      </c>
      <c r="J3" s="358" t="str">
        <f>Translations!$B$113</f>
        <v>Organisation name (if different from the regulated entity):</v>
      </c>
      <c r="K3" s="358" t="str">
        <f>Translations!$B$349</f>
        <v>Telephone:</v>
      </c>
      <c r="L3" s="358" t="str">
        <f>Translations!$B$350</f>
        <v>Email:</v>
      </c>
      <c r="M3" s="360" t="str">
        <f>Translations!$B$263</f>
        <v>Regulated entity category:</v>
      </c>
      <c r="N3" s="360" t="str">
        <f>Translations!$B$270</f>
        <v>When has the last improvement report been submitted?</v>
      </c>
      <c r="O3" s="360" t="str">
        <f>Translations!$B$272</f>
        <v>The next Article 75q(1) improvement report is due:</v>
      </c>
      <c r="P3" s="360" t="str">
        <f>Translations!$B$282</f>
        <v>Does the verification report state non-conformities?</v>
      </c>
      <c r="Q3" s="360" t="s">
        <v>493</v>
      </c>
      <c r="R3" s="360" t="str">
        <f>Translations!$B$290</f>
        <v>Do you have to report improvements related to specific fuel streams?</v>
      </c>
      <c r="S3" s="360" t="str">
        <f>Translations!$B$293</f>
        <v>Do you have to report improvements related to the scope factor?</v>
      </c>
      <c r="Z3" s="350"/>
      <c r="AA3" s="350"/>
      <c r="AB3" s="350"/>
      <c r="AC3" s="350"/>
      <c r="AD3" s="350"/>
      <c r="AE3" s="350"/>
      <c r="AF3" s="350"/>
      <c r="AG3" s="350"/>
      <c r="AI3" s="351"/>
      <c r="AJ3" s="355"/>
      <c r="AK3" s="355"/>
      <c r="AL3" s="355"/>
      <c r="AM3" s="355"/>
      <c r="AN3" s="355"/>
      <c r="AO3" s="355"/>
      <c r="AP3" s="355"/>
      <c r="AQ3" s="355"/>
    </row>
    <row r="4" spans="1:43" x14ac:dyDescent="0.2">
      <c r="B4" s="362">
        <v>1</v>
      </c>
      <c r="C4" s="363">
        <f>[1]A_EntityID!$I$29</f>
        <v>0</v>
      </c>
      <c r="D4" s="363">
        <f>[1]A_EntityID!$I$28</f>
        <v>0</v>
      </c>
      <c r="E4" s="363">
        <f>[1]A_EntityID!$I$18</f>
        <v>0</v>
      </c>
      <c r="F4" s="363">
        <f>[1]A_EntityID!$I$50</f>
        <v>0</v>
      </c>
      <c r="G4" s="364">
        <f>[1]A_EntityID!$I$51</f>
        <v>0</v>
      </c>
      <c r="H4" s="363">
        <f>[1]A_EntityID!$I$52</f>
        <v>0</v>
      </c>
      <c r="I4" s="364">
        <f>[1]A_EntityID!$I$50</f>
        <v>0</v>
      </c>
      <c r="J4" s="364">
        <f>[1]A_EntityID!$I$55</f>
        <v>0</v>
      </c>
      <c r="K4" s="364">
        <f>[1]A_EntityID!$I$56</f>
        <v>0</v>
      </c>
      <c r="L4" s="364">
        <f>[1]A_EntityID!$I$57</f>
        <v>0</v>
      </c>
      <c r="M4" s="365" t="str">
        <f>IF(SUM(c_AERDataTransfer!AR27:AR76)&gt;50000,"B","A")</f>
        <v>A</v>
      </c>
      <c r="N4" s="366">
        <f>CNTR_ReportingYear</f>
        <v>0</v>
      </c>
      <c r="O4" s="366" t="str">
        <f>A_EntityID!J26</f>
        <v/>
      </c>
      <c r="P4" s="364">
        <f>CNTR_REHasImprovNonConf</f>
        <v>0</v>
      </c>
      <c r="Q4" s="364">
        <f>CNTR_REHasImprov</f>
        <v>0</v>
      </c>
      <c r="R4" s="364">
        <f>CNTR_REHasImproveFuelStream</f>
        <v>0</v>
      </c>
      <c r="S4" s="364">
        <f>CNTR_REHasImproveScopeFactor</f>
        <v>0</v>
      </c>
      <c r="T4" s="361"/>
      <c r="U4" s="361"/>
      <c r="V4" s="361"/>
      <c r="W4" s="361"/>
      <c r="X4" s="361"/>
    </row>
    <row r="5" spans="1:43" ht="38.85" customHeight="1" x14ac:dyDescent="0.2"/>
    <row r="6" spans="1:43" s="369" customFormat="1" hidden="1" x14ac:dyDescent="0.2">
      <c r="A6" s="367" t="s">
        <v>133</v>
      </c>
      <c r="B6" s="368"/>
      <c r="C6" s="367"/>
      <c r="D6" s="368">
        <v>10</v>
      </c>
      <c r="E6" s="368">
        <v>12</v>
      </c>
      <c r="F6" s="368">
        <v>6</v>
      </c>
      <c r="G6" s="368">
        <v>6</v>
      </c>
      <c r="H6" s="367"/>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row>
    <row r="7" spans="1:43" ht="35.1" customHeight="1" x14ac:dyDescent="0.4">
      <c r="B7" s="352" t="str">
        <f>Translations!$B$302</f>
        <v>Statements related to non-conformities</v>
      </c>
      <c r="E7" s="369"/>
      <c r="U7" s="361"/>
    </row>
    <row r="8" spans="1:43" ht="80.099999999999994" customHeight="1" x14ac:dyDescent="0.2">
      <c r="B8" s="357" t="s">
        <v>421</v>
      </c>
      <c r="C8" s="359" t="str">
        <f>Translations!$B$107</f>
        <v>Unique ID of the regulated entity:</v>
      </c>
      <c r="D8" s="370" t="str">
        <f>Translations!$B$307</f>
        <v>Measures will be/have been taken:</v>
      </c>
      <c r="E8" s="357" t="str">
        <f>Translations!$B$308</f>
        <v>When?</v>
      </c>
      <c r="F8" s="370" t="str">
        <f>Translations!$B$58</f>
        <v>Title:</v>
      </c>
      <c r="G8" s="370" t="str">
        <f>Translations!$B$309</f>
        <v>Description:</v>
      </c>
    </row>
    <row r="9" spans="1:43" ht="25.5" customHeight="1" x14ac:dyDescent="0.2">
      <c r="B9" s="362">
        <v>1</v>
      </c>
      <c r="C9" s="363">
        <f t="shared" ref="C9:C18" si="0">$C$4</f>
        <v>0</v>
      </c>
      <c r="D9" s="371" cm="1">
        <f t="array" ref="D9">INDEX(B_VerRepNonConformities!$A:$N,AK9,D$6)</f>
        <v>0</v>
      </c>
      <c r="E9" s="372" cm="1">
        <f t="array" ref="E9">INDEX(B_VerRepNonConformities!$A:$N,AL9,E$6)</f>
        <v>0</v>
      </c>
      <c r="F9" s="373" cm="1">
        <f t="array" ref="F9">INDEX(B_VerRepNonConformities!$A:$N,AM9,F$6)</f>
        <v>0</v>
      </c>
      <c r="G9" s="373" cm="1">
        <f t="array" ref="G9">INDEX(B_VerRepNonConformities!$A:$N,AN9,G$6)</f>
        <v>0</v>
      </c>
      <c r="H9" s="374"/>
      <c r="AK9" s="375">
        <f>ROW(B_VerRepNonConformities!J21)</f>
        <v>21</v>
      </c>
      <c r="AL9" s="375">
        <f>ROW(B_VerRepNonConformities!K21)</f>
        <v>21</v>
      </c>
      <c r="AM9" s="375">
        <f>ROW(B_VerRepNonConformities!F25)</f>
        <v>25</v>
      </c>
      <c r="AN9" s="375">
        <f>ROW(B_VerRepNonConformities!F26)</f>
        <v>26</v>
      </c>
      <c r="AO9" s="375"/>
      <c r="AP9" s="375"/>
      <c r="AQ9" s="375"/>
    </row>
    <row r="10" spans="1:43" x14ac:dyDescent="0.2">
      <c r="B10" s="362">
        <v>2</v>
      </c>
      <c r="C10" s="363">
        <f t="shared" si="0"/>
        <v>0</v>
      </c>
      <c r="D10" s="371">
        <f>IF($B10="","",IF($B10="","",INDEX(B_VerRepNonConformities!$A:$N,AK10,D$6)))</f>
        <v>0</v>
      </c>
      <c r="E10" s="372">
        <f>IF($B10="","",IF($B10="","",INDEX(B_VerRepNonConformities!$A:$N,AL10,E$6)))</f>
        <v>0</v>
      </c>
      <c r="F10" s="373" cm="1">
        <f t="array" ref="F10">IF($D10="","",INDEX(B_VerRepNonConformities!$A:$N,AM10,F$6))</f>
        <v>0</v>
      </c>
      <c r="G10" s="373" cm="1">
        <f t="array" ref="G10">IF($D10="","",INDEX(B_VerRepNonConformities!$A:$N,AN10,G$6))</f>
        <v>0</v>
      </c>
      <c r="AK10" s="351">
        <f>AK9+15</f>
        <v>36</v>
      </c>
      <c r="AL10" s="351">
        <f t="shared" ref="AL10:AL18" si="1">AL9+15</f>
        <v>36</v>
      </c>
      <c r="AM10" s="351">
        <f t="shared" ref="AM10:AM18" si="2">AM9+15</f>
        <v>40</v>
      </c>
      <c r="AN10" s="351">
        <f t="shared" ref="AN10:AN18" si="3">AN9+15</f>
        <v>41</v>
      </c>
      <c r="AP10" s="375"/>
      <c r="AQ10" s="375"/>
    </row>
    <row r="11" spans="1:43" x14ac:dyDescent="0.2">
      <c r="B11" s="362">
        <v>3</v>
      </c>
      <c r="C11" s="363">
        <f t="shared" si="0"/>
        <v>0</v>
      </c>
      <c r="D11" s="371">
        <f>IF($B11="","",IF($B11="","",INDEX(B_VerRepNonConformities!$A:$N,AK11,D$6)))</f>
        <v>0</v>
      </c>
      <c r="E11" s="372">
        <f>IF($B11="","",IF($B11="","",INDEX(B_VerRepNonConformities!$A:$N,AL11,E$6)))</f>
        <v>0</v>
      </c>
      <c r="F11" s="373" cm="1">
        <f t="array" ref="F11">IF($D11="","",INDEX(B_VerRepNonConformities!$A:$N,AM11,F$6))</f>
        <v>0</v>
      </c>
      <c r="G11" s="373" cm="1">
        <f t="array" ref="G11">IF($D11="","",INDEX(B_VerRepNonConformities!$A:$N,AN11,G$6))</f>
        <v>0</v>
      </c>
      <c r="AK11" s="351">
        <f t="shared" ref="AK11:AK18" si="4">AK10+15</f>
        <v>51</v>
      </c>
      <c r="AL11" s="351">
        <f t="shared" si="1"/>
        <v>51</v>
      </c>
      <c r="AM11" s="351">
        <f t="shared" si="2"/>
        <v>55</v>
      </c>
      <c r="AN11" s="351">
        <f t="shared" si="3"/>
        <v>56</v>
      </c>
    </row>
    <row r="12" spans="1:43" x14ac:dyDescent="0.2">
      <c r="B12" s="362">
        <v>4</v>
      </c>
      <c r="C12" s="363">
        <f t="shared" si="0"/>
        <v>0</v>
      </c>
      <c r="D12" s="371">
        <f>IF($B12="","",IF($B12="","",INDEX(B_VerRepNonConformities!$A:$N,AK12,D$6)))</f>
        <v>0</v>
      </c>
      <c r="E12" s="372">
        <f>IF($B12="","",IF($B12="","",INDEX(B_VerRepNonConformities!$A:$N,AL12,E$6)))</f>
        <v>0</v>
      </c>
      <c r="F12" s="373" cm="1">
        <f t="array" ref="F12">IF($D12="","",INDEX(B_VerRepNonConformities!$A:$N,AM12,F$6))</f>
        <v>0</v>
      </c>
      <c r="G12" s="373" cm="1">
        <f t="array" ref="G12">IF($D12="","",INDEX(B_VerRepNonConformities!$A:$N,AN12,G$6))</f>
        <v>0</v>
      </c>
      <c r="AK12" s="351">
        <f t="shared" si="4"/>
        <v>66</v>
      </c>
      <c r="AL12" s="351">
        <f t="shared" si="1"/>
        <v>66</v>
      </c>
      <c r="AM12" s="351">
        <f t="shared" si="2"/>
        <v>70</v>
      </c>
      <c r="AN12" s="351">
        <f t="shared" si="3"/>
        <v>71</v>
      </c>
    </row>
    <row r="13" spans="1:43" x14ac:dyDescent="0.2">
      <c r="B13" s="362">
        <v>5</v>
      </c>
      <c r="C13" s="363">
        <f t="shared" si="0"/>
        <v>0</v>
      </c>
      <c r="D13" s="371">
        <f>IF($B13="","",IF($B13="","",INDEX(B_VerRepNonConformities!$A:$N,AK13,D$6)))</f>
        <v>0</v>
      </c>
      <c r="E13" s="372">
        <f>IF($B13="","",IF($B13="","",INDEX(B_VerRepNonConformities!$A:$N,AL13,E$6)))</f>
        <v>0</v>
      </c>
      <c r="F13" s="373" cm="1">
        <f t="array" ref="F13">IF($D13="","",INDEX(B_VerRepNonConformities!$A:$N,AM13,F$6))</f>
        <v>0</v>
      </c>
      <c r="G13" s="373" cm="1">
        <f t="array" ref="G13">IF($D13="","",INDEX(B_VerRepNonConformities!$A:$N,AN13,G$6))</f>
        <v>0</v>
      </c>
      <c r="AK13" s="351">
        <f t="shared" si="4"/>
        <v>81</v>
      </c>
      <c r="AL13" s="351">
        <f t="shared" si="1"/>
        <v>81</v>
      </c>
      <c r="AM13" s="351">
        <f t="shared" si="2"/>
        <v>85</v>
      </c>
      <c r="AN13" s="351">
        <f t="shared" si="3"/>
        <v>86</v>
      </c>
    </row>
    <row r="14" spans="1:43" x14ac:dyDescent="0.2">
      <c r="B14" s="362">
        <v>6</v>
      </c>
      <c r="C14" s="363">
        <f t="shared" si="0"/>
        <v>0</v>
      </c>
      <c r="D14" s="371">
        <f>IF($B14="","",IF($B14="","",INDEX(B_VerRepNonConformities!$A:$N,AK14,D$6)))</f>
        <v>0</v>
      </c>
      <c r="E14" s="372">
        <f>IF($B14="","",IF($B14="","",INDEX(B_VerRepNonConformities!$A:$N,AL14,E$6)))</f>
        <v>0</v>
      </c>
      <c r="F14" s="373" cm="1">
        <f t="array" ref="F14">IF($D14="","",INDEX(B_VerRepNonConformities!$A:$N,AM14,F$6))</f>
        <v>0</v>
      </c>
      <c r="G14" s="373" cm="1">
        <f t="array" ref="G14">IF($D14="","",INDEX(B_VerRepNonConformities!$A:$N,AN14,G$6))</f>
        <v>0</v>
      </c>
      <c r="AK14" s="351">
        <f t="shared" si="4"/>
        <v>96</v>
      </c>
      <c r="AL14" s="351">
        <f t="shared" si="1"/>
        <v>96</v>
      </c>
      <c r="AM14" s="351">
        <f t="shared" si="2"/>
        <v>100</v>
      </c>
      <c r="AN14" s="351">
        <f t="shared" si="3"/>
        <v>101</v>
      </c>
    </row>
    <row r="15" spans="1:43" x14ac:dyDescent="0.2">
      <c r="B15" s="362">
        <v>7</v>
      </c>
      <c r="C15" s="363">
        <f t="shared" si="0"/>
        <v>0</v>
      </c>
      <c r="D15" s="371">
        <f>IF($B15="","",IF($B15="","",INDEX(B_VerRepNonConformities!$A:$N,AK15,D$6)))</f>
        <v>0</v>
      </c>
      <c r="E15" s="372">
        <f>IF($B15="","",IF($B15="","",INDEX(B_VerRepNonConformities!$A:$N,AL15,E$6)))</f>
        <v>0</v>
      </c>
      <c r="F15" s="373" cm="1">
        <f t="array" ref="F15">IF($D15="","",INDEX(B_VerRepNonConformities!$A:$N,AM15,F$6))</f>
        <v>0</v>
      </c>
      <c r="G15" s="373" cm="1">
        <f t="array" ref="G15">IF($D15="","",INDEX(B_VerRepNonConformities!$A:$N,AN15,G$6))</f>
        <v>0</v>
      </c>
      <c r="AK15" s="351">
        <f t="shared" si="4"/>
        <v>111</v>
      </c>
      <c r="AL15" s="351">
        <f t="shared" si="1"/>
        <v>111</v>
      </c>
      <c r="AM15" s="351">
        <f t="shared" si="2"/>
        <v>115</v>
      </c>
      <c r="AN15" s="351">
        <f t="shared" si="3"/>
        <v>116</v>
      </c>
    </row>
    <row r="16" spans="1:43" x14ac:dyDescent="0.2">
      <c r="B16" s="362">
        <v>8</v>
      </c>
      <c r="C16" s="363">
        <f t="shared" si="0"/>
        <v>0</v>
      </c>
      <c r="D16" s="371">
        <f>IF($B16="","",IF($B16="","",INDEX(B_VerRepNonConformities!$A:$N,AK16,D$6)))</f>
        <v>0</v>
      </c>
      <c r="E16" s="372">
        <f>IF($B16="","",IF($B16="","",INDEX(B_VerRepNonConformities!$A:$N,AL16,E$6)))</f>
        <v>0</v>
      </c>
      <c r="F16" s="373" cm="1">
        <f t="array" ref="F16">IF($D16="","",INDEX(B_VerRepNonConformities!$A:$N,AM16,F$6))</f>
        <v>0</v>
      </c>
      <c r="G16" s="373" cm="1">
        <f t="array" ref="G16">IF($D16="","",INDEX(B_VerRepNonConformities!$A:$N,AN16,G$6))</f>
        <v>0</v>
      </c>
      <c r="AK16" s="351">
        <f t="shared" si="4"/>
        <v>126</v>
      </c>
      <c r="AL16" s="351">
        <f t="shared" si="1"/>
        <v>126</v>
      </c>
      <c r="AM16" s="351">
        <f t="shared" si="2"/>
        <v>130</v>
      </c>
      <c r="AN16" s="351">
        <f t="shared" si="3"/>
        <v>131</v>
      </c>
    </row>
    <row r="17" spans="1:43" x14ac:dyDescent="0.2">
      <c r="B17" s="362">
        <v>9</v>
      </c>
      <c r="C17" s="363">
        <f t="shared" si="0"/>
        <v>0</v>
      </c>
      <c r="D17" s="371">
        <f>IF($B17="","",IF($B17="","",INDEX(B_VerRepNonConformities!$A:$N,AK17,D$6)))</f>
        <v>0</v>
      </c>
      <c r="E17" s="372">
        <f>IF($B17="","",IF($B17="","",INDEX(B_VerRepNonConformities!$A:$N,AL17,E$6)))</f>
        <v>0</v>
      </c>
      <c r="F17" s="373" cm="1">
        <f t="array" ref="F17">IF($D17="","",INDEX(B_VerRepNonConformities!$A:$N,AM17,F$6))</f>
        <v>0</v>
      </c>
      <c r="G17" s="373" cm="1">
        <f t="array" ref="G17">IF($D17="","",INDEX(B_VerRepNonConformities!$A:$N,AN17,G$6))</f>
        <v>0</v>
      </c>
      <c r="AK17" s="351">
        <f t="shared" si="4"/>
        <v>141</v>
      </c>
      <c r="AL17" s="351">
        <f t="shared" si="1"/>
        <v>141</v>
      </c>
      <c r="AM17" s="351">
        <f t="shared" si="2"/>
        <v>145</v>
      </c>
      <c r="AN17" s="351">
        <f t="shared" si="3"/>
        <v>146</v>
      </c>
    </row>
    <row r="18" spans="1:43" x14ac:dyDescent="0.2">
      <c r="B18" s="362">
        <v>10</v>
      </c>
      <c r="C18" s="363">
        <f t="shared" si="0"/>
        <v>0</v>
      </c>
      <c r="D18" s="371">
        <f>IF($B18="","",IF($B18="","",INDEX(B_VerRepNonConformities!$A:$N,AK18,D$6)))</f>
        <v>0</v>
      </c>
      <c r="E18" s="372">
        <f>IF($B18="","",IF($B18="","",INDEX(B_VerRepNonConformities!$A:$N,AL18,E$6)))</f>
        <v>0</v>
      </c>
      <c r="F18" s="373" cm="1">
        <f t="array" ref="F18">IF($D18="","",INDEX(B_VerRepNonConformities!$A:$N,AM18,F$6))</f>
        <v>0</v>
      </c>
      <c r="G18" s="373" cm="1">
        <f t="array" ref="G18">IF($D18="","",INDEX(B_VerRepNonConformities!$A:$N,AN18,G$6))</f>
        <v>0</v>
      </c>
      <c r="AK18" s="351">
        <f t="shared" si="4"/>
        <v>156</v>
      </c>
      <c r="AL18" s="351">
        <f t="shared" si="1"/>
        <v>156</v>
      </c>
      <c r="AM18" s="351">
        <f t="shared" si="2"/>
        <v>160</v>
      </c>
      <c r="AN18" s="351">
        <f t="shared" si="3"/>
        <v>161</v>
      </c>
    </row>
    <row r="19" spans="1:43" ht="38.85" customHeight="1" x14ac:dyDescent="0.2">
      <c r="U19" s="361"/>
    </row>
    <row r="20" spans="1:43" s="369" customFormat="1" hidden="1" x14ac:dyDescent="0.2">
      <c r="A20" s="367" t="s">
        <v>133</v>
      </c>
      <c r="B20" s="368"/>
      <c r="C20" s="367"/>
      <c r="D20" s="368">
        <v>10</v>
      </c>
      <c r="E20" s="368">
        <v>12</v>
      </c>
      <c r="F20" s="368">
        <v>11</v>
      </c>
      <c r="G20" s="368">
        <v>6</v>
      </c>
      <c r="H20" s="368">
        <v>6</v>
      </c>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row>
    <row r="21" spans="1:43" ht="35.1" customHeight="1" x14ac:dyDescent="0.4">
      <c r="B21" s="352" t="str">
        <f>Translations!$B$314</f>
        <v>Recommendations for improvement</v>
      </c>
      <c r="E21" s="369"/>
      <c r="U21" s="361"/>
    </row>
    <row r="22" spans="1:43" ht="80.099999999999994" customHeight="1" x14ac:dyDescent="0.2">
      <c r="B22" s="357" t="s">
        <v>421</v>
      </c>
      <c r="C22" s="359" t="str">
        <f>Translations!$B$107</f>
        <v>Unique ID of the regulated entity:</v>
      </c>
      <c r="D22" s="370" t="str">
        <f>Translations!$B$307</f>
        <v>Measures will be/have been taken:</v>
      </c>
      <c r="E22" s="357" t="str">
        <f>Translations!$B$308</f>
        <v>When?</v>
      </c>
      <c r="F22" s="370" t="str">
        <f>Translations!$B$326</f>
        <v>If measures will not be taken, why not?</v>
      </c>
      <c r="G22" s="370" t="str">
        <f>Translations!$B$58</f>
        <v>Title:</v>
      </c>
      <c r="H22" s="370" t="str">
        <f>Translations!$B$309</f>
        <v>Description:</v>
      </c>
    </row>
    <row r="23" spans="1:43" ht="25.5" customHeight="1" x14ac:dyDescent="0.2">
      <c r="B23" s="362">
        <v>1</v>
      </c>
      <c r="C23" s="363">
        <f t="shared" ref="C23:C32" si="5">$C$4</f>
        <v>0</v>
      </c>
      <c r="D23" s="371">
        <f>INDEX(C_VerRepImprovements!$A:$N,AK23,D$20)</f>
        <v>0</v>
      </c>
      <c r="E23" s="372" cm="1">
        <f t="array" ref="E23">INDEX(C_VerRepImprovements!$A:$N,AL23,E$20)</f>
        <v>0</v>
      </c>
      <c r="F23" s="373" cm="1">
        <f t="array" ref="F23">INDEX(C_VerRepImprovements!$A:$N,AM23,F$20)</f>
        <v>0</v>
      </c>
      <c r="G23" s="373" cm="1">
        <f t="array" ref="G23">INDEX(C_VerRepImprovements!$A:$N,AN23,G$20)</f>
        <v>0</v>
      </c>
      <c r="H23" s="373" cm="1">
        <f t="array" ref="H23">INDEX(C_VerRepImprovements!$A:$N,AO23,H$20)</f>
        <v>0</v>
      </c>
      <c r="AK23" s="375">
        <f>ROW(C_VerRepImprovements!J25)</f>
        <v>25</v>
      </c>
      <c r="AL23" s="375">
        <f>ROW(C_VerRepImprovements!K25)</f>
        <v>25</v>
      </c>
      <c r="AM23" s="375">
        <f>ROW(C_VerRepImprovements!K27)</f>
        <v>27</v>
      </c>
      <c r="AN23" s="375">
        <f>ROW(C_VerRepImprovements!F30)</f>
        <v>30</v>
      </c>
      <c r="AO23" s="375">
        <f>ROW(C_VerRepImprovements!F31)</f>
        <v>31</v>
      </c>
      <c r="AP23" s="375"/>
      <c r="AQ23" s="375"/>
    </row>
    <row r="24" spans="1:43" x14ac:dyDescent="0.2">
      <c r="B24" s="362">
        <v>2</v>
      </c>
      <c r="C24" s="363">
        <f t="shared" si="5"/>
        <v>0</v>
      </c>
      <c r="D24" s="371">
        <f>INDEX(C_VerRepImprovements!$A:$N,AK24,D$20)</f>
        <v>0</v>
      </c>
      <c r="E24" s="372" cm="1">
        <f t="array" ref="E24">INDEX(C_VerRepImprovements!$A:$N,AL24,E$20)</f>
        <v>0</v>
      </c>
      <c r="F24" s="373" cm="1">
        <f t="array" ref="F24">INDEX(C_VerRepImprovements!$A:$N,AM24,F$20)</f>
        <v>0</v>
      </c>
      <c r="G24" s="373" cm="1">
        <f t="array" ref="G24">INDEX(C_VerRepImprovements!$A:$N,AN24,G$20)</f>
        <v>0</v>
      </c>
      <c r="H24" s="373" cm="1">
        <f t="array" ref="H24">INDEX(C_VerRepImprovements!$A:$N,AO24,H$20)</f>
        <v>0</v>
      </c>
      <c r="AK24" s="351">
        <f>AK23+16</f>
        <v>41</v>
      </c>
      <c r="AL24" s="351">
        <f t="shared" ref="AL24:AL32" si="6">AL23+16</f>
        <v>41</v>
      </c>
      <c r="AM24" s="351">
        <f t="shared" ref="AM24:AM32" si="7">AM23+16</f>
        <v>43</v>
      </c>
      <c r="AN24" s="351">
        <f t="shared" ref="AN24:AN32" si="8">AN23+16</f>
        <v>46</v>
      </c>
      <c r="AO24" s="351">
        <f t="shared" ref="AO24:AO32" si="9">AO23+16</f>
        <v>47</v>
      </c>
      <c r="AP24" s="375"/>
      <c r="AQ24" s="375"/>
    </row>
    <row r="25" spans="1:43" x14ac:dyDescent="0.2">
      <c r="B25" s="362">
        <v>3</v>
      </c>
      <c r="C25" s="363">
        <f t="shared" si="5"/>
        <v>0</v>
      </c>
      <c r="D25" s="371">
        <f>INDEX(C_VerRepImprovements!$A:$N,AK25,D$20)</f>
        <v>0</v>
      </c>
      <c r="E25" s="372" cm="1">
        <f t="array" ref="E25">INDEX(C_VerRepImprovements!$A:$N,AL25,E$20)</f>
        <v>0</v>
      </c>
      <c r="F25" s="373" cm="1">
        <f t="array" ref="F25">INDEX(C_VerRepImprovements!$A:$N,AM25,F$20)</f>
        <v>0</v>
      </c>
      <c r="G25" s="373" cm="1">
        <f t="array" ref="G25">INDEX(C_VerRepImprovements!$A:$N,AN25,G$20)</f>
        <v>0</v>
      </c>
      <c r="H25" s="373" cm="1">
        <f t="array" ref="H25">INDEX(C_VerRepImprovements!$A:$N,AO25,H$20)</f>
        <v>0</v>
      </c>
      <c r="AK25" s="351">
        <f t="shared" ref="AK25:AK32" si="10">AK24+16</f>
        <v>57</v>
      </c>
      <c r="AL25" s="351">
        <f t="shared" si="6"/>
        <v>57</v>
      </c>
      <c r="AM25" s="351">
        <f t="shared" si="7"/>
        <v>59</v>
      </c>
      <c r="AN25" s="351">
        <f t="shared" si="8"/>
        <v>62</v>
      </c>
      <c r="AO25" s="351">
        <f t="shared" si="9"/>
        <v>63</v>
      </c>
    </row>
    <row r="26" spans="1:43" x14ac:dyDescent="0.2">
      <c r="B26" s="362">
        <v>4</v>
      </c>
      <c r="C26" s="363">
        <f t="shared" si="5"/>
        <v>0</v>
      </c>
      <c r="D26" s="371">
        <f>INDEX(C_VerRepImprovements!$A:$N,AK26,D$20)</f>
        <v>0</v>
      </c>
      <c r="E26" s="372" cm="1">
        <f t="array" ref="E26">INDEX(C_VerRepImprovements!$A:$N,AL26,E$20)</f>
        <v>0</v>
      </c>
      <c r="F26" s="373" cm="1">
        <f t="array" ref="F26">INDEX(C_VerRepImprovements!$A:$N,AM26,F$20)</f>
        <v>0</v>
      </c>
      <c r="G26" s="373" cm="1">
        <f t="array" ref="G26">INDEX(C_VerRepImprovements!$A:$N,AN26,G$20)</f>
        <v>0</v>
      </c>
      <c r="H26" s="373" cm="1">
        <f t="array" ref="H26">INDEX(C_VerRepImprovements!$A:$N,AO26,H$20)</f>
        <v>0</v>
      </c>
      <c r="AK26" s="351">
        <f t="shared" si="10"/>
        <v>73</v>
      </c>
      <c r="AL26" s="351">
        <f t="shared" si="6"/>
        <v>73</v>
      </c>
      <c r="AM26" s="351">
        <f t="shared" si="7"/>
        <v>75</v>
      </c>
      <c r="AN26" s="351">
        <f t="shared" si="8"/>
        <v>78</v>
      </c>
      <c r="AO26" s="351">
        <f t="shared" si="9"/>
        <v>79</v>
      </c>
    </row>
    <row r="27" spans="1:43" x14ac:dyDescent="0.2">
      <c r="B27" s="362">
        <v>5</v>
      </c>
      <c r="C27" s="363">
        <f t="shared" si="5"/>
        <v>0</v>
      </c>
      <c r="D27" s="371">
        <f>INDEX(C_VerRepImprovements!$A:$N,AK27,D$20)</f>
        <v>0</v>
      </c>
      <c r="E27" s="372" cm="1">
        <f t="array" ref="E27">INDEX(C_VerRepImprovements!$A:$N,AL27,E$20)</f>
        <v>0</v>
      </c>
      <c r="F27" s="373" cm="1">
        <f t="array" ref="F27">INDEX(C_VerRepImprovements!$A:$N,AM27,F$20)</f>
        <v>0</v>
      </c>
      <c r="G27" s="373" cm="1">
        <f t="array" ref="G27">INDEX(C_VerRepImprovements!$A:$N,AN27,G$20)</f>
        <v>0</v>
      </c>
      <c r="H27" s="373" cm="1">
        <f t="array" ref="H27">INDEX(C_VerRepImprovements!$A:$N,AO27,H$20)</f>
        <v>0</v>
      </c>
      <c r="AK27" s="351">
        <f t="shared" si="10"/>
        <v>89</v>
      </c>
      <c r="AL27" s="351">
        <f t="shared" si="6"/>
        <v>89</v>
      </c>
      <c r="AM27" s="351">
        <f t="shared" si="7"/>
        <v>91</v>
      </c>
      <c r="AN27" s="351">
        <f t="shared" si="8"/>
        <v>94</v>
      </c>
      <c r="AO27" s="351">
        <f t="shared" si="9"/>
        <v>95</v>
      </c>
    </row>
    <row r="28" spans="1:43" x14ac:dyDescent="0.2">
      <c r="B28" s="362">
        <v>6</v>
      </c>
      <c r="C28" s="363">
        <f t="shared" si="5"/>
        <v>0</v>
      </c>
      <c r="D28" s="371">
        <f>INDEX(C_VerRepImprovements!$A:$N,AK28,D$20)</f>
        <v>0</v>
      </c>
      <c r="E28" s="372" cm="1">
        <f t="array" ref="E28">INDEX(C_VerRepImprovements!$A:$N,AL28,E$20)</f>
        <v>0</v>
      </c>
      <c r="F28" s="373" cm="1">
        <f t="array" ref="F28">INDEX(C_VerRepImprovements!$A:$N,AM28,F$20)</f>
        <v>0</v>
      </c>
      <c r="G28" s="373" cm="1">
        <f t="array" ref="G28">INDEX(C_VerRepImprovements!$A:$N,AN28,G$20)</f>
        <v>0</v>
      </c>
      <c r="H28" s="373" cm="1">
        <f t="array" ref="H28">INDEX(C_VerRepImprovements!$A:$N,AO28,H$20)</f>
        <v>0</v>
      </c>
      <c r="AK28" s="351">
        <f t="shared" si="10"/>
        <v>105</v>
      </c>
      <c r="AL28" s="351">
        <f t="shared" si="6"/>
        <v>105</v>
      </c>
      <c r="AM28" s="351">
        <f t="shared" si="7"/>
        <v>107</v>
      </c>
      <c r="AN28" s="351">
        <f t="shared" si="8"/>
        <v>110</v>
      </c>
      <c r="AO28" s="351">
        <f t="shared" si="9"/>
        <v>111</v>
      </c>
    </row>
    <row r="29" spans="1:43" x14ac:dyDescent="0.2">
      <c r="B29" s="362">
        <v>7</v>
      </c>
      <c r="C29" s="363">
        <f t="shared" si="5"/>
        <v>0</v>
      </c>
      <c r="D29" s="371">
        <f>INDEX(C_VerRepImprovements!$A:$N,AK29,D$20)</f>
        <v>0</v>
      </c>
      <c r="E29" s="372" cm="1">
        <f t="array" ref="E29">INDEX(C_VerRepImprovements!$A:$N,AL29,E$20)</f>
        <v>0</v>
      </c>
      <c r="F29" s="373" cm="1">
        <f t="array" ref="F29">INDEX(C_VerRepImprovements!$A:$N,AM29,F$20)</f>
        <v>0</v>
      </c>
      <c r="G29" s="373" cm="1">
        <f t="array" ref="G29">INDEX(C_VerRepImprovements!$A:$N,AN29,G$20)</f>
        <v>0</v>
      </c>
      <c r="H29" s="373" cm="1">
        <f t="array" ref="H29">INDEX(C_VerRepImprovements!$A:$N,AO29,H$20)</f>
        <v>0</v>
      </c>
      <c r="AK29" s="351">
        <f t="shared" si="10"/>
        <v>121</v>
      </c>
      <c r="AL29" s="351">
        <f t="shared" si="6"/>
        <v>121</v>
      </c>
      <c r="AM29" s="351">
        <f t="shared" si="7"/>
        <v>123</v>
      </c>
      <c r="AN29" s="351">
        <f t="shared" si="8"/>
        <v>126</v>
      </c>
      <c r="AO29" s="351">
        <f t="shared" si="9"/>
        <v>127</v>
      </c>
    </row>
    <row r="30" spans="1:43" x14ac:dyDescent="0.2">
      <c r="B30" s="362">
        <v>8</v>
      </c>
      <c r="C30" s="363">
        <f t="shared" si="5"/>
        <v>0</v>
      </c>
      <c r="D30" s="371">
        <f>INDEX(C_VerRepImprovements!$A:$N,AK30,D$20)</f>
        <v>0</v>
      </c>
      <c r="E30" s="372" cm="1">
        <f t="array" ref="E30">INDEX(C_VerRepImprovements!$A:$N,AL30,E$20)</f>
        <v>0</v>
      </c>
      <c r="F30" s="373" cm="1">
        <f t="array" ref="F30">INDEX(C_VerRepImprovements!$A:$N,AM30,F$20)</f>
        <v>0</v>
      </c>
      <c r="G30" s="373" cm="1">
        <f t="array" ref="G30">INDEX(C_VerRepImprovements!$A:$N,AN30,G$20)</f>
        <v>0</v>
      </c>
      <c r="H30" s="373" cm="1">
        <f t="array" ref="H30">INDEX(C_VerRepImprovements!$A:$N,AO30,H$20)</f>
        <v>0</v>
      </c>
      <c r="AK30" s="351">
        <f t="shared" si="10"/>
        <v>137</v>
      </c>
      <c r="AL30" s="351">
        <f t="shared" si="6"/>
        <v>137</v>
      </c>
      <c r="AM30" s="351">
        <f t="shared" si="7"/>
        <v>139</v>
      </c>
      <c r="AN30" s="351">
        <f t="shared" si="8"/>
        <v>142</v>
      </c>
      <c r="AO30" s="351">
        <f t="shared" si="9"/>
        <v>143</v>
      </c>
    </row>
    <row r="31" spans="1:43" x14ac:dyDescent="0.2">
      <c r="B31" s="362">
        <v>9</v>
      </c>
      <c r="C31" s="363">
        <f t="shared" si="5"/>
        <v>0</v>
      </c>
      <c r="D31" s="371">
        <f>INDEX(C_VerRepImprovements!$A:$N,AK31,D$20)</f>
        <v>0</v>
      </c>
      <c r="E31" s="372" cm="1">
        <f t="array" ref="E31">INDEX(C_VerRepImprovements!$A:$N,AL31,E$20)</f>
        <v>0</v>
      </c>
      <c r="F31" s="373" cm="1">
        <f t="array" ref="F31">INDEX(C_VerRepImprovements!$A:$N,AM31,F$20)</f>
        <v>0</v>
      </c>
      <c r="G31" s="373" cm="1">
        <f t="array" ref="G31">INDEX(C_VerRepImprovements!$A:$N,AN31,G$20)</f>
        <v>0</v>
      </c>
      <c r="H31" s="373" cm="1">
        <f t="array" ref="H31">INDEX(C_VerRepImprovements!$A:$N,AO31,H$20)</f>
        <v>0</v>
      </c>
      <c r="AK31" s="351">
        <f t="shared" si="10"/>
        <v>153</v>
      </c>
      <c r="AL31" s="351">
        <f t="shared" si="6"/>
        <v>153</v>
      </c>
      <c r="AM31" s="351">
        <f t="shared" si="7"/>
        <v>155</v>
      </c>
      <c r="AN31" s="351">
        <f t="shared" si="8"/>
        <v>158</v>
      </c>
      <c r="AO31" s="351">
        <f t="shared" si="9"/>
        <v>159</v>
      </c>
    </row>
    <row r="32" spans="1:43" x14ac:dyDescent="0.2">
      <c r="B32" s="362">
        <v>10</v>
      </c>
      <c r="C32" s="363">
        <f t="shared" si="5"/>
        <v>0</v>
      </c>
      <c r="D32" s="371">
        <f>INDEX(C_VerRepImprovements!$A:$N,AK32,D$20)</f>
        <v>0</v>
      </c>
      <c r="E32" s="372" cm="1">
        <f t="array" ref="E32">INDEX(C_VerRepImprovements!$A:$N,AL32,E$20)</f>
        <v>0</v>
      </c>
      <c r="F32" s="373" cm="1">
        <f t="array" ref="F32">INDEX(C_VerRepImprovements!$A:$N,AM32,F$20)</f>
        <v>0</v>
      </c>
      <c r="G32" s="373" cm="1">
        <f t="array" ref="G32">INDEX(C_VerRepImprovements!$A:$N,AN32,G$20)</f>
        <v>0</v>
      </c>
      <c r="H32" s="373" cm="1">
        <f t="array" ref="H32">INDEX(C_VerRepImprovements!$A:$N,AO32,H$20)</f>
        <v>0</v>
      </c>
      <c r="AK32" s="351">
        <f t="shared" si="10"/>
        <v>169</v>
      </c>
      <c r="AL32" s="351">
        <f t="shared" si="6"/>
        <v>169</v>
      </c>
      <c r="AM32" s="351">
        <f t="shared" si="7"/>
        <v>171</v>
      </c>
      <c r="AN32" s="351">
        <f t="shared" si="8"/>
        <v>174</v>
      </c>
      <c r="AO32" s="351">
        <f t="shared" si="9"/>
        <v>175</v>
      </c>
    </row>
    <row r="33" spans="1:43" ht="38.85" customHeight="1" thickBot="1" x14ac:dyDescent="0.25">
      <c r="U33" s="361"/>
    </row>
    <row r="34" spans="1:43" ht="13.5" hidden="1" thickBot="1" x14ac:dyDescent="0.25">
      <c r="A34" s="367" t="s">
        <v>133</v>
      </c>
      <c r="B34" s="368"/>
      <c r="C34" s="368"/>
      <c r="D34" s="368"/>
      <c r="E34" s="368"/>
      <c r="F34" s="368">
        <v>0</v>
      </c>
      <c r="G34" s="368">
        <v>0</v>
      </c>
      <c r="H34" s="368">
        <v>0</v>
      </c>
      <c r="I34" s="368">
        <v>0</v>
      </c>
      <c r="J34" s="368">
        <v>0</v>
      </c>
      <c r="K34" s="368">
        <v>0</v>
      </c>
      <c r="L34" s="368">
        <v>0</v>
      </c>
      <c r="M34" s="368">
        <f>F34+1</f>
        <v>1</v>
      </c>
      <c r="N34" s="368">
        <f t="shared" ref="N34:S34" si="11">G34+1</f>
        <v>1</v>
      </c>
      <c r="O34" s="368">
        <f t="shared" si="11"/>
        <v>1</v>
      </c>
      <c r="P34" s="368">
        <f t="shared" si="11"/>
        <v>1</v>
      </c>
      <c r="Q34" s="368">
        <f t="shared" si="11"/>
        <v>1</v>
      </c>
      <c r="R34" s="368">
        <f t="shared" si="11"/>
        <v>1</v>
      </c>
      <c r="S34" s="368">
        <f t="shared" si="11"/>
        <v>1</v>
      </c>
      <c r="T34" s="368">
        <f>M34+1</f>
        <v>2</v>
      </c>
      <c r="U34" s="368">
        <f t="shared" ref="U34" si="12">N34+1</f>
        <v>2</v>
      </c>
      <c r="V34" s="368">
        <f t="shared" ref="V34" si="13">O34+1</f>
        <v>2</v>
      </c>
      <c r="W34" s="368">
        <f t="shared" ref="W34" si="14">P34+1</f>
        <v>2</v>
      </c>
      <c r="X34" s="368">
        <f t="shared" ref="X34" si="15">Q34+1</f>
        <v>2</v>
      </c>
      <c r="Y34" s="368">
        <f t="shared" ref="Y34" si="16">R34+1</f>
        <v>2</v>
      </c>
      <c r="Z34" s="368">
        <f t="shared" ref="Z34" si="17">S34+1</f>
        <v>2</v>
      </c>
      <c r="AA34" s="368">
        <f>ROW(D_FuelStreams!E36)-ROW(D_FuelStreams!E32)</f>
        <v>4</v>
      </c>
      <c r="AB34" s="368">
        <f>AA34</f>
        <v>4</v>
      </c>
      <c r="AC34" s="368">
        <f t="shared" ref="AC34:AG34" si="18">AB34</f>
        <v>4</v>
      </c>
      <c r="AD34" s="368">
        <f t="shared" si="18"/>
        <v>4</v>
      </c>
      <c r="AE34" s="368">
        <f t="shared" si="18"/>
        <v>4</v>
      </c>
      <c r="AF34" s="368">
        <f t="shared" si="18"/>
        <v>4</v>
      </c>
      <c r="AG34" s="368">
        <f t="shared" si="18"/>
        <v>4</v>
      </c>
      <c r="AH34" s="368"/>
      <c r="AI34" s="368"/>
    </row>
    <row r="35" spans="1:43" ht="35.1" customHeight="1" x14ac:dyDescent="0.4">
      <c r="B35" s="352" t="s">
        <v>644</v>
      </c>
      <c r="C35" s="350"/>
      <c r="E35" s="349"/>
      <c r="F35" s="839" t="s">
        <v>128</v>
      </c>
      <c r="G35" s="840"/>
      <c r="H35" s="840"/>
      <c r="I35" s="840"/>
      <c r="J35" s="840"/>
      <c r="K35" s="840"/>
      <c r="L35" s="841"/>
      <c r="M35" s="839" t="s">
        <v>129</v>
      </c>
      <c r="N35" s="840"/>
      <c r="O35" s="840"/>
      <c r="P35" s="840"/>
      <c r="Q35" s="840"/>
      <c r="R35" s="840"/>
      <c r="S35" s="841"/>
      <c r="T35" s="839" t="s">
        <v>236</v>
      </c>
      <c r="U35" s="840"/>
      <c r="V35" s="840"/>
      <c r="W35" s="840"/>
      <c r="X35" s="840"/>
      <c r="Y35" s="840"/>
      <c r="Z35" s="841"/>
      <c r="AA35" s="839" t="str">
        <f>Translations!$B$352</f>
        <v>iiv.</v>
      </c>
      <c r="AB35" s="840"/>
      <c r="AC35" s="840"/>
      <c r="AD35" s="840"/>
      <c r="AE35" s="840"/>
      <c r="AF35" s="840"/>
      <c r="AG35" s="841"/>
    </row>
    <row r="36" spans="1:43" s="361" customFormat="1" ht="80.099999999999994" customHeight="1" x14ac:dyDescent="0.2">
      <c r="A36" s="356"/>
      <c r="B36" s="357" t="s">
        <v>421</v>
      </c>
      <c r="C36" s="359" t="str">
        <f>Translations!$B$107</f>
        <v>Unique ID of the regulated entity:</v>
      </c>
      <c r="D36" s="370" t="str">
        <f>Translations!$B$353</f>
        <v>Fuel stream name</v>
      </c>
      <c r="E36" s="370" t="str">
        <f>Translations!$B$354</f>
        <v>Fuel stream type</v>
      </c>
      <c r="F36" s="370" t="str">
        <f>Translations!$B$355</f>
        <v>RFA or Calc. Factor:</v>
      </c>
      <c r="G36" s="357" t="str">
        <f>Translations!$B$338</f>
        <v>Tier required:</v>
      </c>
      <c r="H36" s="370" t="str">
        <f>Translations!$B$344</f>
        <v xml:space="preserve">Reason for deviation in the past: </v>
      </c>
      <c r="I36" s="357" t="str">
        <f>Translations!$B$345</f>
        <v>Impact on tiers?</v>
      </c>
      <c r="J36" s="357" t="str">
        <f>Translations!$B$336</f>
        <v>Measures taken:</v>
      </c>
      <c r="K36" s="357" t="str">
        <f>Translations!$B$308</f>
        <v>When?</v>
      </c>
      <c r="L36" s="357" t="str">
        <f>Translations!$B$340</f>
        <v>Tier applied:</v>
      </c>
      <c r="M36" s="370" t="str">
        <f>Translations!$B$355</f>
        <v>RFA or Calc. Factor:</v>
      </c>
      <c r="N36" s="376" t="str">
        <f>Translations!$B$338</f>
        <v>Tier required:</v>
      </c>
      <c r="O36" s="370" t="str">
        <f>Translations!$B$344</f>
        <v xml:space="preserve">Reason for deviation in the past: </v>
      </c>
      <c r="P36" s="357" t="str">
        <f>Translations!$B$345</f>
        <v>Impact on tiers?</v>
      </c>
      <c r="Q36" s="357" t="str">
        <f>Translations!$B$336</f>
        <v>Measures taken:</v>
      </c>
      <c r="R36" s="357" t="str">
        <f>Translations!$B$308</f>
        <v>When?</v>
      </c>
      <c r="S36" s="357" t="str">
        <f>Translations!$B$340</f>
        <v>Tier applied:</v>
      </c>
      <c r="T36" s="376" t="str">
        <f>Translations!$B$355</f>
        <v>RFA or Calc. Factor:</v>
      </c>
      <c r="U36" s="357" t="str">
        <f>Translations!$B$338</f>
        <v>Tier required:</v>
      </c>
      <c r="V36" s="370" t="str">
        <f>Translations!$B$344</f>
        <v xml:space="preserve">Reason for deviation in the past: </v>
      </c>
      <c r="W36" s="357" t="str">
        <f>Translations!$B$345</f>
        <v>Impact on tiers?</v>
      </c>
      <c r="X36" s="357" t="str">
        <f>Translations!$B$336</f>
        <v>Measures taken:</v>
      </c>
      <c r="Y36" s="357" t="str">
        <f>Translations!$B$308</f>
        <v>When?</v>
      </c>
      <c r="Z36" s="357" t="str">
        <f>Translations!$B$340</f>
        <v>Tier applied:</v>
      </c>
      <c r="AA36" s="376" t="str">
        <f>Translations!$B$356</f>
        <v>Scope Factor</v>
      </c>
      <c r="AB36" s="357" t="str">
        <f>Translations!$B$338</f>
        <v>Tier required:</v>
      </c>
      <c r="AC36" s="370" t="str">
        <f>Translations!$B$344</f>
        <v xml:space="preserve">Reason for deviation in the past: </v>
      </c>
      <c r="AD36" s="357" t="str">
        <f>Translations!$B$345</f>
        <v>Impact on tiers?</v>
      </c>
      <c r="AE36" s="357" t="str">
        <f>Translations!$B$336</f>
        <v>Measures taken:</v>
      </c>
      <c r="AF36" s="357" t="s">
        <v>571</v>
      </c>
      <c r="AG36" s="357" t="str">
        <f>Translations!$B$340</f>
        <v>Tier applied:</v>
      </c>
      <c r="AI36" s="355"/>
      <c r="AJ36" s="355"/>
      <c r="AK36" s="355"/>
      <c r="AL36" s="355"/>
      <c r="AM36" s="355"/>
      <c r="AN36" s="355"/>
      <c r="AO36" s="355"/>
      <c r="AP36" s="355"/>
      <c r="AQ36" s="355"/>
    </row>
    <row r="37" spans="1:43" x14ac:dyDescent="0.2">
      <c r="B37" s="377">
        <v>1</v>
      </c>
      <c r="C37" s="363">
        <f t="shared" ref="C37:C66" si="19">$C$4</f>
        <v>0</v>
      </c>
      <c r="D37" s="378" t="str">
        <f>IFERROR(INDEX(D_FuelStreams!$E:$E,MATCH($B37,D_FuelStreams!$R:$R,0)),"")</f>
        <v/>
      </c>
      <c r="E37" s="378" t="str" cm="1">
        <f t="array" ref="E37">IF($D37="","",INDEX(D_FuelStreams!$E:$E,MATCH($B37,D_FuelStreams!$R:$R,0)+1))</f>
        <v/>
      </c>
      <c r="F37" s="378" t="str" cm="1">
        <f t="array" ref="F37">IF($D37="","",INDEX(D_FuelStreams!$E:$E,MATCH($B37,D_FuelStreams!$P:$P,0)+F$34))</f>
        <v/>
      </c>
      <c r="G37" s="377" t="str" cm="1">
        <f t="array" ref="G37">IF($D37="","",INDEX(D_FuelStreams!$F:$F,MATCH($B37,D_FuelStreams!$P:$P,0)+G$34))</f>
        <v/>
      </c>
      <c r="H37" s="378" t="str" cm="1">
        <f t="array" ref="H37">IF($D37="","",INDEX(D_FuelStreams!$G:$G,MATCH($B37,D_FuelStreams!$P:$P,0)+H$34))</f>
        <v/>
      </c>
      <c r="I37" s="377" t="str" cm="1">
        <f t="array" ref="I37">IF($D37="","",INDEX(D_FuelStreams!$I:$I,MATCH($B37,D_FuelStreams!$P:$P,0)+I$34))</f>
        <v/>
      </c>
      <c r="J37" s="377" t="str" cm="1">
        <f t="array" ref="J37">IF($D37="","",INDEX(D_FuelStreams!$J:$J,MATCH($B37,D_FuelStreams!$P:$P,0)+J$34))</f>
        <v/>
      </c>
      <c r="K37" s="379" t="str" cm="1">
        <f t="array" ref="K37">IF($D37="","",INDEX(D_FuelStreams!$K:$K,MATCH($B37,D_FuelStreams!$P:$P,0)+K$34))</f>
        <v/>
      </c>
      <c r="L37" s="377" t="str" cm="1">
        <f t="array" ref="L37">IF($D37="","",INDEX(D_FuelStreams!$L:$L,MATCH($B37,D_FuelStreams!$P:$P,0)+L$34))</f>
        <v/>
      </c>
      <c r="M37" s="378" t="str" cm="1">
        <f t="array" ref="M37">IF($D37="","",INDEX(D_FuelStreams!$E:$E,MATCH($B37,D_FuelStreams!$P:$P,0)+M$34))</f>
        <v/>
      </c>
      <c r="N37" s="377" t="str" cm="1">
        <f t="array" ref="N37">IF($D37="","",INDEX(D_FuelStreams!$F:$F,MATCH($B37,D_FuelStreams!$P:$P,0)+N$34))</f>
        <v/>
      </c>
      <c r="O37" s="378" t="str" cm="1">
        <f t="array" ref="O37">IF($D37="","",INDEX(D_FuelStreams!$G:$G,MATCH($B37,D_FuelStreams!$P:$P,0)+O$34))</f>
        <v/>
      </c>
      <c r="P37" s="377" t="str" cm="1">
        <f t="array" ref="P37">IF($D37="","",INDEX(D_FuelStreams!$I:$I,MATCH($B37,D_FuelStreams!$P:$P,0)+P$34))</f>
        <v/>
      </c>
      <c r="Q37" s="377" t="str" cm="1">
        <f t="array" ref="Q37">IF($D37="","",INDEX(D_FuelStreams!$J:$J,MATCH($B37,D_FuelStreams!$P:$P,0)+Q$34))</f>
        <v/>
      </c>
      <c r="R37" s="379" t="str" cm="1">
        <f t="array" ref="R37">IF($D37="","",INDEX(D_FuelStreams!$K:$K,MATCH($B37,D_FuelStreams!$P:$P,0)+R$34))</f>
        <v/>
      </c>
      <c r="S37" s="377" t="str" cm="1">
        <f t="array" ref="S37">IF($D37="","",INDEX(D_FuelStreams!$L:$L,MATCH($B37,D_FuelStreams!$P:$P,0)+S$34))</f>
        <v/>
      </c>
      <c r="T37" s="378" t="str" cm="1">
        <f t="array" ref="T37">IF($D37="","",INDEX(D_FuelStreams!$E:$E,MATCH($B37,D_FuelStreams!$P:$P,0)+T$34))</f>
        <v/>
      </c>
      <c r="U37" s="377" t="str" cm="1">
        <f t="array" ref="U37">IF($D37="","",INDEX(D_FuelStreams!$F:$F,MATCH($B37,D_FuelStreams!$P:$P,0)+U$34))</f>
        <v/>
      </c>
      <c r="V37" s="378" t="str" cm="1">
        <f t="array" ref="V37">IF($D37="","",INDEX(D_FuelStreams!$G:$G,MATCH($B37,D_FuelStreams!$P:$P,0)+V$34))</f>
        <v/>
      </c>
      <c r="W37" s="377" t="str" cm="1">
        <f t="array" ref="W37">IF($D37="","",INDEX(D_FuelStreams!$I:$I,MATCH($B37,D_FuelStreams!$P:$P,0)+W$34))</f>
        <v/>
      </c>
      <c r="X37" s="377" t="str" cm="1">
        <f t="array" ref="X37">IF($D37="","",INDEX(D_FuelStreams!$J:$J,MATCH($B37,D_FuelStreams!$P:$P,0)+X$34))</f>
        <v/>
      </c>
      <c r="Y37" s="379" t="str" cm="1">
        <f t="array" ref="Y37">IF($D37="","",INDEX(D_FuelStreams!$K:$K,MATCH($B37,D_FuelStreams!$P:$P,0)+Y$34))</f>
        <v/>
      </c>
      <c r="Z37" s="377" t="str" cm="1">
        <f t="array" ref="Z37">IF($D37="","",INDEX(D_FuelStreams!$L:$L,MATCH($B37,D_FuelStreams!$P:$P,0)+Z$34))</f>
        <v/>
      </c>
      <c r="AA37" s="378" t="str" cm="1">
        <f t="array" ref="AA37">IF($D37="","",INDEX(D_FuelStreams!$E:$E,MATCH($B37,D_FuelStreams!$P:$P,0)+AA$34))</f>
        <v/>
      </c>
      <c r="AB37" s="377" t="str" cm="1">
        <f t="array" ref="AB37">IF($D37="","",INDEX(D_FuelStreams!$F:$F,MATCH($B37,D_FuelStreams!$P:$P,0)+AB$34))</f>
        <v/>
      </c>
      <c r="AC37" s="378" t="str" cm="1">
        <f t="array" ref="AC37">IF($D37="","",INDEX(D_FuelStreams!$G:$G,MATCH($B37,D_FuelStreams!$P:$P,0)+AC$34))</f>
        <v/>
      </c>
      <c r="AD37" s="377" t="str" cm="1">
        <f t="array" ref="AD37">IF($D37="","",INDEX(D_FuelStreams!$I:$I,MATCH($B37,D_FuelStreams!$P:$P,0)+AD$34))</f>
        <v/>
      </c>
      <c r="AE37" s="377" t="str" cm="1">
        <f t="array" ref="AE37">IF($D37="","",INDEX(D_FuelStreams!$J:$J,MATCH($B37,D_FuelStreams!$P:$P,0)+AE$34))</f>
        <v/>
      </c>
      <c r="AF37" s="379" t="str" cm="1">
        <f t="array" ref="AF37">IF($D37="","",INDEX(D_FuelStreams!$K:$K,MATCH($B37,D_FuelStreams!$P:$P,0)+AF$34))</f>
        <v/>
      </c>
      <c r="AG37" s="377" t="str" cm="1">
        <f t="array" ref="AG37">IF($D37="","",INDEX(D_FuelStreams!$L:$L,MATCH($B37,D_FuelStreams!$P:$P,0)+AG$34))</f>
        <v/>
      </c>
      <c r="AM37" s="375"/>
      <c r="AN37" s="375"/>
      <c r="AO37" s="375"/>
      <c r="AP37" s="375"/>
      <c r="AQ37" s="375"/>
    </row>
    <row r="38" spans="1:43" ht="12.75" customHeight="1" x14ac:dyDescent="0.2">
      <c r="B38" s="377">
        <v>2</v>
      </c>
      <c r="C38" s="363">
        <f t="shared" si="19"/>
        <v>0</v>
      </c>
      <c r="D38" s="378" t="str">
        <f>IFERROR(INDEX(D_FuelStreams!$E:$E,MATCH($B38,D_FuelStreams!$R:$R,0)),"")</f>
        <v/>
      </c>
      <c r="E38" s="378" t="str" cm="1">
        <f t="array" ref="E38">IF($D38="","",INDEX(D_FuelStreams!$E:$E,MATCH($B38,D_FuelStreams!$R:$R,0)+1))</f>
        <v/>
      </c>
      <c r="F38" s="378" t="str" cm="1">
        <f t="array" ref="F38">IF($D38="","",INDEX(D_FuelStreams!$E:$E,MATCH($B38,D_FuelStreams!$P:$P,0)+F$34))</f>
        <v/>
      </c>
      <c r="G38" s="377" t="str" cm="1">
        <f t="array" ref="G38">IF($D38="","",INDEX(D_FuelStreams!$F:$F,MATCH($B38,D_FuelStreams!$P:$P,0)+G$34))</f>
        <v/>
      </c>
      <c r="H38" s="378" t="str" cm="1">
        <f t="array" ref="H38">IF($D38="","",INDEX(D_FuelStreams!$G:$G,MATCH($B38,D_FuelStreams!$P:$P,0)+H$34))</f>
        <v/>
      </c>
      <c r="I38" s="377" t="str" cm="1">
        <f t="array" ref="I38">IF($D38="","",INDEX(D_FuelStreams!$I:$I,MATCH($B38,D_FuelStreams!$P:$P,0)+I$34))</f>
        <v/>
      </c>
      <c r="J38" s="377" t="str" cm="1">
        <f t="array" ref="J38">IF($D38="","",INDEX(D_FuelStreams!$J:$J,MATCH($B38,D_FuelStreams!$P:$P,0)+J$34))</f>
        <v/>
      </c>
      <c r="K38" s="379" t="str" cm="1">
        <f t="array" ref="K38">IF($D38="","",INDEX(D_FuelStreams!$K:$K,MATCH($B38,D_FuelStreams!$P:$P,0)+K$34))</f>
        <v/>
      </c>
      <c r="L38" s="377" t="str" cm="1">
        <f t="array" ref="L38">IF($D38="","",INDEX(D_FuelStreams!$L:$L,MATCH($B38,D_FuelStreams!$P:$P,0)+L$34))</f>
        <v/>
      </c>
      <c r="M38" s="378" t="str" cm="1">
        <f t="array" ref="M38">IF($D38="","",INDEX(D_FuelStreams!$E:$E,MATCH($B38,D_FuelStreams!$P:$P,0)+M$34))</f>
        <v/>
      </c>
      <c r="N38" s="377" t="str" cm="1">
        <f t="array" ref="N38">IF($D38="","",INDEX(D_FuelStreams!$F:$F,MATCH($B38,D_FuelStreams!$P:$P,0)+N$34))</f>
        <v/>
      </c>
      <c r="O38" s="378" t="str" cm="1">
        <f t="array" ref="O38">IF($D38="","",INDEX(D_FuelStreams!$G:$G,MATCH($B38,D_FuelStreams!$P:$P,0)+O$34))</f>
        <v/>
      </c>
      <c r="P38" s="377" t="str" cm="1">
        <f t="array" ref="P38">IF($D38="","",INDEX(D_FuelStreams!$I:$I,MATCH($B38,D_FuelStreams!$P:$P,0)+P$34))</f>
        <v/>
      </c>
      <c r="Q38" s="377" t="str" cm="1">
        <f t="array" ref="Q38">IF($D38="","",INDEX(D_FuelStreams!$J:$J,MATCH($B38,D_FuelStreams!$P:$P,0)+Q$34))</f>
        <v/>
      </c>
      <c r="R38" s="379" t="str" cm="1">
        <f t="array" ref="R38">IF($D38="","",INDEX(D_FuelStreams!$K:$K,MATCH($B38,D_FuelStreams!$P:$P,0)+R$34))</f>
        <v/>
      </c>
      <c r="S38" s="377" t="str" cm="1">
        <f t="array" ref="S38">IF($D38="","",INDEX(D_FuelStreams!$L:$L,MATCH($B38,D_FuelStreams!$P:$P,0)+S$34))</f>
        <v/>
      </c>
      <c r="T38" s="378" t="str" cm="1">
        <f t="array" ref="T38">IF($D38="","",INDEX(D_FuelStreams!$E:$E,MATCH($B38,D_FuelStreams!$P:$P,0)+T$34))</f>
        <v/>
      </c>
      <c r="U38" s="377" t="str" cm="1">
        <f t="array" ref="U38">IF($D38="","",INDEX(D_FuelStreams!$F:$F,MATCH($B38,D_FuelStreams!$P:$P,0)+U$34))</f>
        <v/>
      </c>
      <c r="V38" s="378" t="str" cm="1">
        <f t="array" ref="V38">IF($D38="","",INDEX(D_FuelStreams!$G:$G,MATCH($B38,D_FuelStreams!$P:$P,0)+V$34))</f>
        <v/>
      </c>
      <c r="W38" s="377" t="str" cm="1">
        <f t="array" ref="W38">IF($D38="","",INDEX(D_FuelStreams!$I:$I,MATCH($B38,D_FuelStreams!$P:$P,0)+W$34))</f>
        <v/>
      </c>
      <c r="X38" s="377" t="str" cm="1">
        <f t="array" ref="X38">IF($D38="","",INDEX(D_FuelStreams!$J:$J,MATCH($B38,D_FuelStreams!$P:$P,0)+X$34))</f>
        <v/>
      </c>
      <c r="Y38" s="379" t="str" cm="1">
        <f t="array" ref="Y38">IF($D38="","",INDEX(D_FuelStreams!$K:$K,MATCH($B38,D_FuelStreams!$P:$P,0)+Y$34))</f>
        <v/>
      </c>
      <c r="Z38" s="377" t="str" cm="1">
        <f t="array" ref="Z38">IF($D38="","",INDEX(D_FuelStreams!$L:$L,MATCH($B38,D_FuelStreams!$P:$P,0)+Z$34))</f>
        <v/>
      </c>
      <c r="AA38" s="378" t="str" cm="1">
        <f t="array" ref="AA38">IF($D38="","",INDEX(D_FuelStreams!$E:$E,MATCH($B38,D_FuelStreams!$P:$P,0)+AA$34))</f>
        <v/>
      </c>
      <c r="AB38" s="377" t="str" cm="1">
        <f t="array" ref="AB38">IF($D38="","",INDEX(D_FuelStreams!$F:$F,MATCH($B38,D_FuelStreams!$P:$P,0)+AB$34))</f>
        <v/>
      </c>
      <c r="AC38" s="378" t="str" cm="1">
        <f t="array" ref="AC38">IF($D38="","",INDEX(D_FuelStreams!$G:$G,MATCH($B38,D_FuelStreams!$P:$P,0)+AC$34))</f>
        <v/>
      </c>
      <c r="AD38" s="377" t="str" cm="1">
        <f t="array" ref="AD38">IF($D38="","",INDEX(D_FuelStreams!$I:$I,MATCH($B38,D_FuelStreams!$P:$P,0)+AD$34))</f>
        <v/>
      </c>
      <c r="AE38" s="377" t="str" cm="1">
        <f t="array" ref="AE38">IF($D38="","",INDEX(D_FuelStreams!$J:$J,MATCH($B38,D_FuelStreams!$P:$P,0)+AE$34))</f>
        <v/>
      </c>
      <c r="AF38" s="379" t="str" cm="1">
        <f t="array" ref="AF38">IF($D38="","",INDEX(D_FuelStreams!$K:$K,MATCH($B38,D_FuelStreams!$P:$P,0)+AF$34))</f>
        <v/>
      </c>
      <c r="AG38" s="377" t="str" cm="1">
        <f t="array" ref="AG38">IF($D38="","",INDEX(D_FuelStreams!$L:$L,MATCH($B38,D_FuelStreams!$P:$P,0)+AG$34))</f>
        <v/>
      </c>
    </row>
    <row r="39" spans="1:43" x14ac:dyDescent="0.2">
      <c r="B39" s="377">
        <v>3</v>
      </c>
      <c r="C39" s="363">
        <f t="shared" si="19"/>
        <v>0</v>
      </c>
      <c r="D39" s="378" t="str">
        <f>IFERROR(INDEX(D_FuelStreams!$E:$E,MATCH($B39,D_FuelStreams!$R:$R,0)),"")</f>
        <v/>
      </c>
      <c r="E39" s="378" t="str" cm="1">
        <f t="array" ref="E39">IF($D39="","",INDEX(D_FuelStreams!$E:$E,MATCH($B39,D_FuelStreams!$R:$R,0)+1))</f>
        <v/>
      </c>
      <c r="F39" s="378" t="str" cm="1">
        <f t="array" ref="F39">IF($D39="","",INDEX(D_FuelStreams!$E:$E,MATCH($B39,D_FuelStreams!$P:$P,0)+F$34))</f>
        <v/>
      </c>
      <c r="G39" s="377" t="str" cm="1">
        <f t="array" ref="G39">IF($D39="","",INDEX(D_FuelStreams!$F:$F,MATCH($B39,D_FuelStreams!$P:$P,0)+G$34))</f>
        <v/>
      </c>
      <c r="H39" s="378" t="str" cm="1">
        <f t="array" ref="H39">IF($D39="","",INDEX(D_FuelStreams!$G:$G,MATCH($B39,D_FuelStreams!$P:$P,0)+H$34))</f>
        <v/>
      </c>
      <c r="I39" s="377" t="str" cm="1">
        <f t="array" ref="I39">IF($D39="","",INDEX(D_FuelStreams!$I:$I,MATCH($B39,D_FuelStreams!$P:$P,0)+I$34))</f>
        <v/>
      </c>
      <c r="J39" s="377" t="str" cm="1">
        <f t="array" ref="J39">IF($D39="","",INDEX(D_FuelStreams!$J:$J,MATCH($B39,D_FuelStreams!$P:$P,0)+J$34))</f>
        <v/>
      </c>
      <c r="K39" s="379" t="str" cm="1">
        <f t="array" ref="K39">IF($D39="","",INDEX(D_FuelStreams!$K:$K,MATCH($B39,D_FuelStreams!$P:$P,0)+K$34))</f>
        <v/>
      </c>
      <c r="L39" s="377" t="str" cm="1">
        <f t="array" ref="L39">IF($D39="","",INDEX(D_FuelStreams!$L:$L,MATCH($B39,D_FuelStreams!$P:$P,0)+L$34))</f>
        <v/>
      </c>
      <c r="M39" s="378" t="str" cm="1">
        <f t="array" ref="M39">IF($D39="","",INDEX(D_FuelStreams!$E:$E,MATCH($B39,D_FuelStreams!$P:$P,0)+M$34))</f>
        <v/>
      </c>
      <c r="N39" s="377" t="str" cm="1">
        <f t="array" ref="N39">IF($D39="","",INDEX(D_FuelStreams!$F:$F,MATCH($B39,D_FuelStreams!$P:$P,0)+N$34))</f>
        <v/>
      </c>
      <c r="O39" s="378" t="str" cm="1">
        <f t="array" ref="O39">IF($D39="","",INDEX(D_FuelStreams!$G:$G,MATCH($B39,D_FuelStreams!$P:$P,0)+O$34))</f>
        <v/>
      </c>
      <c r="P39" s="377" t="str" cm="1">
        <f t="array" ref="P39">IF($D39="","",INDEX(D_FuelStreams!$I:$I,MATCH($B39,D_FuelStreams!$P:$P,0)+P$34))</f>
        <v/>
      </c>
      <c r="Q39" s="377" t="str" cm="1">
        <f t="array" ref="Q39">IF($D39="","",INDEX(D_FuelStreams!$J:$J,MATCH($B39,D_FuelStreams!$P:$P,0)+Q$34))</f>
        <v/>
      </c>
      <c r="R39" s="379" t="str" cm="1">
        <f t="array" ref="R39">IF($D39="","",INDEX(D_FuelStreams!$K:$K,MATCH($B39,D_FuelStreams!$P:$P,0)+R$34))</f>
        <v/>
      </c>
      <c r="S39" s="377" t="str" cm="1">
        <f t="array" ref="S39">IF($D39="","",INDEX(D_FuelStreams!$L:$L,MATCH($B39,D_FuelStreams!$P:$P,0)+S$34))</f>
        <v/>
      </c>
      <c r="T39" s="378" t="str" cm="1">
        <f t="array" ref="T39">IF($D39="","",INDEX(D_FuelStreams!$E:$E,MATCH($B39,D_FuelStreams!$P:$P,0)+T$34))</f>
        <v/>
      </c>
      <c r="U39" s="377" t="str" cm="1">
        <f t="array" ref="U39">IF($D39="","",INDEX(D_FuelStreams!$F:$F,MATCH($B39,D_FuelStreams!$P:$P,0)+U$34))</f>
        <v/>
      </c>
      <c r="V39" s="378" t="str" cm="1">
        <f t="array" ref="V39">IF($D39="","",INDEX(D_FuelStreams!$G:$G,MATCH($B39,D_FuelStreams!$P:$P,0)+V$34))</f>
        <v/>
      </c>
      <c r="W39" s="377" t="str" cm="1">
        <f t="array" ref="W39">IF($D39="","",INDEX(D_FuelStreams!$I:$I,MATCH($B39,D_FuelStreams!$P:$P,0)+W$34))</f>
        <v/>
      </c>
      <c r="X39" s="377" t="str" cm="1">
        <f t="array" ref="X39">IF($D39="","",INDEX(D_FuelStreams!$J:$J,MATCH($B39,D_FuelStreams!$P:$P,0)+X$34))</f>
        <v/>
      </c>
      <c r="Y39" s="379" t="str" cm="1">
        <f t="array" ref="Y39">IF($D39="","",INDEX(D_FuelStreams!$K:$K,MATCH($B39,D_FuelStreams!$P:$P,0)+Y$34))</f>
        <v/>
      </c>
      <c r="Z39" s="377" t="str" cm="1">
        <f t="array" ref="Z39">IF($D39="","",INDEX(D_FuelStreams!$L:$L,MATCH($B39,D_FuelStreams!$P:$P,0)+Z$34))</f>
        <v/>
      </c>
      <c r="AA39" s="378" t="str" cm="1">
        <f t="array" ref="AA39">IF($D39="","",INDEX(D_FuelStreams!$E:$E,MATCH($B39,D_FuelStreams!$P:$P,0)+AA$34))</f>
        <v/>
      </c>
      <c r="AB39" s="377" t="str" cm="1">
        <f t="array" ref="AB39">IF($D39="","",INDEX(D_FuelStreams!$F:$F,MATCH($B39,D_FuelStreams!$P:$P,0)+AB$34))</f>
        <v/>
      </c>
      <c r="AC39" s="378" t="str" cm="1">
        <f t="array" ref="AC39">IF($D39="","",INDEX(D_FuelStreams!$G:$G,MATCH($B39,D_FuelStreams!$P:$P,0)+AC$34))</f>
        <v/>
      </c>
      <c r="AD39" s="377" t="str" cm="1">
        <f t="array" ref="AD39">IF($D39="","",INDEX(D_FuelStreams!$I:$I,MATCH($B39,D_FuelStreams!$P:$P,0)+AD$34))</f>
        <v/>
      </c>
      <c r="AE39" s="377" t="str" cm="1">
        <f t="array" ref="AE39">IF($D39="","",INDEX(D_FuelStreams!$J:$J,MATCH($B39,D_FuelStreams!$P:$P,0)+AE$34))</f>
        <v/>
      </c>
      <c r="AF39" s="379" t="str" cm="1">
        <f t="array" ref="AF39">IF($D39="","",INDEX(D_FuelStreams!$K:$K,MATCH($B39,D_FuelStreams!$P:$P,0)+AF$34))</f>
        <v/>
      </c>
      <c r="AG39" s="377" t="str" cm="1">
        <f t="array" ref="AG39">IF($D39="","",INDEX(D_FuelStreams!$L:$L,MATCH($B39,D_FuelStreams!$P:$P,0)+AG$34))</f>
        <v/>
      </c>
    </row>
    <row r="40" spans="1:43" x14ac:dyDescent="0.2">
      <c r="B40" s="377">
        <v>4</v>
      </c>
      <c r="C40" s="363">
        <f t="shared" si="19"/>
        <v>0</v>
      </c>
      <c r="D40" s="378" t="str">
        <f>IFERROR(INDEX(D_FuelStreams!$E:$E,MATCH($B40,D_FuelStreams!$R:$R,0)),"")</f>
        <v/>
      </c>
      <c r="E40" s="378" t="str" cm="1">
        <f t="array" ref="E40">IF($D40="","",INDEX(D_FuelStreams!$E:$E,MATCH($B40,D_FuelStreams!$R:$R,0)+1))</f>
        <v/>
      </c>
      <c r="F40" s="378" t="str" cm="1">
        <f t="array" ref="F40">IF($D40="","",INDEX(D_FuelStreams!$E:$E,MATCH($B40,D_FuelStreams!$P:$P,0)+F$34))</f>
        <v/>
      </c>
      <c r="G40" s="377" t="str" cm="1">
        <f t="array" ref="G40">IF($D40="","",INDEX(D_FuelStreams!$F:$F,MATCH($B40,D_FuelStreams!$P:$P,0)+G$34))</f>
        <v/>
      </c>
      <c r="H40" s="378" t="str" cm="1">
        <f t="array" ref="H40">IF($D40="","",INDEX(D_FuelStreams!$G:$G,MATCH($B40,D_FuelStreams!$P:$P,0)+H$34))</f>
        <v/>
      </c>
      <c r="I40" s="377" t="str" cm="1">
        <f t="array" ref="I40">IF($D40="","",INDEX(D_FuelStreams!$I:$I,MATCH($B40,D_FuelStreams!$P:$P,0)+I$34))</f>
        <v/>
      </c>
      <c r="J40" s="377" t="str" cm="1">
        <f t="array" ref="J40">IF($D40="","",INDEX(D_FuelStreams!$J:$J,MATCH($B40,D_FuelStreams!$P:$P,0)+J$34))</f>
        <v/>
      </c>
      <c r="K40" s="379" t="str" cm="1">
        <f t="array" ref="K40">IF($D40="","",INDEX(D_FuelStreams!$K:$K,MATCH($B40,D_FuelStreams!$P:$P,0)+K$34))</f>
        <v/>
      </c>
      <c r="L40" s="377" t="str" cm="1">
        <f t="array" ref="L40">IF($D40="","",INDEX(D_FuelStreams!$L:$L,MATCH($B40,D_FuelStreams!$P:$P,0)+L$34))</f>
        <v/>
      </c>
      <c r="M40" s="378" t="str" cm="1">
        <f t="array" ref="M40">IF($D40="","",INDEX(D_FuelStreams!$E:$E,MATCH($B40,D_FuelStreams!$P:$P,0)+M$34))</f>
        <v/>
      </c>
      <c r="N40" s="377" t="str" cm="1">
        <f t="array" ref="N40">IF($D40="","",INDEX(D_FuelStreams!$F:$F,MATCH($B40,D_FuelStreams!$P:$P,0)+N$34))</f>
        <v/>
      </c>
      <c r="O40" s="378" t="str" cm="1">
        <f t="array" ref="O40">IF($D40="","",INDEX(D_FuelStreams!$G:$G,MATCH($B40,D_FuelStreams!$P:$P,0)+O$34))</f>
        <v/>
      </c>
      <c r="P40" s="377" t="str" cm="1">
        <f t="array" ref="P40">IF($D40="","",INDEX(D_FuelStreams!$I:$I,MATCH($B40,D_FuelStreams!$P:$P,0)+P$34))</f>
        <v/>
      </c>
      <c r="Q40" s="377" t="str" cm="1">
        <f t="array" ref="Q40">IF($D40="","",INDEX(D_FuelStreams!$J:$J,MATCH($B40,D_FuelStreams!$P:$P,0)+Q$34))</f>
        <v/>
      </c>
      <c r="R40" s="379" t="str" cm="1">
        <f t="array" ref="R40">IF($D40="","",INDEX(D_FuelStreams!$K:$K,MATCH($B40,D_FuelStreams!$P:$P,0)+R$34))</f>
        <v/>
      </c>
      <c r="S40" s="377" t="str" cm="1">
        <f t="array" ref="S40">IF($D40="","",INDEX(D_FuelStreams!$L:$L,MATCH($B40,D_FuelStreams!$P:$P,0)+S$34))</f>
        <v/>
      </c>
      <c r="T40" s="378" t="str" cm="1">
        <f t="array" ref="T40">IF($D40="","",INDEX(D_FuelStreams!$E:$E,MATCH($B40,D_FuelStreams!$P:$P,0)+T$34))</f>
        <v/>
      </c>
      <c r="U40" s="377" t="str" cm="1">
        <f t="array" ref="U40">IF($D40="","",INDEX(D_FuelStreams!$F:$F,MATCH($B40,D_FuelStreams!$P:$P,0)+U$34))</f>
        <v/>
      </c>
      <c r="V40" s="378" t="str" cm="1">
        <f t="array" ref="V40">IF($D40="","",INDEX(D_FuelStreams!$G:$G,MATCH($B40,D_FuelStreams!$P:$P,0)+V$34))</f>
        <v/>
      </c>
      <c r="W40" s="377" t="str" cm="1">
        <f t="array" ref="W40">IF($D40="","",INDEX(D_FuelStreams!$I:$I,MATCH($B40,D_FuelStreams!$P:$P,0)+W$34))</f>
        <v/>
      </c>
      <c r="X40" s="377" t="str" cm="1">
        <f t="array" ref="X40">IF($D40="","",INDEX(D_FuelStreams!$J:$J,MATCH($B40,D_FuelStreams!$P:$P,0)+X$34))</f>
        <v/>
      </c>
      <c r="Y40" s="379" t="str" cm="1">
        <f t="array" ref="Y40">IF($D40="","",INDEX(D_FuelStreams!$K:$K,MATCH($B40,D_FuelStreams!$P:$P,0)+Y$34))</f>
        <v/>
      </c>
      <c r="Z40" s="377" t="str" cm="1">
        <f t="array" ref="Z40">IF($D40="","",INDEX(D_FuelStreams!$L:$L,MATCH($B40,D_FuelStreams!$P:$P,0)+Z$34))</f>
        <v/>
      </c>
      <c r="AA40" s="378" t="str" cm="1">
        <f t="array" ref="AA40">IF($D40="","",INDEX(D_FuelStreams!$E:$E,MATCH($B40,D_FuelStreams!$P:$P,0)+AA$34))</f>
        <v/>
      </c>
      <c r="AB40" s="377" t="str" cm="1">
        <f t="array" ref="AB40">IF($D40="","",INDEX(D_FuelStreams!$F:$F,MATCH($B40,D_FuelStreams!$P:$P,0)+AB$34))</f>
        <v/>
      </c>
      <c r="AC40" s="378" t="str" cm="1">
        <f t="array" ref="AC40">IF($D40="","",INDEX(D_FuelStreams!$G:$G,MATCH($B40,D_FuelStreams!$P:$P,0)+AC$34))</f>
        <v/>
      </c>
      <c r="AD40" s="377" t="str" cm="1">
        <f t="array" ref="AD40">IF($D40="","",INDEX(D_FuelStreams!$I:$I,MATCH($B40,D_FuelStreams!$P:$P,0)+AD$34))</f>
        <v/>
      </c>
      <c r="AE40" s="377" t="str" cm="1">
        <f t="array" ref="AE40">IF($D40="","",INDEX(D_FuelStreams!$J:$J,MATCH($B40,D_FuelStreams!$P:$P,0)+AE$34))</f>
        <v/>
      </c>
      <c r="AF40" s="379" t="str" cm="1">
        <f t="array" ref="AF40">IF($D40="","",INDEX(D_FuelStreams!$K:$K,MATCH($B40,D_FuelStreams!$P:$P,0)+AF$34))</f>
        <v/>
      </c>
      <c r="AG40" s="377" t="str" cm="1">
        <f t="array" ref="AG40">IF($D40="","",INDEX(D_FuelStreams!$L:$L,MATCH($B40,D_FuelStreams!$P:$P,0)+AG$34))</f>
        <v/>
      </c>
    </row>
    <row r="41" spans="1:43" x14ac:dyDescent="0.2">
      <c r="B41" s="377">
        <v>5</v>
      </c>
      <c r="C41" s="363">
        <f t="shared" si="19"/>
        <v>0</v>
      </c>
      <c r="D41" s="378" t="str">
        <f>IFERROR(INDEX(D_FuelStreams!$E:$E,MATCH($B41,D_FuelStreams!$R:$R,0)),"")</f>
        <v/>
      </c>
      <c r="E41" s="378" t="str" cm="1">
        <f t="array" ref="E41">IF($D41="","",INDEX(D_FuelStreams!$E:$E,MATCH($B41,D_FuelStreams!$R:$R,0)+1))</f>
        <v/>
      </c>
      <c r="F41" s="378" t="str" cm="1">
        <f t="array" ref="F41">IF($D41="","",INDEX(D_FuelStreams!$E:$E,MATCH($B41,D_FuelStreams!$P:$P,0)+F$34))</f>
        <v/>
      </c>
      <c r="G41" s="377" t="str" cm="1">
        <f t="array" ref="G41">IF($D41="","",INDEX(D_FuelStreams!$F:$F,MATCH($B41,D_FuelStreams!$P:$P,0)+G$34))</f>
        <v/>
      </c>
      <c r="H41" s="378" t="str" cm="1">
        <f t="array" ref="H41">IF($D41="","",INDEX(D_FuelStreams!$G:$G,MATCH($B41,D_FuelStreams!$P:$P,0)+H$34))</f>
        <v/>
      </c>
      <c r="I41" s="377" t="str" cm="1">
        <f t="array" ref="I41">IF($D41="","",INDEX(D_FuelStreams!$I:$I,MATCH($B41,D_FuelStreams!$P:$P,0)+I$34))</f>
        <v/>
      </c>
      <c r="J41" s="377" t="str" cm="1">
        <f t="array" ref="J41">IF($D41="","",INDEX(D_FuelStreams!$J:$J,MATCH($B41,D_FuelStreams!$P:$P,0)+J$34))</f>
        <v/>
      </c>
      <c r="K41" s="379" t="str" cm="1">
        <f t="array" ref="K41">IF($D41="","",INDEX(D_FuelStreams!$K:$K,MATCH($B41,D_FuelStreams!$P:$P,0)+K$34))</f>
        <v/>
      </c>
      <c r="L41" s="377" t="str" cm="1">
        <f t="array" ref="L41">IF($D41="","",INDEX(D_FuelStreams!$L:$L,MATCH($B41,D_FuelStreams!$P:$P,0)+L$34))</f>
        <v/>
      </c>
      <c r="M41" s="378" t="str" cm="1">
        <f t="array" ref="M41">IF($D41="","",INDEX(D_FuelStreams!$E:$E,MATCH($B41,D_FuelStreams!$P:$P,0)+M$34))</f>
        <v/>
      </c>
      <c r="N41" s="377" t="str" cm="1">
        <f t="array" ref="N41">IF($D41="","",INDEX(D_FuelStreams!$F:$F,MATCH($B41,D_FuelStreams!$P:$P,0)+N$34))</f>
        <v/>
      </c>
      <c r="O41" s="378" t="str" cm="1">
        <f t="array" ref="O41">IF($D41="","",INDEX(D_FuelStreams!$G:$G,MATCH($B41,D_FuelStreams!$P:$P,0)+O$34))</f>
        <v/>
      </c>
      <c r="P41" s="377" t="str" cm="1">
        <f t="array" ref="P41">IF($D41="","",INDEX(D_FuelStreams!$I:$I,MATCH($B41,D_FuelStreams!$P:$P,0)+P$34))</f>
        <v/>
      </c>
      <c r="Q41" s="377" t="str" cm="1">
        <f t="array" ref="Q41">IF($D41="","",INDEX(D_FuelStreams!$J:$J,MATCH($B41,D_FuelStreams!$P:$P,0)+Q$34))</f>
        <v/>
      </c>
      <c r="R41" s="379" t="str" cm="1">
        <f t="array" ref="R41">IF($D41="","",INDEX(D_FuelStreams!$K:$K,MATCH($B41,D_FuelStreams!$P:$P,0)+R$34))</f>
        <v/>
      </c>
      <c r="S41" s="377" t="str" cm="1">
        <f t="array" ref="S41">IF($D41="","",INDEX(D_FuelStreams!$L:$L,MATCH($B41,D_FuelStreams!$P:$P,0)+S$34))</f>
        <v/>
      </c>
      <c r="T41" s="378" t="str" cm="1">
        <f t="array" ref="T41">IF($D41="","",INDEX(D_FuelStreams!$E:$E,MATCH($B41,D_FuelStreams!$P:$P,0)+T$34))</f>
        <v/>
      </c>
      <c r="U41" s="377" t="str" cm="1">
        <f t="array" ref="U41">IF($D41="","",INDEX(D_FuelStreams!$F:$F,MATCH($B41,D_FuelStreams!$P:$P,0)+U$34))</f>
        <v/>
      </c>
      <c r="V41" s="378" t="str" cm="1">
        <f t="array" ref="V41">IF($D41="","",INDEX(D_FuelStreams!$G:$G,MATCH($B41,D_FuelStreams!$P:$P,0)+V$34))</f>
        <v/>
      </c>
      <c r="W41" s="377" t="str" cm="1">
        <f t="array" ref="W41">IF($D41="","",INDEX(D_FuelStreams!$I:$I,MATCH($B41,D_FuelStreams!$P:$P,0)+W$34))</f>
        <v/>
      </c>
      <c r="X41" s="377" t="str" cm="1">
        <f t="array" ref="X41">IF($D41="","",INDEX(D_FuelStreams!$J:$J,MATCH($B41,D_FuelStreams!$P:$P,0)+X$34))</f>
        <v/>
      </c>
      <c r="Y41" s="379" t="str" cm="1">
        <f t="array" ref="Y41">IF($D41="","",INDEX(D_FuelStreams!$K:$K,MATCH($B41,D_FuelStreams!$P:$P,0)+Y$34))</f>
        <v/>
      </c>
      <c r="Z41" s="377" t="str" cm="1">
        <f t="array" ref="Z41">IF($D41="","",INDEX(D_FuelStreams!$L:$L,MATCH($B41,D_FuelStreams!$P:$P,0)+Z$34))</f>
        <v/>
      </c>
      <c r="AA41" s="378" t="str" cm="1">
        <f t="array" ref="AA41">IF($D41="","",INDEX(D_FuelStreams!$E:$E,MATCH($B41,D_FuelStreams!$P:$P,0)+AA$34))</f>
        <v/>
      </c>
      <c r="AB41" s="377" t="str" cm="1">
        <f t="array" ref="AB41">IF($D41="","",INDEX(D_FuelStreams!$F:$F,MATCH($B41,D_FuelStreams!$P:$P,0)+AB$34))</f>
        <v/>
      </c>
      <c r="AC41" s="378" t="str" cm="1">
        <f t="array" ref="AC41">IF($D41="","",INDEX(D_FuelStreams!$G:$G,MATCH($B41,D_FuelStreams!$P:$P,0)+AC$34))</f>
        <v/>
      </c>
      <c r="AD41" s="377" t="str" cm="1">
        <f t="array" ref="AD41">IF($D41="","",INDEX(D_FuelStreams!$I:$I,MATCH($B41,D_FuelStreams!$P:$P,0)+AD$34))</f>
        <v/>
      </c>
      <c r="AE41" s="377" t="str" cm="1">
        <f t="array" ref="AE41">IF($D41="","",INDEX(D_FuelStreams!$J:$J,MATCH($B41,D_FuelStreams!$P:$P,0)+AE$34))</f>
        <v/>
      </c>
      <c r="AF41" s="379" t="str" cm="1">
        <f t="array" ref="AF41">IF($D41="","",INDEX(D_FuelStreams!$K:$K,MATCH($B41,D_FuelStreams!$P:$P,0)+AF$34))</f>
        <v/>
      </c>
      <c r="AG41" s="377" t="str" cm="1">
        <f t="array" ref="AG41">IF($D41="","",INDEX(D_FuelStreams!$L:$L,MATCH($B41,D_FuelStreams!$P:$P,0)+AG$34))</f>
        <v/>
      </c>
    </row>
    <row r="42" spans="1:43" x14ac:dyDescent="0.2">
      <c r="B42" s="377">
        <v>6</v>
      </c>
      <c r="C42" s="363">
        <f t="shared" si="19"/>
        <v>0</v>
      </c>
      <c r="D42" s="378" t="str">
        <f>IFERROR(INDEX(D_FuelStreams!$E:$E,MATCH($B42,D_FuelStreams!$R:$R,0)),"")</f>
        <v/>
      </c>
      <c r="E42" s="378" t="str" cm="1">
        <f t="array" ref="E42">IF($D42="","",INDEX(D_FuelStreams!$E:$E,MATCH($B42,D_FuelStreams!$R:$R,0)+1))</f>
        <v/>
      </c>
      <c r="F42" s="378" t="str" cm="1">
        <f t="array" ref="F42">IF($D42="","",INDEX(D_FuelStreams!$E:$E,MATCH($B42,D_FuelStreams!$P:$P,0)+F$34))</f>
        <v/>
      </c>
      <c r="G42" s="377" t="str" cm="1">
        <f t="array" ref="G42">IF($D42="","",INDEX(D_FuelStreams!$F:$F,MATCH($B42,D_FuelStreams!$P:$P,0)+G$34))</f>
        <v/>
      </c>
      <c r="H42" s="378" t="str" cm="1">
        <f t="array" ref="H42">IF($D42="","",INDEX(D_FuelStreams!$G:$G,MATCH($B42,D_FuelStreams!$P:$P,0)+H$34))</f>
        <v/>
      </c>
      <c r="I42" s="377" t="str" cm="1">
        <f t="array" ref="I42">IF($D42="","",INDEX(D_FuelStreams!$I:$I,MATCH($B42,D_FuelStreams!$P:$P,0)+I$34))</f>
        <v/>
      </c>
      <c r="J42" s="377" t="str" cm="1">
        <f t="array" ref="J42">IF($D42="","",INDEX(D_FuelStreams!$J:$J,MATCH($B42,D_FuelStreams!$P:$P,0)+J$34))</f>
        <v/>
      </c>
      <c r="K42" s="379" t="str" cm="1">
        <f t="array" ref="K42">IF($D42="","",INDEX(D_FuelStreams!$K:$K,MATCH($B42,D_FuelStreams!$P:$P,0)+K$34))</f>
        <v/>
      </c>
      <c r="L42" s="377" t="str" cm="1">
        <f t="array" ref="L42">IF($D42="","",INDEX(D_FuelStreams!$L:$L,MATCH($B42,D_FuelStreams!$P:$P,0)+L$34))</f>
        <v/>
      </c>
      <c r="M42" s="378" t="str" cm="1">
        <f t="array" ref="M42">IF($D42="","",INDEX(D_FuelStreams!$E:$E,MATCH($B42,D_FuelStreams!$P:$P,0)+M$34))</f>
        <v/>
      </c>
      <c r="N42" s="377" t="str" cm="1">
        <f t="array" ref="N42">IF($D42="","",INDEX(D_FuelStreams!$F:$F,MATCH($B42,D_FuelStreams!$P:$P,0)+N$34))</f>
        <v/>
      </c>
      <c r="O42" s="378" t="str" cm="1">
        <f t="array" ref="O42">IF($D42="","",INDEX(D_FuelStreams!$G:$G,MATCH($B42,D_FuelStreams!$P:$P,0)+O$34))</f>
        <v/>
      </c>
      <c r="P42" s="377" t="str" cm="1">
        <f t="array" ref="P42">IF($D42="","",INDEX(D_FuelStreams!$I:$I,MATCH($B42,D_FuelStreams!$P:$P,0)+P$34))</f>
        <v/>
      </c>
      <c r="Q42" s="377" t="str" cm="1">
        <f t="array" ref="Q42">IF($D42="","",INDEX(D_FuelStreams!$J:$J,MATCH($B42,D_FuelStreams!$P:$P,0)+Q$34))</f>
        <v/>
      </c>
      <c r="R42" s="379" t="str" cm="1">
        <f t="array" ref="R42">IF($D42="","",INDEX(D_FuelStreams!$K:$K,MATCH($B42,D_FuelStreams!$P:$P,0)+R$34))</f>
        <v/>
      </c>
      <c r="S42" s="377" t="str" cm="1">
        <f t="array" ref="S42">IF($D42="","",INDEX(D_FuelStreams!$L:$L,MATCH($B42,D_FuelStreams!$P:$P,0)+S$34))</f>
        <v/>
      </c>
      <c r="T42" s="378" t="str" cm="1">
        <f t="array" ref="T42">IF($D42="","",INDEX(D_FuelStreams!$E:$E,MATCH($B42,D_FuelStreams!$P:$P,0)+T$34))</f>
        <v/>
      </c>
      <c r="U42" s="377" t="str" cm="1">
        <f t="array" ref="U42">IF($D42="","",INDEX(D_FuelStreams!$F:$F,MATCH($B42,D_FuelStreams!$P:$P,0)+U$34))</f>
        <v/>
      </c>
      <c r="V42" s="378" t="str" cm="1">
        <f t="array" ref="V42">IF($D42="","",INDEX(D_FuelStreams!$G:$G,MATCH($B42,D_FuelStreams!$P:$P,0)+V$34))</f>
        <v/>
      </c>
      <c r="W42" s="377" t="str" cm="1">
        <f t="array" ref="W42">IF($D42="","",INDEX(D_FuelStreams!$I:$I,MATCH($B42,D_FuelStreams!$P:$P,0)+W$34))</f>
        <v/>
      </c>
      <c r="X42" s="377" t="str" cm="1">
        <f t="array" ref="X42">IF($D42="","",INDEX(D_FuelStreams!$J:$J,MATCH($B42,D_FuelStreams!$P:$P,0)+X$34))</f>
        <v/>
      </c>
      <c r="Y42" s="379" t="str" cm="1">
        <f t="array" ref="Y42">IF($D42="","",INDEX(D_FuelStreams!$K:$K,MATCH($B42,D_FuelStreams!$P:$P,0)+Y$34))</f>
        <v/>
      </c>
      <c r="Z42" s="377" t="str" cm="1">
        <f t="array" ref="Z42">IF($D42="","",INDEX(D_FuelStreams!$L:$L,MATCH($B42,D_FuelStreams!$P:$P,0)+Z$34))</f>
        <v/>
      </c>
      <c r="AA42" s="378" t="str" cm="1">
        <f t="array" ref="AA42">IF($D42="","",INDEX(D_FuelStreams!$E:$E,MATCH($B42,D_FuelStreams!$P:$P,0)+AA$34))</f>
        <v/>
      </c>
      <c r="AB42" s="377" t="str" cm="1">
        <f t="array" ref="AB42">IF($D42="","",INDEX(D_FuelStreams!$F:$F,MATCH($B42,D_FuelStreams!$P:$P,0)+AB$34))</f>
        <v/>
      </c>
      <c r="AC42" s="378" t="str" cm="1">
        <f t="array" ref="AC42">IF($D42="","",INDEX(D_FuelStreams!$G:$G,MATCH($B42,D_FuelStreams!$P:$P,0)+AC$34))</f>
        <v/>
      </c>
      <c r="AD42" s="377" t="str" cm="1">
        <f t="array" ref="AD42">IF($D42="","",INDEX(D_FuelStreams!$I:$I,MATCH($B42,D_FuelStreams!$P:$P,0)+AD$34))</f>
        <v/>
      </c>
      <c r="AE42" s="377" t="str" cm="1">
        <f t="array" ref="AE42">IF($D42="","",INDEX(D_FuelStreams!$J:$J,MATCH($B42,D_FuelStreams!$P:$P,0)+AE$34))</f>
        <v/>
      </c>
      <c r="AF42" s="379" t="str" cm="1">
        <f t="array" ref="AF42">IF($D42="","",INDEX(D_FuelStreams!$K:$K,MATCH($B42,D_FuelStreams!$P:$P,0)+AF$34))</f>
        <v/>
      </c>
      <c r="AG42" s="377" t="str" cm="1">
        <f t="array" ref="AG42">IF($D42="","",INDEX(D_FuelStreams!$L:$L,MATCH($B42,D_FuelStreams!$P:$P,0)+AG$34))</f>
        <v/>
      </c>
    </row>
    <row r="43" spans="1:43" x14ac:dyDescent="0.2">
      <c r="B43" s="377">
        <v>7</v>
      </c>
      <c r="C43" s="363">
        <f t="shared" si="19"/>
        <v>0</v>
      </c>
      <c r="D43" s="378" t="str">
        <f>IFERROR(INDEX(D_FuelStreams!$E:$E,MATCH($B43,D_FuelStreams!$R:$R,0)),"")</f>
        <v/>
      </c>
      <c r="E43" s="378" t="str" cm="1">
        <f t="array" ref="E43">IF($D43="","",INDEX(D_FuelStreams!$E:$E,MATCH($B43,D_FuelStreams!$R:$R,0)+1))</f>
        <v/>
      </c>
      <c r="F43" s="378" t="str" cm="1">
        <f t="array" ref="F43">IF($D43="","",INDEX(D_FuelStreams!$E:$E,MATCH($B43,D_FuelStreams!$P:$P,0)+F$34))</f>
        <v/>
      </c>
      <c r="G43" s="377" t="str" cm="1">
        <f t="array" ref="G43">IF($D43="","",INDEX(D_FuelStreams!$F:$F,MATCH($B43,D_FuelStreams!$P:$P,0)+G$34))</f>
        <v/>
      </c>
      <c r="H43" s="378" t="str" cm="1">
        <f t="array" ref="H43">IF($D43="","",INDEX(D_FuelStreams!$G:$G,MATCH($B43,D_FuelStreams!$P:$P,0)+H$34))</f>
        <v/>
      </c>
      <c r="I43" s="377" t="str" cm="1">
        <f t="array" ref="I43">IF($D43="","",INDEX(D_FuelStreams!$I:$I,MATCH($B43,D_FuelStreams!$P:$P,0)+I$34))</f>
        <v/>
      </c>
      <c r="J43" s="377" t="str" cm="1">
        <f t="array" ref="J43">IF($D43="","",INDEX(D_FuelStreams!$J:$J,MATCH($B43,D_FuelStreams!$P:$P,0)+J$34))</f>
        <v/>
      </c>
      <c r="K43" s="379" t="str" cm="1">
        <f t="array" ref="K43">IF($D43="","",INDEX(D_FuelStreams!$K:$K,MATCH($B43,D_FuelStreams!$P:$P,0)+K$34))</f>
        <v/>
      </c>
      <c r="L43" s="377" t="str" cm="1">
        <f t="array" ref="L43">IF($D43="","",INDEX(D_FuelStreams!$L:$L,MATCH($B43,D_FuelStreams!$P:$P,0)+L$34))</f>
        <v/>
      </c>
      <c r="M43" s="378" t="str" cm="1">
        <f t="array" ref="M43">IF($D43="","",INDEX(D_FuelStreams!$E:$E,MATCH($B43,D_FuelStreams!$P:$P,0)+M$34))</f>
        <v/>
      </c>
      <c r="N43" s="377" t="str" cm="1">
        <f t="array" ref="N43">IF($D43="","",INDEX(D_FuelStreams!$F:$F,MATCH($B43,D_FuelStreams!$P:$P,0)+N$34))</f>
        <v/>
      </c>
      <c r="O43" s="378" t="str" cm="1">
        <f t="array" ref="O43">IF($D43="","",INDEX(D_FuelStreams!$G:$G,MATCH($B43,D_FuelStreams!$P:$P,0)+O$34))</f>
        <v/>
      </c>
      <c r="P43" s="377" t="str" cm="1">
        <f t="array" ref="P43">IF($D43="","",INDEX(D_FuelStreams!$I:$I,MATCH($B43,D_FuelStreams!$P:$P,0)+P$34))</f>
        <v/>
      </c>
      <c r="Q43" s="377" t="str" cm="1">
        <f t="array" ref="Q43">IF($D43="","",INDEX(D_FuelStreams!$J:$J,MATCH($B43,D_FuelStreams!$P:$P,0)+Q$34))</f>
        <v/>
      </c>
      <c r="R43" s="379" t="str" cm="1">
        <f t="array" ref="R43">IF($D43="","",INDEX(D_FuelStreams!$K:$K,MATCH($B43,D_FuelStreams!$P:$P,0)+R$34))</f>
        <v/>
      </c>
      <c r="S43" s="377" t="str" cm="1">
        <f t="array" ref="S43">IF($D43="","",INDEX(D_FuelStreams!$L:$L,MATCH($B43,D_FuelStreams!$P:$P,0)+S$34))</f>
        <v/>
      </c>
      <c r="T43" s="378" t="str" cm="1">
        <f t="array" ref="T43">IF($D43="","",INDEX(D_FuelStreams!$E:$E,MATCH($B43,D_FuelStreams!$P:$P,0)+T$34))</f>
        <v/>
      </c>
      <c r="U43" s="377" t="str" cm="1">
        <f t="array" ref="U43">IF($D43="","",INDEX(D_FuelStreams!$F:$F,MATCH($B43,D_FuelStreams!$P:$P,0)+U$34))</f>
        <v/>
      </c>
      <c r="V43" s="378" t="str" cm="1">
        <f t="array" ref="V43">IF($D43="","",INDEX(D_FuelStreams!$G:$G,MATCH($B43,D_FuelStreams!$P:$P,0)+V$34))</f>
        <v/>
      </c>
      <c r="W43" s="377" t="str" cm="1">
        <f t="array" ref="W43">IF($D43="","",INDEX(D_FuelStreams!$I:$I,MATCH($B43,D_FuelStreams!$P:$P,0)+W$34))</f>
        <v/>
      </c>
      <c r="X43" s="377" t="str" cm="1">
        <f t="array" ref="X43">IF($D43="","",INDEX(D_FuelStreams!$J:$J,MATCH($B43,D_FuelStreams!$P:$P,0)+X$34))</f>
        <v/>
      </c>
      <c r="Y43" s="379" t="str" cm="1">
        <f t="array" ref="Y43">IF($D43="","",INDEX(D_FuelStreams!$K:$K,MATCH($B43,D_FuelStreams!$P:$P,0)+Y$34))</f>
        <v/>
      </c>
      <c r="Z43" s="377" t="str" cm="1">
        <f t="array" ref="Z43">IF($D43="","",INDEX(D_FuelStreams!$L:$L,MATCH($B43,D_FuelStreams!$P:$P,0)+Z$34))</f>
        <v/>
      </c>
      <c r="AA43" s="378" t="str" cm="1">
        <f t="array" ref="AA43">IF($D43="","",INDEX(D_FuelStreams!$E:$E,MATCH($B43,D_FuelStreams!$P:$P,0)+AA$34))</f>
        <v/>
      </c>
      <c r="AB43" s="377" t="str" cm="1">
        <f t="array" ref="AB43">IF($D43="","",INDEX(D_FuelStreams!$F:$F,MATCH($B43,D_FuelStreams!$P:$P,0)+AB$34))</f>
        <v/>
      </c>
      <c r="AC43" s="378" t="str" cm="1">
        <f t="array" ref="AC43">IF($D43="","",INDEX(D_FuelStreams!$G:$G,MATCH($B43,D_FuelStreams!$P:$P,0)+AC$34))</f>
        <v/>
      </c>
      <c r="AD43" s="377" t="str" cm="1">
        <f t="array" ref="AD43">IF($D43="","",INDEX(D_FuelStreams!$I:$I,MATCH($B43,D_FuelStreams!$P:$P,0)+AD$34))</f>
        <v/>
      </c>
      <c r="AE43" s="377" t="str" cm="1">
        <f t="array" ref="AE43">IF($D43="","",INDEX(D_FuelStreams!$J:$J,MATCH($B43,D_FuelStreams!$P:$P,0)+AE$34))</f>
        <v/>
      </c>
      <c r="AF43" s="379" t="str" cm="1">
        <f t="array" ref="AF43">IF($D43="","",INDEX(D_FuelStreams!$K:$K,MATCH($B43,D_FuelStreams!$P:$P,0)+AF$34))</f>
        <v/>
      </c>
      <c r="AG43" s="377" t="str" cm="1">
        <f t="array" ref="AG43">IF($D43="","",INDEX(D_FuelStreams!$L:$L,MATCH($B43,D_FuelStreams!$P:$P,0)+AG$34))</f>
        <v/>
      </c>
    </row>
    <row r="44" spans="1:43" x14ac:dyDescent="0.2">
      <c r="B44" s="377">
        <v>8</v>
      </c>
      <c r="C44" s="363">
        <f t="shared" si="19"/>
        <v>0</v>
      </c>
      <c r="D44" s="378" t="str">
        <f>IFERROR(INDEX(D_FuelStreams!$E:$E,MATCH($B44,D_FuelStreams!$R:$R,0)),"")</f>
        <v/>
      </c>
      <c r="E44" s="378" t="str" cm="1">
        <f t="array" ref="E44">IF($D44="","",INDEX(D_FuelStreams!$E:$E,MATCH($B44,D_FuelStreams!$R:$R,0)+1))</f>
        <v/>
      </c>
      <c r="F44" s="378" t="str" cm="1">
        <f t="array" ref="F44">IF($D44="","",INDEX(D_FuelStreams!$E:$E,MATCH($B44,D_FuelStreams!$P:$P,0)+F$34))</f>
        <v/>
      </c>
      <c r="G44" s="377" t="str" cm="1">
        <f t="array" ref="G44">IF($D44="","",INDEX(D_FuelStreams!$F:$F,MATCH($B44,D_FuelStreams!$P:$P,0)+G$34))</f>
        <v/>
      </c>
      <c r="H44" s="378" t="str" cm="1">
        <f t="array" ref="H44">IF($D44="","",INDEX(D_FuelStreams!$G:$G,MATCH($B44,D_FuelStreams!$P:$P,0)+H$34))</f>
        <v/>
      </c>
      <c r="I44" s="377" t="str" cm="1">
        <f t="array" ref="I44">IF($D44="","",INDEX(D_FuelStreams!$I:$I,MATCH($B44,D_FuelStreams!$P:$P,0)+I$34))</f>
        <v/>
      </c>
      <c r="J44" s="377" t="str" cm="1">
        <f t="array" ref="J44">IF($D44="","",INDEX(D_FuelStreams!$J:$J,MATCH($B44,D_FuelStreams!$P:$P,0)+J$34))</f>
        <v/>
      </c>
      <c r="K44" s="379" t="str" cm="1">
        <f t="array" ref="K44">IF($D44="","",INDEX(D_FuelStreams!$K:$K,MATCH($B44,D_FuelStreams!$P:$P,0)+K$34))</f>
        <v/>
      </c>
      <c r="L44" s="377" t="str" cm="1">
        <f t="array" ref="L44">IF($D44="","",INDEX(D_FuelStreams!$L:$L,MATCH($B44,D_FuelStreams!$P:$P,0)+L$34))</f>
        <v/>
      </c>
      <c r="M44" s="378" t="str" cm="1">
        <f t="array" ref="M44">IF($D44="","",INDEX(D_FuelStreams!$E:$E,MATCH($B44,D_FuelStreams!$P:$P,0)+M$34))</f>
        <v/>
      </c>
      <c r="N44" s="377" t="str" cm="1">
        <f t="array" ref="N44">IF($D44="","",INDEX(D_FuelStreams!$F:$F,MATCH($B44,D_FuelStreams!$P:$P,0)+N$34))</f>
        <v/>
      </c>
      <c r="O44" s="378" t="str" cm="1">
        <f t="array" ref="O44">IF($D44="","",INDEX(D_FuelStreams!$G:$G,MATCH($B44,D_FuelStreams!$P:$P,0)+O$34))</f>
        <v/>
      </c>
      <c r="P44" s="377" t="str" cm="1">
        <f t="array" ref="P44">IF($D44="","",INDEX(D_FuelStreams!$I:$I,MATCH($B44,D_FuelStreams!$P:$P,0)+P$34))</f>
        <v/>
      </c>
      <c r="Q44" s="377" t="str" cm="1">
        <f t="array" ref="Q44">IF($D44="","",INDEX(D_FuelStreams!$J:$J,MATCH($B44,D_FuelStreams!$P:$P,0)+Q$34))</f>
        <v/>
      </c>
      <c r="R44" s="379" t="str" cm="1">
        <f t="array" ref="R44">IF($D44="","",INDEX(D_FuelStreams!$K:$K,MATCH($B44,D_FuelStreams!$P:$P,0)+R$34))</f>
        <v/>
      </c>
      <c r="S44" s="377" t="str" cm="1">
        <f t="array" ref="S44">IF($D44="","",INDEX(D_FuelStreams!$L:$L,MATCH($B44,D_FuelStreams!$P:$P,0)+S$34))</f>
        <v/>
      </c>
      <c r="T44" s="378" t="str" cm="1">
        <f t="array" ref="T44">IF($D44="","",INDEX(D_FuelStreams!$E:$E,MATCH($B44,D_FuelStreams!$P:$P,0)+T$34))</f>
        <v/>
      </c>
      <c r="U44" s="377" t="str" cm="1">
        <f t="array" ref="U44">IF($D44="","",INDEX(D_FuelStreams!$F:$F,MATCH($B44,D_FuelStreams!$P:$P,0)+U$34))</f>
        <v/>
      </c>
      <c r="V44" s="378" t="str" cm="1">
        <f t="array" ref="V44">IF($D44="","",INDEX(D_FuelStreams!$G:$G,MATCH($B44,D_FuelStreams!$P:$P,0)+V$34))</f>
        <v/>
      </c>
      <c r="W44" s="377" t="str" cm="1">
        <f t="array" ref="W44">IF($D44="","",INDEX(D_FuelStreams!$I:$I,MATCH($B44,D_FuelStreams!$P:$P,0)+W$34))</f>
        <v/>
      </c>
      <c r="X44" s="377" t="str" cm="1">
        <f t="array" ref="X44">IF($D44="","",INDEX(D_FuelStreams!$J:$J,MATCH($B44,D_FuelStreams!$P:$P,0)+X$34))</f>
        <v/>
      </c>
      <c r="Y44" s="379" t="str" cm="1">
        <f t="array" ref="Y44">IF($D44="","",INDEX(D_FuelStreams!$K:$K,MATCH($B44,D_FuelStreams!$P:$P,0)+Y$34))</f>
        <v/>
      </c>
      <c r="Z44" s="377" t="str" cm="1">
        <f t="array" ref="Z44">IF($D44="","",INDEX(D_FuelStreams!$L:$L,MATCH($B44,D_FuelStreams!$P:$P,0)+Z$34))</f>
        <v/>
      </c>
      <c r="AA44" s="378" t="str" cm="1">
        <f t="array" ref="AA44">IF($D44="","",INDEX(D_FuelStreams!$E:$E,MATCH($B44,D_FuelStreams!$P:$P,0)+AA$34))</f>
        <v/>
      </c>
      <c r="AB44" s="377" t="str" cm="1">
        <f t="array" ref="AB44">IF($D44="","",INDEX(D_FuelStreams!$F:$F,MATCH($B44,D_FuelStreams!$P:$P,0)+AB$34))</f>
        <v/>
      </c>
      <c r="AC44" s="378" t="str" cm="1">
        <f t="array" ref="AC44">IF($D44="","",INDEX(D_FuelStreams!$G:$G,MATCH($B44,D_FuelStreams!$P:$P,0)+AC$34))</f>
        <v/>
      </c>
      <c r="AD44" s="377" t="str" cm="1">
        <f t="array" ref="AD44">IF($D44="","",INDEX(D_FuelStreams!$I:$I,MATCH($B44,D_FuelStreams!$P:$P,0)+AD$34))</f>
        <v/>
      </c>
      <c r="AE44" s="377" t="str" cm="1">
        <f t="array" ref="AE44">IF($D44="","",INDEX(D_FuelStreams!$J:$J,MATCH($B44,D_FuelStreams!$P:$P,0)+AE$34))</f>
        <v/>
      </c>
      <c r="AF44" s="379" t="str" cm="1">
        <f t="array" ref="AF44">IF($D44="","",INDEX(D_FuelStreams!$K:$K,MATCH($B44,D_FuelStreams!$P:$P,0)+AF$34))</f>
        <v/>
      </c>
      <c r="AG44" s="377" t="str" cm="1">
        <f t="array" ref="AG44">IF($D44="","",INDEX(D_FuelStreams!$L:$L,MATCH($B44,D_FuelStreams!$P:$P,0)+AG$34))</f>
        <v/>
      </c>
    </row>
    <row r="45" spans="1:43" x14ac:dyDescent="0.2">
      <c r="B45" s="377">
        <v>9</v>
      </c>
      <c r="C45" s="363">
        <f t="shared" si="19"/>
        <v>0</v>
      </c>
      <c r="D45" s="378" t="str">
        <f>IFERROR(INDEX(D_FuelStreams!$E:$E,MATCH($B45,D_FuelStreams!$R:$R,0)),"")</f>
        <v/>
      </c>
      <c r="E45" s="378" t="str" cm="1">
        <f t="array" ref="E45">IF($D45="","",INDEX(D_FuelStreams!$E:$E,MATCH($B45,D_FuelStreams!$R:$R,0)+1))</f>
        <v/>
      </c>
      <c r="F45" s="378" t="str" cm="1">
        <f t="array" ref="F45">IF($D45="","",INDEX(D_FuelStreams!$E:$E,MATCH($B45,D_FuelStreams!$P:$P,0)+F$34))</f>
        <v/>
      </c>
      <c r="G45" s="377" t="str" cm="1">
        <f t="array" ref="G45">IF($D45="","",INDEX(D_FuelStreams!$F:$F,MATCH($B45,D_FuelStreams!$P:$P,0)+G$34))</f>
        <v/>
      </c>
      <c r="H45" s="378" t="str" cm="1">
        <f t="array" ref="H45">IF($D45="","",INDEX(D_FuelStreams!$G:$G,MATCH($B45,D_FuelStreams!$P:$P,0)+H$34))</f>
        <v/>
      </c>
      <c r="I45" s="377" t="str" cm="1">
        <f t="array" ref="I45">IF($D45="","",INDEX(D_FuelStreams!$I:$I,MATCH($B45,D_FuelStreams!$P:$P,0)+I$34))</f>
        <v/>
      </c>
      <c r="J45" s="377" t="str" cm="1">
        <f t="array" ref="J45">IF($D45="","",INDEX(D_FuelStreams!$J:$J,MATCH($B45,D_FuelStreams!$P:$P,0)+J$34))</f>
        <v/>
      </c>
      <c r="K45" s="379" t="str" cm="1">
        <f t="array" ref="K45">IF($D45="","",INDEX(D_FuelStreams!$K:$K,MATCH($B45,D_FuelStreams!$P:$P,0)+K$34))</f>
        <v/>
      </c>
      <c r="L45" s="377" t="str" cm="1">
        <f t="array" ref="L45">IF($D45="","",INDEX(D_FuelStreams!$L:$L,MATCH($B45,D_FuelStreams!$P:$P,0)+L$34))</f>
        <v/>
      </c>
      <c r="M45" s="378" t="str" cm="1">
        <f t="array" ref="M45">IF($D45="","",INDEX(D_FuelStreams!$E:$E,MATCH($B45,D_FuelStreams!$P:$P,0)+M$34))</f>
        <v/>
      </c>
      <c r="N45" s="377" t="str" cm="1">
        <f t="array" ref="N45">IF($D45="","",INDEX(D_FuelStreams!$F:$F,MATCH($B45,D_FuelStreams!$P:$P,0)+N$34))</f>
        <v/>
      </c>
      <c r="O45" s="378" t="str" cm="1">
        <f t="array" ref="O45">IF($D45="","",INDEX(D_FuelStreams!$G:$G,MATCH($B45,D_FuelStreams!$P:$P,0)+O$34))</f>
        <v/>
      </c>
      <c r="P45" s="377" t="str" cm="1">
        <f t="array" ref="P45">IF($D45="","",INDEX(D_FuelStreams!$I:$I,MATCH($B45,D_FuelStreams!$P:$P,0)+P$34))</f>
        <v/>
      </c>
      <c r="Q45" s="377" t="str" cm="1">
        <f t="array" ref="Q45">IF($D45="","",INDEX(D_FuelStreams!$J:$J,MATCH($B45,D_FuelStreams!$P:$P,0)+Q$34))</f>
        <v/>
      </c>
      <c r="R45" s="379" t="str" cm="1">
        <f t="array" ref="R45">IF($D45="","",INDEX(D_FuelStreams!$K:$K,MATCH($B45,D_FuelStreams!$P:$P,0)+R$34))</f>
        <v/>
      </c>
      <c r="S45" s="377" t="str" cm="1">
        <f t="array" ref="S45">IF($D45="","",INDEX(D_FuelStreams!$L:$L,MATCH($B45,D_FuelStreams!$P:$P,0)+S$34))</f>
        <v/>
      </c>
      <c r="T45" s="378" t="str" cm="1">
        <f t="array" ref="T45">IF($D45="","",INDEX(D_FuelStreams!$E:$E,MATCH($B45,D_FuelStreams!$P:$P,0)+T$34))</f>
        <v/>
      </c>
      <c r="U45" s="377" t="str" cm="1">
        <f t="array" ref="U45">IF($D45="","",INDEX(D_FuelStreams!$F:$F,MATCH($B45,D_FuelStreams!$P:$P,0)+U$34))</f>
        <v/>
      </c>
      <c r="V45" s="378" t="str" cm="1">
        <f t="array" ref="V45">IF($D45="","",INDEX(D_FuelStreams!$G:$G,MATCH($B45,D_FuelStreams!$P:$P,0)+V$34))</f>
        <v/>
      </c>
      <c r="W45" s="377" t="str" cm="1">
        <f t="array" ref="W45">IF($D45="","",INDEX(D_FuelStreams!$I:$I,MATCH($B45,D_FuelStreams!$P:$P,0)+W$34))</f>
        <v/>
      </c>
      <c r="X45" s="377" t="str" cm="1">
        <f t="array" ref="X45">IF($D45="","",INDEX(D_FuelStreams!$J:$J,MATCH($B45,D_FuelStreams!$P:$P,0)+X$34))</f>
        <v/>
      </c>
      <c r="Y45" s="379" t="str" cm="1">
        <f t="array" ref="Y45">IF($D45="","",INDEX(D_FuelStreams!$K:$K,MATCH($B45,D_FuelStreams!$P:$P,0)+Y$34))</f>
        <v/>
      </c>
      <c r="Z45" s="377" t="str" cm="1">
        <f t="array" ref="Z45">IF($D45="","",INDEX(D_FuelStreams!$L:$L,MATCH($B45,D_FuelStreams!$P:$P,0)+Z$34))</f>
        <v/>
      </c>
      <c r="AA45" s="378" t="str" cm="1">
        <f t="array" ref="AA45">IF($D45="","",INDEX(D_FuelStreams!$E:$E,MATCH($B45,D_FuelStreams!$P:$P,0)+AA$34))</f>
        <v/>
      </c>
      <c r="AB45" s="377" t="str" cm="1">
        <f t="array" ref="AB45">IF($D45="","",INDEX(D_FuelStreams!$F:$F,MATCH($B45,D_FuelStreams!$P:$P,0)+AB$34))</f>
        <v/>
      </c>
      <c r="AC45" s="378" t="str" cm="1">
        <f t="array" ref="AC45">IF($D45="","",INDEX(D_FuelStreams!$G:$G,MATCH($B45,D_FuelStreams!$P:$P,0)+AC$34))</f>
        <v/>
      </c>
      <c r="AD45" s="377" t="str" cm="1">
        <f t="array" ref="AD45">IF($D45="","",INDEX(D_FuelStreams!$I:$I,MATCH($B45,D_FuelStreams!$P:$P,0)+AD$34))</f>
        <v/>
      </c>
      <c r="AE45" s="377" t="str" cm="1">
        <f t="array" ref="AE45">IF($D45="","",INDEX(D_FuelStreams!$J:$J,MATCH($B45,D_FuelStreams!$P:$P,0)+AE$34))</f>
        <v/>
      </c>
      <c r="AF45" s="379" t="str" cm="1">
        <f t="array" ref="AF45">IF($D45="","",INDEX(D_FuelStreams!$K:$K,MATCH($B45,D_FuelStreams!$P:$P,0)+AF$34))</f>
        <v/>
      </c>
      <c r="AG45" s="377" t="str" cm="1">
        <f t="array" ref="AG45">IF($D45="","",INDEX(D_FuelStreams!$L:$L,MATCH($B45,D_FuelStreams!$P:$P,0)+AG$34))</f>
        <v/>
      </c>
    </row>
    <row r="46" spans="1:43" x14ac:dyDescent="0.2">
      <c r="B46" s="377">
        <v>10</v>
      </c>
      <c r="C46" s="363">
        <f t="shared" si="19"/>
        <v>0</v>
      </c>
      <c r="D46" s="378" t="str">
        <f>IFERROR(INDEX(D_FuelStreams!$E:$E,MATCH($B46,D_FuelStreams!$R:$R,0)),"")</f>
        <v/>
      </c>
      <c r="E46" s="378" t="str" cm="1">
        <f t="array" ref="E46">IF($D46="","",INDEX(D_FuelStreams!$E:$E,MATCH($B46,D_FuelStreams!$R:$R,0)+1))</f>
        <v/>
      </c>
      <c r="F46" s="378" t="str" cm="1">
        <f t="array" ref="F46">IF($D46="","",INDEX(D_FuelStreams!$E:$E,MATCH($B46,D_FuelStreams!$P:$P,0)+F$34))</f>
        <v/>
      </c>
      <c r="G46" s="377" t="str" cm="1">
        <f t="array" ref="G46">IF($D46="","",INDEX(D_FuelStreams!$F:$F,MATCH($B46,D_FuelStreams!$P:$P,0)+G$34))</f>
        <v/>
      </c>
      <c r="H46" s="378" t="str" cm="1">
        <f t="array" ref="H46">IF($D46="","",INDEX(D_FuelStreams!$G:$G,MATCH($B46,D_FuelStreams!$P:$P,0)+H$34))</f>
        <v/>
      </c>
      <c r="I46" s="377" t="str" cm="1">
        <f t="array" ref="I46">IF($D46="","",INDEX(D_FuelStreams!$I:$I,MATCH($B46,D_FuelStreams!$P:$P,0)+I$34))</f>
        <v/>
      </c>
      <c r="J46" s="377" t="str" cm="1">
        <f t="array" ref="J46">IF($D46="","",INDEX(D_FuelStreams!$J:$J,MATCH($B46,D_FuelStreams!$P:$P,0)+J$34))</f>
        <v/>
      </c>
      <c r="K46" s="379" t="str" cm="1">
        <f t="array" ref="K46">IF($D46="","",INDEX(D_FuelStreams!$K:$K,MATCH($B46,D_FuelStreams!$P:$P,0)+K$34))</f>
        <v/>
      </c>
      <c r="L46" s="377" t="str" cm="1">
        <f t="array" ref="L46">IF($D46="","",INDEX(D_FuelStreams!$L:$L,MATCH($B46,D_FuelStreams!$P:$P,0)+L$34))</f>
        <v/>
      </c>
      <c r="M46" s="378" t="str" cm="1">
        <f t="array" ref="M46">IF($D46="","",INDEX(D_FuelStreams!$E:$E,MATCH($B46,D_FuelStreams!$P:$P,0)+M$34))</f>
        <v/>
      </c>
      <c r="N46" s="377" t="str" cm="1">
        <f t="array" ref="N46">IF($D46="","",INDEX(D_FuelStreams!$F:$F,MATCH($B46,D_FuelStreams!$P:$P,0)+N$34))</f>
        <v/>
      </c>
      <c r="O46" s="378" t="str" cm="1">
        <f t="array" ref="O46">IF($D46="","",INDEX(D_FuelStreams!$G:$G,MATCH($B46,D_FuelStreams!$P:$P,0)+O$34))</f>
        <v/>
      </c>
      <c r="P46" s="377" t="str" cm="1">
        <f t="array" ref="P46">IF($D46="","",INDEX(D_FuelStreams!$I:$I,MATCH($B46,D_FuelStreams!$P:$P,0)+P$34))</f>
        <v/>
      </c>
      <c r="Q46" s="377" t="str" cm="1">
        <f t="array" ref="Q46">IF($D46="","",INDEX(D_FuelStreams!$J:$J,MATCH($B46,D_FuelStreams!$P:$P,0)+Q$34))</f>
        <v/>
      </c>
      <c r="R46" s="379" t="str" cm="1">
        <f t="array" ref="R46">IF($D46="","",INDEX(D_FuelStreams!$K:$K,MATCH($B46,D_FuelStreams!$P:$P,0)+R$34))</f>
        <v/>
      </c>
      <c r="S46" s="377" t="str" cm="1">
        <f t="array" ref="S46">IF($D46="","",INDEX(D_FuelStreams!$L:$L,MATCH($B46,D_FuelStreams!$P:$P,0)+S$34))</f>
        <v/>
      </c>
      <c r="T46" s="378" t="str" cm="1">
        <f t="array" ref="T46">IF($D46="","",INDEX(D_FuelStreams!$E:$E,MATCH($B46,D_FuelStreams!$P:$P,0)+T$34))</f>
        <v/>
      </c>
      <c r="U46" s="377" t="str" cm="1">
        <f t="array" ref="U46">IF($D46="","",INDEX(D_FuelStreams!$F:$F,MATCH($B46,D_FuelStreams!$P:$P,0)+U$34))</f>
        <v/>
      </c>
      <c r="V46" s="378" t="str" cm="1">
        <f t="array" ref="V46">IF($D46="","",INDEX(D_FuelStreams!$G:$G,MATCH($B46,D_FuelStreams!$P:$P,0)+V$34))</f>
        <v/>
      </c>
      <c r="W46" s="377" t="str" cm="1">
        <f t="array" ref="W46">IF($D46="","",INDEX(D_FuelStreams!$I:$I,MATCH($B46,D_FuelStreams!$P:$P,0)+W$34))</f>
        <v/>
      </c>
      <c r="X46" s="377" t="str" cm="1">
        <f t="array" ref="X46">IF($D46="","",INDEX(D_FuelStreams!$J:$J,MATCH($B46,D_FuelStreams!$P:$P,0)+X$34))</f>
        <v/>
      </c>
      <c r="Y46" s="379" t="str" cm="1">
        <f t="array" ref="Y46">IF($D46="","",INDEX(D_FuelStreams!$K:$K,MATCH($B46,D_FuelStreams!$P:$P,0)+Y$34))</f>
        <v/>
      </c>
      <c r="Z46" s="377" t="str" cm="1">
        <f t="array" ref="Z46">IF($D46="","",INDEX(D_FuelStreams!$L:$L,MATCH($B46,D_FuelStreams!$P:$P,0)+Z$34))</f>
        <v/>
      </c>
      <c r="AA46" s="378" t="str" cm="1">
        <f t="array" ref="AA46">IF($D46="","",INDEX(D_FuelStreams!$E:$E,MATCH($B46,D_FuelStreams!$P:$P,0)+AA$34))</f>
        <v/>
      </c>
      <c r="AB46" s="377" t="str" cm="1">
        <f t="array" ref="AB46">IF($D46="","",INDEX(D_FuelStreams!$F:$F,MATCH($B46,D_FuelStreams!$P:$P,0)+AB$34))</f>
        <v/>
      </c>
      <c r="AC46" s="378" t="str" cm="1">
        <f t="array" ref="AC46">IF($D46="","",INDEX(D_FuelStreams!$G:$G,MATCH($B46,D_FuelStreams!$P:$P,0)+AC$34))</f>
        <v/>
      </c>
      <c r="AD46" s="377" t="str" cm="1">
        <f t="array" ref="AD46">IF($D46="","",INDEX(D_FuelStreams!$I:$I,MATCH($B46,D_FuelStreams!$P:$P,0)+AD$34))</f>
        <v/>
      </c>
      <c r="AE46" s="377" t="str" cm="1">
        <f t="array" ref="AE46">IF($D46="","",INDEX(D_FuelStreams!$J:$J,MATCH($B46,D_FuelStreams!$P:$P,0)+AE$34))</f>
        <v/>
      </c>
      <c r="AF46" s="379" t="str" cm="1">
        <f t="array" ref="AF46">IF($D46="","",INDEX(D_FuelStreams!$K:$K,MATCH($B46,D_FuelStreams!$P:$P,0)+AF$34))</f>
        <v/>
      </c>
      <c r="AG46" s="377" t="str" cm="1">
        <f t="array" ref="AG46">IF($D46="","",INDEX(D_FuelStreams!$L:$L,MATCH($B46,D_FuelStreams!$P:$P,0)+AG$34))</f>
        <v/>
      </c>
    </row>
    <row r="47" spans="1:43" x14ac:dyDescent="0.2">
      <c r="B47" s="377">
        <v>11</v>
      </c>
      <c r="C47" s="363">
        <f t="shared" si="19"/>
        <v>0</v>
      </c>
      <c r="D47" s="378" t="str">
        <f>IFERROR(INDEX(D_FuelStreams!$E:$E,MATCH($B47,D_FuelStreams!$R:$R,0)),"")</f>
        <v/>
      </c>
      <c r="E47" s="378" t="str" cm="1">
        <f t="array" ref="E47">IF($D47="","",INDEX(D_FuelStreams!$E:$E,MATCH($B47,D_FuelStreams!$R:$R,0)+1))</f>
        <v/>
      </c>
      <c r="F47" s="378" t="str" cm="1">
        <f t="array" ref="F47">IF($D47="","",INDEX(D_FuelStreams!$E:$E,MATCH($B47,D_FuelStreams!$P:$P,0)+F$34))</f>
        <v/>
      </c>
      <c r="G47" s="377" t="str" cm="1">
        <f t="array" ref="G47">IF($D47="","",INDEX(D_FuelStreams!$F:$F,MATCH($B47,D_FuelStreams!$P:$P,0)+G$34))</f>
        <v/>
      </c>
      <c r="H47" s="378" t="str" cm="1">
        <f t="array" ref="H47">IF($D47="","",INDEX(D_FuelStreams!$G:$G,MATCH($B47,D_FuelStreams!$P:$P,0)+H$34))</f>
        <v/>
      </c>
      <c r="I47" s="377" t="str" cm="1">
        <f t="array" ref="I47">IF($D47="","",INDEX(D_FuelStreams!$I:$I,MATCH($B47,D_FuelStreams!$P:$P,0)+I$34))</f>
        <v/>
      </c>
      <c r="J47" s="377" t="str" cm="1">
        <f t="array" ref="J47">IF($D47="","",INDEX(D_FuelStreams!$J:$J,MATCH($B47,D_FuelStreams!$P:$P,0)+J$34))</f>
        <v/>
      </c>
      <c r="K47" s="379" t="str" cm="1">
        <f t="array" ref="K47">IF($D47="","",INDEX(D_FuelStreams!$K:$K,MATCH($B47,D_FuelStreams!$P:$P,0)+K$34))</f>
        <v/>
      </c>
      <c r="L47" s="377" t="str" cm="1">
        <f t="array" ref="L47">IF($D47="","",INDEX(D_FuelStreams!$L:$L,MATCH($B47,D_FuelStreams!$P:$P,0)+L$34))</f>
        <v/>
      </c>
      <c r="M47" s="378" t="str" cm="1">
        <f t="array" ref="M47">IF($D47="","",INDEX(D_FuelStreams!$E:$E,MATCH($B47,D_FuelStreams!$P:$P,0)+M$34))</f>
        <v/>
      </c>
      <c r="N47" s="377" t="str" cm="1">
        <f t="array" ref="N47">IF($D47="","",INDEX(D_FuelStreams!$F:$F,MATCH($B47,D_FuelStreams!$P:$P,0)+N$34))</f>
        <v/>
      </c>
      <c r="O47" s="378" t="str" cm="1">
        <f t="array" ref="O47">IF($D47="","",INDEX(D_FuelStreams!$G:$G,MATCH($B47,D_FuelStreams!$P:$P,0)+O$34))</f>
        <v/>
      </c>
      <c r="P47" s="377" t="str" cm="1">
        <f t="array" ref="P47">IF($D47="","",INDEX(D_FuelStreams!$I:$I,MATCH($B47,D_FuelStreams!$P:$P,0)+P$34))</f>
        <v/>
      </c>
      <c r="Q47" s="377" t="str" cm="1">
        <f t="array" ref="Q47">IF($D47="","",INDEX(D_FuelStreams!$J:$J,MATCH($B47,D_FuelStreams!$P:$P,0)+Q$34))</f>
        <v/>
      </c>
      <c r="R47" s="379" t="str" cm="1">
        <f t="array" ref="R47">IF($D47="","",INDEX(D_FuelStreams!$K:$K,MATCH($B47,D_FuelStreams!$P:$P,0)+R$34))</f>
        <v/>
      </c>
      <c r="S47" s="377" t="str" cm="1">
        <f t="array" ref="S47">IF($D47="","",INDEX(D_FuelStreams!$L:$L,MATCH($B47,D_FuelStreams!$P:$P,0)+S$34))</f>
        <v/>
      </c>
      <c r="T47" s="378" t="str" cm="1">
        <f t="array" ref="T47">IF($D47="","",INDEX(D_FuelStreams!$E:$E,MATCH($B47,D_FuelStreams!$P:$P,0)+T$34))</f>
        <v/>
      </c>
      <c r="U47" s="377" t="str" cm="1">
        <f t="array" ref="U47">IF($D47="","",INDEX(D_FuelStreams!$F:$F,MATCH($B47,D_FuelStreams!$P:$P,0)+U$34))</f>
        <v/>
      </c>
      <c r="V47" s="378" t="str" cm="1">
        <f t="array" ref="V47">IF($D47="","",INDEX(D_FuelStreams!$G:$G,MATCH($B47,D_FuelStreams!$P:$P,0)+V$34))</f>
        <v/>
      </c>
      <c r="W47" s="377" t="str" cm="1">
        <f t="array" ref="W47">IF($D47="","",INDEX(D_FuelStreams!$I:$I,MATCH($B47,D_FuelStreams!$P:$P,0)+W$34))</f>
        <v/>
      </c>
      <c r="X47" s="377" t="str" cm="1">
        <f t="array" ref="X47">IF($D47="","",INDEX(D_FuelStreams!$J:$J,MATCH($B47,D_FuelStreams!$P:$P,0)+X$34))</f>
        <v/>
      </c>
      <c r="Y47" s="379" t="str" cm="1">
        <f t="array" ref="Y47">IF($D47="","",INDEX(D_FuelStreams!$K:$K,MATCH($B47,D_FuelStreams!$P:$P,0)+Y$34))</f>
        <v/>
      </c>
      <c r="Z47" s="377" t="str" cm="1">
        <f t="array" ref="Z47">IF($D47="","",INDEX(D_FuelStreams!$L:$L,MATCH($B47,D_FuelStreams!$P:$P,0)+Z$34))</f>
        <v/>
      </c>
      <c r="AA47" s="378" t="str" cm="1">
        <f t="array" ref="AA47">IF($D47="","",INDEX(D_FuelStreams!$E:$E,MATCH($B47,D_FuelStreams!$P:$P,0)+AA$34))</f>
        <v/>
      </c>
      <c r="AB47" s="377" t="str" cm="1">
        <f t="array" ref="AB47">IF($D47="","",INDEX(D_FuelStreams!$F:$F,MATCH($B47,D_FuelStreams!$P:$P,0)+AB$34))</f>
        <v/>
      </c>
      <c r="AC47" s="378" t="str" cm="1">
        <f t="array" ref="AC47">IF($D47="","",INDEX(D_FuelStreams!$G:$G,MATCH($B47,D_FuelStreams!$P:$P,0)+AC$34))</f>
        <v/>
      </c>
      <c r="AD47" s="377" t="str" cm="1">
        <f t="array" ref="AD47">IF($D47="","",INDEX(D_FuelStreams!$I:$I,MATCH($B47,D_FuelStreams!$P:$P,0)+AD$34))</f>
        <v/>
      </c>
      <c r="AE47" s="377" t="str" cm="1">
        <f t="array" ref="AE47">IF($D47="","",INDEX(D_FuelStreams!$J:$J,MATCH($B47,D_FuelStreams!$P:$P,0)+AE$34))</f>
        <v/>
      </c>
      <c r="AF47" s="379" t="str" cm="1">
        <f t="array" ref="AF47">IF($D47="","",INDEX(D_FuelStreams!$K:$K,MATCH($B47,D_FuelStreams!$P:$P,0)+AF$34))</f>
        <v/>
      </c>
      <c r="AG47" s="377" t="str" cm="1">
        <f t="array" ref="AG47">IF($D47="","",INDEX(D_FuelStreams!$L:$L,MATCH($B47,D_FuelStreams!$P:$P,0)+AG$34))</f>
        <v/>
      </c>
    </row>
    <row r="48" spans="1:43" x14ac:dyDescent="0.2">
      <c r="B48" s="377">
        <v>12</v>
      </c>
      <c r="C48" s="363">
        <f t="shared" si="19"/>
        <v>0</v>
      </c>
      <c r="D48" s="378" t="str">
        <f>IFERROR(INDEX(D_FuelStreams!$E:$E,MATCH($B48,D_FuelStreams!$R:$R,0)),"")</f>
        <v/>
      </c>
      <c r="E48" s="378" t="str" cm="1">
        <f t="array" ref="E48">IF($D48="","",INDEX(D_FuelStreams!$E:$E,MATCH($B48,D_FuelStreams!$R:$R,0)+1))</f>
        <v/>
      </c>
      <c r="F48" s="378" t="str" cm="1">
        <f t="array" ref="F48">IF($D48="","",INDEX(D_FuelStreams!$E:$E,MATCH($B48,D_FuelStreams!$P:$P,0)+F$34))</f>
        <v/>
      </c>
      <c r="G48" s="377" t="str" cm="1">
        <f t="array" ref="G48">IF($D48="","",INDEX(D_FuelStreams!$F:$F,MATCH($B48,D_FuelStreams!$P:$P,0)+G$34))</f>
        <v/>
      </c>
      <c r="H48" s="378" t="str" cm="1">
        <f t="array" ref="H48">IF($D48="","",INDEX(D_FuelStreams!$G:$G,MATCH($B48,D_FuelStreams!$P:$P,0)+H$34))</f>
        <v/>
      </c>
      <c r="I48" s="377" t="str" cm="1">
        <f t="array" ref="I48">IF($D48="","",INDEX(D_FuelStreams!$I:$I,MATCH($B48,D_FuelStreams!$P:$P,0)+I$34))</f>
        <v/>
      </c>
      <c r="J48" s="377" t="str" cm="1">
        <f t="array" ref="J48">IF($D48="","",INDEX(D_FuelStreams!$J:$J,MATCH($B48,D_FuelStreams!$P:$P,0)+J$34))</f>
        <v/>
      </c>
      <c r="K48" s="379" t="str" cm="1">
        <f t="array" ref="K48">IF($D48="","",INDEX(D_FuelStreams!$K:$K,MATCH($B48,D_FuelStreams!$P:$P,0)+K$34))</f>
        <v/>
      </c>
      <c r="L48" s="377" t="str" cm="1">
        <f t="array" ref="L48">IF($D48="","",INDEX(D_FuelStreams!$L:$L,MATCH($B48,D_FuelStreams!$P:$P,0)+L$34))</f>
        <v/>
      </c>
      <c r="M48" s="378" t="str" cm="1">
        <f t="array" ref="M48">IF($D48="","",INDEX(D_FuelStreams!$E:$E,MATCH($B48,D_FuelStreams!$P:$P,0)+M$34))</f>
        <v/>
      </c>
      <c r="N48" s="377" t="str" cm="1">
        <f t="array" ref="N48">IF($D48="","",INDEX(D_FuelStreams!$F:$F,MATCH($B48,D_FuelStreams!$P:$P,0)+N$34))</f>
        <v/>
      </c>
      <c r="O48" s="378" t="str" cm="1">
        <f t="array" ref="O48">IF($D48="","",INDEX(D_FuelStreams!$G:$G,MATCH($B48,D_FuelStreams!$P:$P,0)+O$34))</f>
        <v/>
      </c>
      <c r="P48" s="377" t="str" cm="1">
        <f t="array" ref="P48">IF($D48="","",INDEX(D_FuelStreams!$I:$I,MATCH($B48,D_FuelStreams!$P:$P,0)+P$34))</f>
        <v/>
      </c>
      <c r="Q48" s="377" t="str" cm="1">
        <f t="array" ref="Q48">IF($D48="","",INDEX(D_FuelStreams!$J:$J,MATCH($B48,D_FuelStreams!$P:$P,0)+Q$34))</f>
        <v/>
      </c>
      <c r="R48" s="379" t="str" cm="1">
        <f t="array" ref="R48">IF($D48="","",INDEX(D_FuelStreams!$K:$K,MATCH($B48,D_FuelStreams!$P:$P,0)+R$34))</f>
        <v/>
      </c>
      <c r="S48" s="377" t="str" cm="1">
        <f t="array" ref="S48">IF($D48="","",INDEX(D_FuelStreams!$L:$L,MATCH($B48,D_FuelStreams!$P:$P,0)+S$34))</f>
        <v/>
      </c>
      <c r="T48" s="378" t="str" cm="1">
        <f t="array" ref="T48">IF($D48="","",INDEX(D_FuelStreams!$E:$E,MATCH($B48,D_FuelStreams!$P:$P,0)+T$34))</f>
        <v/>
      </c>
      <c r="U48" s="377" t="str" cm="1">
        <f t="array" ref="U48">IF($D48="","",INDEX(D_FuelStreams!$F:$F,MATCH($B48,D_FuelStreams!$P:$P,0)+U$34))</f>
        <v/>
      </c>
      <c r="V48" s="378" t="str" cm="1">
        <f t="array" ref="V48">IF($D48="","",INDEX(D_FuelStreams!$G:$G,MATCH($B48,D_FuelStreams!$P:$P,0)+V$34))</f>
        <v/>
      </c>
      <c r="W48" s="377" t="str" cm="1">
        <f t="array" ref="W48">IF($D48="","",INDEX(D_FuelStreams!$I:$I,MATCH($B48,D_FuelStreams!$P:$P,0)+W$34))</f>
        <v/>
      </c>
      <c r="X48" s="377" t="str" cm="1">
        <f t="array" ref="X48">IF($D48="","",INDEX(D_FuelStreams!$J:$J,MATCH($B48,D_FuelStreams!$P:$P,0)+X$34))</f>
        <v/>
      </c>
      <c r="Y48" s="379" t="str" cm="1">
        <f t="array" ref="Y48">IF($D48="","",INDEX(D_FuelStreams!$K:$K,MATCH($B48,D_FuelStreams!$P:$P,0)+Y$34))</f>
        <v/>
      </c>
      <c r="Z48" s="377" t="str" cm="1">
        <f t="array" ref="Z48">IF($D48="","",INDEX(D_FuelStreams!$L:$L,MATCH($B48,D_FuelStreams!$P:$P,0)+Z$34))</f>
        <v/>
      </c>
      <c r="AA48" s="378" t="str" cm="1">
        <f t="array" ref="AA48">IF($D48="","",INDEX(D_FuelStreams!$E:$E,MATCH($B48,D_FuelStreams!$P:$P,0)+AA$34))</f>
        <v/>
      </c>
      <c r="AB48" s="377" t="str" cm="1">
        <f t="array" ref="AB48">IF($D48="","",INDEX(D_FuelStreams!$F:$F,MATCH($B48,D_FuelStreams!$P:$P,0)+AB$34))</f>
        <v/>
      </c>
      <c r="AC48" s="378" t="str" cm="1">
        <f t="array" ref="AC48">IF($D48="","",INDEX(D_FuelStreams!$G:$G,MATCH($B48,D_FuelStreams!$P:$P,0)+AC$34))</f>
        <v/>
      </c>
      <c r="AD48" s="377" t="str" cm="1">
        <f t="array" ref="AD48">IF($D48="","",INDEX(D_FuelStreams!$I:$I,MATCH($B48,D_FuelStreams!$P:$P,0)+AD$34))</f>
        <v/>
      </c>
      <c r="AE48" s="377" t="str" cm="1">
        <f t="array" ref="AE48">IF($D48="","",INDEX(D_FuelStreams!$J:$J,MATCH($B48,D_FuelStreams!$P:$P,0)+AE$34))</f>
        <v/>
      </c>
      <c r="AF48" s="379" t="str" cm="1">
        <f t="array" ref="AF48">IF($D48="","",INDEX(D_FuelStreams!$K:$K,MATCH($B48,D_FuelStreams!$P:$P,0)+AF$34))</f>
        <v/>
      </c>
      <c r="AG48" s="377" t="str" cm="1">
        <f t="array" ref="AG48">IF($D48="","",INDEX(D_FuelStreams!$L:$L,MATCH($B48,D_FuelStreams!$P:$P,0)+AG$34))</f>
        <v/>
      </c>
    </row>
    <row r="49" spans="2:33" x14ac:dyDescent="0.2">
      <c r="B49" s="377">
        <v>13</v>
      </c>
      <c r="C49" s="363">
        <f t="shared" si="19"/>
        <v>0</v>
      </c>
      <c r="D49" s="378" t="str">
        <f>IFERROR(INDEX(D_FuelStreams!$E:$E,MATCH($B49,D_FuelStreams!$R:$R,0)),"")</f>
        <v/>
      </c>
      <c r="E49" s="378" t="str" cm="1">
        <f t="array" ref="E49">IF($D49="","",INDEX(D_FuelStreams!$E:$E,MATCH($B49,D_FuelStreams!$R:$R,0)+1))</f>
        <v/>
      </c>
      <c r="F49" s="378" t="str" cm="1">
        <f t="array" ref="F49">IF($D49="","",INDEX(D_FuelStreams!$E:$E,MATCH($B49,D_FuelStreams!$P:$P,0)+F$34))</f>
        <v/>
      </c>
      <c r="G49" s="377" t="str" cm="1">
        <f t="array" ref="G49">IF($D49="","",INDEX(D_FuelStreams!$F:$F,MATCH($B49,D_FuelStreams!$P:$P,0)+G$34))</f>
        <v/>
      </c>
      <c r="H49" s="378" t="str" cm="1">
        <f t="array" ref="H49">IF($D49="","",INDEX(D_FuelStreams!$G:$G,MATCH($B49,D_FuelStreams!$P:$P,0)+H$34))</f>
        <v/>
      </c>
      <c r="I49" s="377" t="str" cm="1">
        <f t="array" ref="I49">IF($D49="","",INDEX(D_FuelStreams!$I:$I,MATCH($B49,D_FuelStreams!$P:$P,0)+I$34))</f>
        <v/>
      </c>
      <c r="J49" s="377" t="str" cm="1">
        <f t="array" ref="J49">IF($D49="","",INDEX(D_FuelStreams!$J:$J,MATCH($B49,D_FuelStreams!$P:$P,0)+J$34))</f>
        <v/>
      </c>
      <c r="K49" s="379" t="str" cm="1">
        <f t="array" ref="K49">IF($D49="","",INDEX(D_FuelStreams!$K:$K,MATCH($B49,D_FuelStreams!$P:$P,0)+K$34))</f>
        <v/>
      </c>
      <c r="L49" s="377" t="str" cm="1">
        <f t="array" ref="L49">IF($D49="","",INDEX(D_FuelStreams!$L:$L,MATCH($B49,D_FuelStreams!$P:$P,0)+L$34))</f>
        <v/>
      </c>
      <c r="M49" s="378" t="str" cm="1">
        <f t="array" ref="M49">IF($D49="","",INDEX(D_FuelStreams!$E:$E,MATCH($B49,D_FuelStreams!$P:$P,0)+M$34))</f>
        <v/>
      </c>
      <c r="N49" s="377" t="str" cm="1">
        <f t="array" ref="N49">IF($D49="","",INDEX(D_FuelStreams!$F:$F,MATCH($B49,D_FuelStreams!$P:$P,0)+N$34))</f>
        <v/>
      </c>
      <c r="O49" s="378" t="str" cm="1">
        <f t="array" ref="O49">IF($D49="","",INDEX(D_FuelStreams!$G:$G,MATCH($B49,D_FuelStreams!$P:$P,0)+O$34))</f>
        <v/>
      </c>
      <c r="P49" s="377" t="str" cm="1">
        <f t="array" ref="P49">IF($D49="","",INDEX(D_FuelStreams!$I:$I,MATCH($B49,D_FuelStreams!$P:$P,0)+P$34))</f>
        <v/>
      </c>
      <c r="Q49" s="377" t="str" cm="1">
        <f t="array" ref="Q49">IF($D49="","",INDEX(D_FuelStreams!$J:$J,MATCH($B49,D_FuelStreams!$P:$P,0)+Q$34))</f>
        <v/>
      </c>
      <c r="R49" s="379" t="str" cm="1">
        <f t="array" ref="R49">IF($D49="","",INDEX(D_FuelStreams!$K:$K,MATCH($B49,D_FuelStreams!$P:$P,0)+R$34))</f>
        <v/>
      </c>
      <c r="S49" s="377" t="str" cm="1">
        <f t="array" ref="S49">IF($D49="","",INDEX(D_FuelStreams!$L:$L,MATCH($B49,D_FuelStreams!$P:$P,0)+S$34))</f>
        <v/>
      </c>
      <c r="T49" s="378" t="str" cm="1">
        <f t="array" ref="T49">IF($D49="","",INDEX(D_FuelStreams!$E:$E,MATCH($B49,D_FuelStreams!$P:$P,0)+T$34))</f>
        <v/>
      </c>
      <c r="U49" s="377" t="str" cm="1">
        <f t="array" ref="U49">IF($D49="","",INDEX(D_FuelStreams!$F:$F,MATCH($B49,D_FuelStreams!$P:$P,0)+U$34))</f>
        <v/>
      </c>
      <c r="V49" s="378" t="str" cm="1">
        <f t="array" ref="V49">IF($D49="","",INDEX(D_FuelStreams!$G:$G,MATCH($B49,D_FuelStreams!$P:$P,0)+V$34))</f>
        <v/>
      </c>
      <c r="W49" s="377" t="str" cm="1">
        <f t="array" ref="W49">IF($D49="","",INDEX(D_FuelStreams!$I:$I,MATCH($B49,D_FuelStreams!$P:$P,0)+W$34))</f>
        <v/>
      </c>
      <c r="X49" s="377" t="str" cm="1">
        <f t="array" ref="X49">IF($D49="","",INDEX(D_FuelStreams!$J:$J,MATCH($B49,D_FuelStreams!$P:$P,0)+X$34))</f>
        <v/>
      </c>
      <c r="Y49" s="379" t="str" cm="1">
        <f t="array" ref="Y49">IF($D49="","",INDEX(D_FuelStreams!$K:$K,MATCH($B49,D_FuelStreams!$P:$P,0)+Y$34))</f>
        <v/>
      </c>
      <c r="Z49" s="377" t="str" cm="1">
        <f t="array" ref="Z49">IF($D49="","",INDEX(D_FuelStreams!$L:$L,MATCH($B49,D_FuelStreams!$P:$P,0)+Z$34))</f>
        <v/>
      </c>
      <c r="AA49" s="378" t="str" cm="1">
        <f t="array" ref="AA49">IF($D49="","",INDEX(D_FuelStreams!$E:$E,MATCH($B49,D_FuelStreams!$P:$P,0)+AA$34))</f>
        <v/>
      </c>
      <c r="AB49" s="377" t="str" cm="1">
        <f t="array" ref="AB49">IF($D49="","",INDEX(D_FuelStreams!$F:$F,MATCH($B49,D_FuelStreams!$P:$P,0)+AB$34))</f>
        <v/>
      </c>
      <c r="AC49" s="378" t="str" cm="1">
        <f t="array" ref="AC49">IF($D49="","",INDEX(D_FuelStreams!$G:$G,MATCH($B49,D_FuelStreams!$P:$P,0)+AC$34))</f>
        <v/>
      </c>
      <c r="AD49" s="377" t="str" cm="1">
        <f t="array" ref="AD49">IF($D49="","",INDEX(D_FuelStreams!$I:$I,MATCH($B49,D_FuelStreams!$P:$P,0)+AD$34))</f>
        <v/>
      </c>
      <c r="AE49" s="377" t="str" cm="1">
        <f t="array" ref="AE49">IF($D49="","",INDEX(D_FuelStreams!$J:$J,MATCH($B49,D_FuelStreams!$P:$P,0)+AE$34))</f>
        <v/>
      </c>
      <c r="AF49" s="379" t="str" cm="1">
        <f t="array" ref="AF49">IF($D49="","",INDEX(D_FuelStreams!$K:$K,MATCH($B49,D_FuelStreams!$P:$P,0)+AF$34))</f>
        <v/>
      </c>
      <c r="AG49" s="377" t="str" cm="1">
        <f t="array" ref="AG49">IF($D49="","",INDEX(D_FuelStreams!$L:$L,MATCH($B49,D_FuelStreams!$P:$P,0)+AG$34))</f>
        <v/>
      </c>
    </row>
    <row r="50" spans="2:33" x14ac:dyDescent="0.2">
      <c r="B50" s="377">
        <v>14</v>
      </c>
      <c r="C50" s="363">
        <f t="shared" si="19"/>
        <v>0</v>
      </c>
      <c r="D50" s="378" t="str">
        <f>IFERROR(INDEX(D_FuelStreams!$E:$E,MATCH($B50,D_FuelStreams!$R:$R,0)),"")</f>
        <v/>
      </c>
      <c r="E50" s="378" t="str" cm="1">
        <f t="array" ref="E50">IF($D50="","",INDEX(D_FuelStreams!$E:$E,MATCH($B50,D_FuelStreams!$R:$R,0)+1))</f>
        <v/>
      </c>
      <c r="F50" s="378" t="str" cm="1">
        <f t="array" ref="F50">IF($D50="","",INDEX(D_FuelStreams!$E:$E,MATCH($B50,D_FuelStreams!$P:$P,0)+F$34))</f>
        <v/>
      </c>
      <c r="G50" s="377" t="str" cm="1">
        <f t="array" ref="G50">IF($D50="","",INDEX(D_FuelStreams!$F:$F,MATCH($B50,D_FuelStreams!$P:$P,0)+G$34))</f>
        <v/>
      </c>
      <c r="H50" s="378" t="str" cm="1">
        <f t="array" ref="H50">IF($D50="","",INDEX(D_FuelStreams!$G:$G,MATCH($B50,D_FuelStreams!$P:$P,0)+H$34))</f>
        <v/>
      </c>
      <c r="I50" s="377" t="str" cm="1">
        <f t="array" ref="I50">IF($D50="","",INDEX(D_FuelStreams!$I:$I,MATCH($B50,D_FuelStreams!$P:$P,0)+I$34))</f>
        <v/>
      </c>
      <c r="J50" s="377" t="str" cm="1">
        <f t="array" ref="J50">IF($D50="","",INDEX(D_FuelStreams!$J:$J,MATCH($B50,D_FuelStreams!$P:$P,0)+J$34))</f>
        <v/>
      </c>
      <c r="K50" s="379" t="str" cm="1">
        <f t="array" ref="K50">IF($D50="","",INDEX(D_FuelStreams!$K:$K,MATCH($B50,D_FuelStreams!$P:$P,0)+K$34))</f>
        <v/>
      </c>
      <c r="L50" s="377" t="str" cm="1">
        <f t="array" ref="L50">IF($D50="","",INDEX(D_FuelStreams!$L:$L,MATCH($B50,D_FuelStreams!$P:$P,0)+L$34))</f>
        <v/>
      </c>
      <c r="M50" s="378" t="str" cm="1">
        <f t="array" ref="M50">IF($D50="","",INDEX(D_FuelStreams!$E:$E,MATCH($B50,D_FuelStreams!$P:$P,0)+M$34))</f>
        <v/>
      </c>
      <c r="N50" s="377" t="str" cm="1">
        <f t="array" ref="N50">IF($D50="","",INDEX(D_FuelStreams!$F:$F,MATCH($B50,D_FuelStreams!$P:$P,0)+N$34))</f>
        <v/>
      </c>
      <c r="O50" s="378" t="str" cm="1">
        <f t="array" ref="O50">IF($D50="","",INDEX(D_FuelStreams!$G:$G,MATCH($B50,D_FuelStreams!$P:$P,0)+O$34))</f>
        <v/>
      </c>
      <c r="P50" s="377" t="str" cm="1">
        <f t="array" ref="P50">IF($D50="","",INDEX(D_FuelStreams!$I:$I,MATCH($B50,D_FuelStreams!$P:$P,0)+P$34))</f>
        <v/>
      </c>
      <c r="Q50" s="377" t="str" cm="1">
        <f t="array" ref="Q50">IF($D50="","",INDEX(D_FuelStreams!$J:$J,MATCH($B50,D_FuelStreams!$P:$P,0)+Q$34))</f>
        <v/>
      </c>
      <c r="R50" s="379" t="str" cm="1">
        <f t="array" ref="R50">IF($D50="","",INDEX(D_FuelStreams!$K:$K,MATCH($B50,D_FuelStreams!$P:$P,0)+R$34))</f>
        <v/>
      </c>
      <c r="S50" s="377" t="str" cm="1">
        <f t="array" ref="S50">IF($D50="","",INDEX(D_FuelStreams!$L:$L,MATCH($B50,D_FuelStreams!$P:$P,0)+S$34))</f>
        <v/>
      </c>
      <c r="T50" s="378" t="str" cm="1">
        <f t="array" ref="T50">IF($D50="","",INDEX(D_FuelStreams!$E:$E,MATCH($B50,D_FuelStreams!$P:$P,0)+T$34))</f>
        <v/>
      </c>
      <c r="U50" s="377" t="str" cm="1">
        <f t="array" ref="U50">IF($D50="","",INDEX(D_FuelStreams!$F:$F,MATCH($B50,D_FuelStreams!$P:$P,0)+U$34))</f>
        <v/>
      </c>
      <c r="V50" s="378" t="str" cm="1">
        <f t="array" ref="V50">IF($D50="","",INDEX(D_FuelStreams!$G:$G,MATCH($B50,D_FuelStreams!$P:$P,0)+V$34))</f>
        <v/>
      </c>
      <c r="W50" s="377" t="str" cm="1">
        <f t="array" ref="W50">IF($D50="","",INDEX(D_FuelStreams!$I:$I,MATCH($B50,D_FuelStreams!$P:$P,0)+W$34))</f>
        <v/>
      </c>
      <c r="X50" s="377" t="str" cm="1">
        <f t="array" ref="X50">IF($D50="","",INDEX(D_FuelStreams!$J:$J,MATCH($B50,D_FuelStreams!$P:$P,0)+X$34))</f>
        <v/>
      </c>
      <c r="Y50" s="379" t="str" cm="1">
        <f t="array" ref="Y50">IF($D50="","",INDEX(D_FuelStreams!$K:$K,MATCH($B50,D_FuelStreams!$P:$P,0)+Y$34))</f>
        <v/>
      </c>
      <c r="Z50" s="377" t="str" cm="1">
        <f t="array" ref="Z50">IF($D50="","",INDEX(D_FuelStreams!$L:$L,MATCH($B50,D_FuelStreams!$P:$P,0)+Z$34))</f>
        <v/>
      </c>
      <c r="AA50" s="378" t="str" cm="1">
        <f t="array" ref="AA50">IF($D50="","",INDEX(D_FuelStreams!$E:$E,MATCH($B50,D_FuelStreams!$P:$P,0)+AA$34))</f>
        <v/>
      </c>
      <c r="AB50" s="377" t="str" cm="1">
        <f t="array" ref="AB50">IF($D50="","",INDEX(D_FuelStreams!$F:$F,MATCH($B50,D_FuelStreams!$P:$P,0)+AB$34))</f>
        <v/>
      </c>
      <c r="AC50" s="378" t="str" cm="1">
        <f t="array" ref="AC50">IF($D50="","",INDEX(D_FuelStreams!$G:$G,MATCH($B50,D_FuelStreams!$P:$P,0)+AC$34))</f>
        <v/>
      </c>
      <c r="AD50" s="377" t="str" cm="1">
        <f t="array" ref="AD50">IF($D50="","",INDEX(D_FuelStreams!$I:$I,MATCH($B50,D_FuelStreams!$P:$P,0)+AD$34))</f>
        <v/>
      </c>
      <c r="AE50" s="377" t="str" cm="1">
        <f t="array" ref="AE50">IF($D50="","",INDEX(D_FuelStreams!$J:$J,MATCH($B50,D_FuelStreams!$P:$P,0)+AE$34))</f>
        <v/>
      </c>
      <c r="AF50" s="379" t="str" cm="1">
        <f t="array" ref="AF50">IF($D50="","",INDEX(D_FuelStreams!$K:$K,MATCH($B50,D_FuelStreams!$P:$P,0)+AF$34))</f>
        <v/>
      </c>
      <c r="AG50" s="377" t="str" cm="1">
        <f t="array" ref="AG50">IF($D50="","",INDEX(D_FuelStreams!$L:$L,MATCH($B50,D_FuelStreams!$P:$P,0)+AG$34))</f>
        <v/>
      </c>
    </row>
    <row r="51" spans="2:33" x14ac:dyDescent="0.2">
      <c r="B51" s="377">
        <v>15</v>
      </c>
      <c r="C51" s="363">
        <f t="shared" si="19"/>
        <v>0</v>
      </c>
      <c r="D51" s="378" t="str">
        <f>IFERROR(INDEX(D_FuelStreams!$E:$E,MATCH($B51,D_FuelStreams!$R:$R,0)),"")</f>
        <v/>
      </c>
      <c r="E51" s="378" t="str" cm="1">
        <f t="array" ref="E51">IF($D51="","",INDEX(D_FuelStreams!$E:$E,MATCH($B51,D_FuelStreams!$R:$R,0)+1))</f>
        <v/>
      </c>
      <c r="F51" s="378" t="str" cm="1">
        <f t="array" ref="F51">IF($D51="","",INDEX(D_FuelStreams!$E:$E,MATCH($B51,D_FuelStreams!$P:$P,0)+F$34))</f>
        <v/>
      </c>
      <c r="G51" s="377" t="str" cm="1">
        <f t="array" ref="G51">IF($D51="","",INDEX(D_FuelStreams!$F:$F,MATCH($B51,D_FuelStreams!$P:$P,0)+G$34))</f>
        <v/>
      </c>
      <c r="H51" s="378" t="str" cm="1">
        <f t="array" ref="H51">IF($D51="","",INDEX(D_FuelStreams!$G:$G,MATCH($B51,D_FuelStreams!$P:$P,0)+H$34))</f>
        <v/>
      </c>
      <c r="I51" s="377" t="str" cm="1">
        <f t="array" ref="I51">IF($D51="","",INDEX(D_FuelStreams!$I:$I,MATCH($B51,D_FuelStreams!$P:$P,0)+I$34))</f>
        <v/>
      </c>
      <c r="J51" s="377" t="str" cm="1">
        <f t="array" ref="J51">IF($D51="","",INDEX(D_FuelStreams!$J:$J,MATCH($B51,D_FuelStreams!$P:$P,0)+J$34))</f>
        <v/>
      </c>
      <c r="K51" s="379" t="str" cm="1">
        <f t="array" ref="K51">IF($D51="","",INDEX(D_FuelStreams!$K:$K,MATCH($B51,D_FuelStreams!$P:$P,0)+K$34))</f>
        <v/>
      </c>
      <c r="L51" s="377" t="str" cm="1">
        <f t="array" ref="L51">IF($D51="","",INDEX(D_FuelStreams!$L:$L,MATCH($B51,D_FuelStreams!$P:$P,0)+L$34))</f>
        <v/>
      </c>
      <c r="M51" s="378" t="str" cm="1">
        <f t="array" ref="M51">IF($D51="","",INDEX(D_FuelStreams!$E:$E,MATCH($B51,D_FuelStreams!$P:$P,0)+M$34))</f>
        <v/>
      </c>
      <c r="N51" s="377" t="str" cm="1">
        <f t="array" ref="N51">IF($D51="","",INDEX(D_FuelStreams!$F:$F,MATCH($B51,D_FuelStreams!$P:$P,0)+N$34))</f>
        <v/>
      </c>
      <c r="O51" s="378" t="str" cm="1">
        <f t="array" ref="O51">IF($D51="","",INDEX(D_FuelStreams!$G:$G,MATCH($B51,D_FuelStreams!$P:$P,0)+O$34))</f>
        <v/>
      </c>
      <c r="P51" s="377" t="str" cm="1">
        <f t="array" ref="P51">IF($D51="","",INDEX(D_FuelStreams!$I:$I,MATCH($B51,D_FuelStreams!$P:$P,0)+P$34))</f>
        <v/>
      </c>
      <c r="Q51" s="377" t="str" cm="1">
        <f t="array" ref="Q51">IF($D51="","",INDEX(D_FuelStreams!$J:$J,MATCH($B51,D_FuelStreams!$P:$P,0)+Q$34))</f>
        <v/>
      </c>
      <c r="R51" s="379" t="str" cm="1">
        <f t="array" ref="R51">IF($D51="","",INDEX(D_FuelStreams!$K:$K,MATCH($B51,D_FuelStreams!$P:$P,0)+R$34))</f>
        <v/>
      </c>
      <c r="S51" s="377" t="str" cm="1">
        <f t="array" ref="S51">IF($D51="","",INDEX(D_FuelStreams!$L:$L,MATCH($B51,D_FuelStreams!$P:$P,0)+S$34))</f>
        <v/>
      </c>
      <c r="T51" s="378" t="str" cm="1">
        <f t="array" ref="T51">IF($D51="","",INDEX(D_FuelStreams!$E:$E,MATCH($B51,D_FuelStreams!$P:$P,0)+T$34))</f>
        <v/>
      </c>
      <c r="U51" s="377" t="str" cm="1">
        <f t="array" ref="U51">IF($D51="","",INDEX(D_FuelStreams!$F:$F,MATCH($B51,D_FuelStreams!$P:$P,0)+U$34))</f>
        <v/>
      </c>
      <c r="V51" s="378" t="str" cm="1">
        <f t="array" ref="V51">IF($D51="","",INDEX(D_FuelStreams!$G:$G,MATCH($B51,D_FuelStreams!$P:$P,0)+V$34))</f>
        <v/>
      </c>
      <c r="W51" s="377" t="str" cm="1">
        <f t="array" ref="W51">IF($D51="","",INDEX(D_FuelStreams!$I:$I,MATCH($B51,D_FuelStreams!$P:$P,0)+W$34))</f>
        <v/>
      </c>
      <c r="X51" s="377" t="str" cm="1">
        <f t="array" ref="X51">IF($D51="","",INDEX(D_FuelStreams!$J:$J,MATCH($B51,D_FuelStreams!$P:$P,0)+X$34))</f>
        <v/>
      </c>
      <c r="Y51" s="379" t="str" cm="1">
        <f t="array" ref="Y51">IF($D51="","",INDEX(D_FuelStreams!$K:$K,MATCH($B51,D_FuelStreams!$P:$P,0)+Y$34))</f>
        <v/>
      </c>
      <c r="Z51" s="377" t="str" cm="1">
        <f t="array" ref="Z51">IF($D51="","",INDEX(D_FuelStreams!$L:$L,MATCH($B51,D_FuelStreams!$P:$P,0)+Z$34))</f>
        <v/>
      </c>
      <c r="AA51" s="378" t="str" cm="1">
        <f t="array" ref="AA51">IF($D51="","",INDEX(D_FuelStreams!$E:$E,MATCH($B51,D_FuelStreams!$P:$P,0)+AA$34))</f>
        <v/>
      </c>
      <c r="AB51" s="377" t="str" cm="1">
        <f t="array" ref="AB51">IF($D51="","",INDEX(D_FuelStreams!$F:$F,MATCH($B51,D_FuelStreams!$P:$P,0)+AB$34))</f>
        <v/>
      </c>
      <c r="AC51" s="378" t="str" cm="1">
        <f t="array" ref="AC51">IF($D51="","",INDEX(D_FuelStreams!$G:$G,MATCH($B51,D_FuelStreams!$P:$P,0)+AC$34))</f>
        <v/>
      </c>
      <c r="AD51" s="377" t="str" cm="1">
        <f t="array" ref="AD51">IF($D51="","",INDEX(D_FuelStreams!$I:$I,MATCH($B51,D_FuelStreams!$P:$P,0)+AD$34))</f>
        <v/>
      </c>
      <c r="AE51" s="377" t="str" cm="1">
        <f t="array" ref="AE51">IF($D51="","",INDEX(D_FuelStreams!$J:$J,MATCH($B51,D_FuelStreams!$P:$P,0)+AE$34))</f>
        <v/>
      </c>
      <c r="AF51" s="379" t="str" cm="1">
        <f t="array" ref="AF51">IF($D51="","",INDEX(D_FuelStreams!$K:$K,MATCH($B51,D_FuelStreams!$P:$P,0)+AF$34))</f>
        <v/>
      </c>
      <c r="AG51" s="377" t="str" cm="1">
        <f t="array" ref="AG51">IF($D51="","",INDEX(D_FuelStreams!$L:$L,MATCH($B51,D_FuelStreams!$P:$P,0)+AG$34))</f>
        <v/>
      </c>
    </row>
    <row r="52" spans="2:33" x14ac:dyDescent="0.2">
      <c r="B52" s="377">
        <v>16</v>
      </c>
      <c r="C52" s="363">
        <f t="shared" si="19"/>
        <v>0</v>
      </c>
      <c r="D52" s="378" t="str">
        <f>IFERROR(INDEX(D_FuelStreams!$E:$E,MATCH($B52,D_FuelStreams!$R:$R,0)),"")</f>
        <v/>
      </c>
      <c r="E52" s="378" t="str" cm="1">
        <f t="array" ref="E52">IF($D52="","",INDEX(D_FuelStreams!$E:$E,MATCH($B52,D_FuelStreams!$R:$R,0)+1))</f>
        <v/>
      </c>
      <c r="F52" s="378" t="str" cm="1">
        <f t="array" ref="F52">IF($D52="","",INDEX(D_FuelStreams!$E:$E,MATCH($B52,D_FuelStreams!$P:$P,0)+F$34))</f>
        <v/>
      </c>
      <c r="G52" s="377" t="str" cm="1">
        <f t="array" ref="G52">IF($D52="","",INDEX(D_FuelStreams!$F:$F,MATCH($B52,D_FuelStreams!$P:$P,0)+G$34))</f>
        <v/>
      </c>
      <c r="H52" s="378" t="str" cm="1">
        <f t="array" ref="H52">IF($D52="","",INDEX(D_FuelStreams!$G:$G,MATCH($B52,D_FuelStreams!$P:$P,0)+H$34))</f>
        <v/>
      </c>
      <c r="I52" s="377" t="str" cm="1">
        <f t="array" ref="I52">IF($D52="","",INDEX(D_FuelStreams!$I:$I,MATCH($B52,D_FuelStreams!$P:$P,0)+I$34))</f>
        <v/>
      </c>
      <c r="J52" s="377" t="str" cm="1">
        <f t="array" ref="J52">IF($D52="","",INDEX(D_FuelStreams!$J:$J,MATCH($B52,D_FuelStreams!$P:$P,0)+J$34))</f>
        <v/>
      </c>
      <c r="K52" s="379" t="str" cm="1">
        <f t="array" ref="K52">IF($D52="","",INDEX(D_FuelStreams!$K:$K,MATCH($B52,D_FuelStreams!$P:$P,0)+K$34))</f>
        <v/>
      </c>
      <c r="L52" s="377" t="str" cm="1">
        <f t="array" ref="L52">IF($D52="","",INDEX(D_FuelStreams!$L:$L,MATCH($B52,D_FuelStreams!$P:$P,0)+L$34))</f>
        <v/>
      </c>
      <c r="M52" s="378" t="str" cm="1">
        <f t="array" ref="M52">IF($D52="","",INDEX(D_FuelStreams!$E:$E,MATCH($B52,D_FuelStreams!$P:$P,0)+M$34))</f>
        <v/>
      </c>
      <c r="N52" s="377" t="str" cm="1">
        <f t="array" ref="N52">IF($D52="","",INDEX(D_FuelStreams!$F:$F,MATCH($B52,D_FuelStreams!$P:$P,0)+N$34))</f>
        <v/>
      </c>
      <c r="O52" s="378" t="str" cm="1">
        <f t="array" ref="O52">IF($D52="","",INDEX(D_FuelStreams!$G:$G,MATCH($B52,D_FuelStreams!$P:$P,0)+O$34))</f>
        <v/>
      </c>
      <c r="P52" s="377" t="str" cm="1">
        <f t="array" ref="P52">IF($D52="","",INDEX(D_FuelStreams!$I:$I,MATCH($B52,D_FuelStreams!$P:$P,0)+P$34))</f>
        <v/>
      </c>
      <c r="Q52" s="377" t="str" cm="1">
        <f t="array" ref="Q52">IF($D52="","",INDEX(D_FuelStreams!$J:$J,MATCH($B52,D_FuelStreams!$P:$P,0)+Q$34))</f>
        <v/>
      </c>
      <c r="R52" s="379" t="str" cm="1">
        <f t="array" ref="R52">IF($D52="","",INDEX(D_FuelStreams!$K:$K,MATCH($B52,D_FuelStreams!$P:$P,0)+R$34))</f>
        <v/>
      </c>
      <c r="S52" s="377" t="str" cm="1">
        <f t="array" ref="S52">IF($D52="","",INDEX(D_FuelStreams!$L:$L,MATCH($B52,D_FuelStreams!$P:$P,0)+S$34))</f>
        <v/>
      </c>
      <c r="T52" s="378" t="str" cm="1">
        <f t="array" ref="T52">IF($D52="","",INDEX(D_FuelStreams!$E:$E,MATCH($B52,D_FuelStreams!$P:$P,0)+T$34))</f>
        <v/>
      </c>
      <c r="U52" s="377" t="str" cm="1">
        <f t="array" ref="U52">IF($D52="","",INDEX(D_FuelStreams!$F:$F,MATCH($B52,D_FuelStreams!$P:$P,0)+U$34))</f>
        <v/>
      </c>
      <c r="V52" s="378" t="str" cm="1">
        <f t="array" ref="V52">IF($D52="","",INDEX(D_FuelStreams!$G:$G,MATCH($B52,D_FuelStreams!$P:$P,0)+V$34))</f>
        <v/>
      </c>
      <c r="W52" s="377" t="str" cm="1">
        <f t="array" ref="W52">IF($D52="","",INDEX(D_FuelStreams!$I:$I,MATCH($B52,D_FuelStreams!$P:$P,0)+W$34))</f>
        <v/>
      </c>
      <c r="X52" s="377" t="str" cm="1">
        <f t="array" ref="X52">IF($D52="","",INDEX(D_FuelStreams!$J:$J,MATCH($B52,D_FuelStreams!$P:$P,0)+X$34))</f>
        <v/>
      </c>
      <c r="Y52" s="379" t="str" cm="1">
        <f t="array" ref="Y52">IF($D52="","",INDEX(D_FuelStreams!$K:$K,MATCH($B52,D_FuelStreams!$P:$P,0)+Y$34))</f>
        <v/>
      </c>
      <c r="Z52" s="377" t="str" cm="1">
        <f t="array" ref="Z52">IF($D52="","",INDEX(D_FuelStreams!$L:$L,MATCH($B52,D_FuelStreams!$P:$P,0)+Z$34))</f>
        <v/>
      </c>
      <c r="AA52" s="378" t="str" cm="1">
        <f t="array" ref="AA52">IF($D52="","",INDEX(D_FuelStreams!$E:$E,MATCH($B52,D_FuelStreams!$P:$P,0)+AA$34))</f>
        <v/>
      </c>
      <c r="AB52" s="377" t="str" cm="1">
        <f t="array" ref="AB52">IF($D52="","",INDEX(D_FuelStreams!$F:$F,MATCH($B52,D_FuelStreams!$P:$P,0)+AB$34))</f>
        <v/>
      </c>
      <c r="AC52" s="378" t="str" cm="1">
        <f t="array" ref="AC52">IF($D52="","",INDEX(D_FuelStreams!$G:$G,MATCH($B52,D_FuelStreams!$P:$P,0)+AC$34))</f>
        <v/>
      </c>
      <c r="AD52" s="377" t="str" cm="1">
        <f t="array" ref="AD52">IF($D52="","",INDEX(D_FuelStreams!$I:$I,MATCH($B52,D_FuelStreams!$P:$P,0)+AD$34))</f>
        <v/>
      </c>
      <c r="AE52" s="377" t="str" cm="1">
        <f t="array" ref="AE52">IF($D52="","",INDEX(D_FuelStreams!$J:$J,MATCH($B52,D_FuelStreams!$P:$P,0)+AE$34))</f>
        <v/>
      </c>
      <c r="AF52" s="379" t="str" cm="1">
        <f t="array" ref="AF52">IF($D52="","",INDEX(D_FuelStreams!$K:$K,MATCH($B52,D_FuelStreams!$P:$P,0)+AF$34))</f>
        <v/>
      </c>
      <c r="AG52" s="377" t="str" cm="1">
        <f t="array" ref="AG52">IF($D52="","",INDEX(D_FuelStreams!$L:$L,MATCH($B52,D_FuelStreams!$P:$P,0)+AG$34))</f>
        <v/>
      </c>
    </row>
    <row r="53" spans="2:33" x14ac:dyDescent="0.2">
      <c r="B53" s="377">
        <v>17</v>
      </c>
      <c r="C53" s="363">
        <f t="shared" si="19"/>
        <v>0</v>
      </c>
      <c r="D53" s="378" t="str">
        <f>IFERROR(INDEX(D_FuelStreams!$E:$E,MATCH($B53,D_FuelStreams!$R:$R,0)),"")</f>
        <v/>
      </c>
      <c r="E53" s="378" t="str" cm="1">
        <f t="array" ref="E53">IF($D53="","",INDEX(D_FuelStreams!$E:$E,MATCH($B53,D_FuelStreams!$R:$R,0)+1))</f>
        <v/>
      </c>
      <c r="F53" s="378" t="str" cm="1">
        <f t="array" ref="F53">IF($D53="","",INDEX(D_FuelStreams!$E:$E,MATCH($B53,D_FuelStreams!$P:$P,0)+F$34))</f>
        <v/>
      </c>
      <c r="G53" s="377" t="str" cm="1">
        <f t="array" ref="G53">IF($D53="","",INDEX(D_FuelStreams!$F:$F,MATCH($B53,D_FuelStreams!$P:$P,0)+G$34))</f>
        <v/>
      </c>
      <c r="H53" s="378" t="str" cm="1">
        <f t="array" ref="H53">IF($D53="","",INDEX(D_FuelStreams!$G:$G,MATCH($B53,D_FuelStreams!$P:$P,0)+H$34))</f>
        <v/>
      </c>
      <c r="I53" s="377" t="str" cm="1">
        <f t="array" ref="I53">IF($D53="","",INDEX(D_FuelStreams!$I:$I,MATCH($B53,D_FuelStreams!$P:$P,0)+I$34))</f>
        <v/>
      </c>
      <c r="J53" s="377" t="str" cm="1">
        <f t="array" ref="J53">IF($D53="","",INDEX(D_FuelStreams!$J:$J,MATCH($B53,D_FuelStreams!$P:$P,0)+J$34))</f>
        <v/>
      </c>
      <c r="K53" s="379" t="str" cm="1">
        <f t="array" ref="K53">IF($D53="","",INDEX(D_FuelStreams!$K:$K,MATCH($B53,D_FuelStreams!$P:$P,0)+K$34))</f>
        <v/>
      </c>
      <c r="L53" s="377" t="str" cm="1">
        <f t="array" ref="L53">IF($D53="","",INDEX(D_FuelStreams!$L:$L,MATCH($B53,D_FuelStreams!$P:$P,0)+L$34))</f>
        <v/>
      </c>
      <c r="M53" s="378" t="str" cm="1">
        <f t="array" ref="M53">IF($D53="","",INDEX(D_FuelStreams!$E:$E,MATCH($B53,D_FuelStreams!$P:$P,0)+M$34))</f>
        <v/>
      </c>
      <c r="N53" s="377" t="str" cm="1">
        <f t="array" ref="N53">IF($D53="","",INDEX(D_FuelStreams!$F:$F,MATCH($B53,D_FuelStreams!$P:$P,0)+N$34))</f>
        <v/>
      </c>
      <c r="O53" s="378" t="str" cm="1">
        <f t="array" ref="O53">IF($D53="","",INDEX(D_FuelStreams!$G:$G,MATCH($B53,D_FuelStreams!$P:$P,0)+O$34))</f>
        <v/>
      </c>
      <c r="P53" s="377" t="str" cm="1">
        <f t="array" ref="P53">IF($D53="","",INDEX(D_FuelStreams!$I:$I,MATCH($B53,D_FuelStreams!$P:$P,0)+P$34))</f>
        <v/>
      </c>
      <c r="Q53" s="377" t="str" cm="1">
        <f t="array" ref="Q53">IF($D53="","",INDEX(D_FuelStreams!$J:$J,MATCH($B53,D_FuelStreams!$P:$P,0)+Q$34))</f>
        <v/>
      </c>
      <c r="R53" s="379" t="str" cm="1">
        <f t="array" ref="R53">IF($D53="","",INDEX(D_FuelStreams!$K:$K,MATCH($B53,D_FuelStreams!$P:$P,0)+R$34))</f>
        <v/>
      </c>
      <c r="S53" s="377" t="str" cm="1">
        <f t="array" ref="S53">IF($D53="","",INDEX(D_FuelStreams!$L:$L,MATCH($B53,D_FuelStreams!$P:$P,0)+S$34))</f>
        <v/>
      </c>
      <c r="T53" s="378" t="str" cm="1">
        <f t="array" ref="T53">IF($D53="","",INDEX(D_FuelStreams!$E:$E,MATCH($B53,D_FuelStreams!$P:$P,0)+T$34))</f>
        <v/>
      </c>
      <c r="U53" s="377" t="str" cm="1">
        <f t="array" ref="U53">IF($D53="","",INDEX(D_FuelStreams!$F:$F,MATCH($B53,D_FuelStreams!$P:$P,0)+U$34))</f>
        <v/>
      </c>
      <c r="V53" s="378" t="str" cm="1">
        <f t="array" ref="V53">IF($D53="","",INDEX(D_FuelStreams!$G:$G,MATCH($B53,D_FuelStreams!$P:$P,0)+V$34))</f>
        <v/>
      </c>
      <c r="W53" s="377" t="str" cm="1">
        <f t="array" ref="W53">IF($D53="","",INDEX(D_FuelStreams!$I:$I,MATCH($B53,D_FuelStreams!$P:$P,0)+W$34))</f>
        <v/>
      </c>
      <c r="X53" s="377" t="str" cm="1">
        <f t="array" ref="X53">IF($D53="","",INDEX(D_FuelStreams!$J:$J,MATCH($B53,D_FuelStreams!$P:$P,0)+X$34))</f>
        <v/>
      </c>
      <c r="Y53" s="379" t="str" cm="1">
        <f t="array" ref="Y53">IF($D53="","",INDEX(D_FuelStreams!$K:$K,MATCH($B53,D_FuelStreams!$P:$P,0)+Y$34))</f>
        <v/>
      </c>
      <c r="Z53" s="377" t="str" cm="1">
        <f t="array" ref="Z53">IF($D53="","",INDEX(D_FuelStreams!$L:$L,MATCH($B53,D_FuelStreams!$P:$P,0)+Z$34))</f>
        <v/>
      </c>
      <c r="AA53" s="378" t="str" cm="1">
        <f t="array" ref="AA53">IF($D53="","",INDEX(D_FuelStreams!$E:$E,MATCH($B53,D_FuelStreams!$P:$P,0)+AA$34))</f>
        <v/>
      </c>
      <c r="AB53" s="377" t="str" cm="1">
        <f t="array" ref="AB53">IF($D53="","",INDEX(D_FuelStreams!$F:$F,MATCH($B53,D_FuelStreams!$P:$P,0)+AB$34))</f>
        <v/>
      </c>
      <c r="AC53" s="378" t="str" cm="1">
        <f t="array" ref="AC53">IF($D53="","",INDEX(D_FuelStreams!$G:$G,MATCH($B53,D_FuelStreams!$P:$P,0)+AC$34))</f>
        <v/>
      </c>
      <c r="AD53" s="377" t="str" cm="1">
        <f t="array" ref="AD53">IF($D53="","",INDEX(D_FuelStreams!$I:$I,MATCH($B53,D_FuelStreams!$P:$P,0)+AD$34))</f>
        <v/>
      </c>
      <c r="AE53" s="377" t="str" cm="1">
        <f t="array" ref="AE53">IF($D53="","",INDEX(D_FuelStreams!$J:$J,MATCH($B53,D_FuelStreams!$P:$P,0)+AE$34))</f>
        <v/>
      </c>
      <c r="AF53" s="379" t="str" cm="1">
        <f t="array" ref="AF53">IF($D53="","",INDEX(D_FuelStreams!$K:$K,MATCH($B53,D_FuelStreams!$P:$P,0)+AF$34))</f>
        <v/>
      </c>
      <c r="AG53" s="377" t="str" cm="1">
        <f t="array" ref="AG53">IF($D53="","",INDEX(D_FuelStreams!$L:$L,MATCH($B53,D_FuelStreams!$P:$P,0)+AG$34))</f>
        <v/>
      </c>
    </row>
    <row r="54" spans="2:33" x14ac:dyDescent="0.2">
      <c r="B54" s="377">
        <v>18</v>
      </c>
      <c r="C54" s="363">
        <f t="shared" si="19"/>
        <v>0</v>
      </c>
      <c r="D54" s="378" t="str">
        <f>IFERROR(INDEX(D_FuelStreams!$E:$E,MATCH($B54,D_FuelStreams!$R:$R,0)),"")</f>
        <v/>
      </c>
      <c r="E54" s="378" t="str" cm="1">
        <f t="array" ref="E54">IF($D54="","",INDEX(D_FuelStreams!$E:$E,MATCH($B54,D_FuelStreams!$R:$R,0)+1))</f>
        <v/>
      </c>
      <c r="F54" s="378" t="str" cm="1">
        <f t="array" ref="F54">IF($D54="","",INDEX(D_FuelStreams!$E:$E,MATCH($B54,D_FuelStreams!$P:$P,0)+F$34))</f>
        <v/>
      </c>
      <c r="G54" s="377" t="str" cm="1">
        <f t="array" ref="G54">IF($D54="","",INDEX(D_FuelStreams!$F:$F,MATCH($B54,D_FuelStreams!$P:$P,0)+G$34))</f>
        <v/>
      </c>
      <c r="H54" s="378" t="str" cm="1">
        <f t="array" ref="H54">IF($D54="","",INDEX(D_FuelStreams!$G:$G,MATCH($B54,D_FuelStreams!$P:$P,0)+H$34))</f>
        <v/>
      </c>
      <c r="I54" s="377" t="str" cm="1">
        <f t="array" ref="I54">IF($D54="","",INDEX(D_FuelStreams!$I:$I,MATCH($B54,D_FuelStreams!$P:$P,0)+I$34))</f>
        <v/>
      </c>
      <c r="J54" s="377" t="str" cm="1">
        <f t="array" ref="J54">IF($D54="","",INDEX(D_FuelStreams!$J:$J,MATCH($B54,D_FuelStreams!$P:$P,0)+J$34))</f>
        <v/>
      </c>
      <c r="K54" s="379" t="str" cm="1">
        <f t="array" ref="K54">IF($D54="","",INDEX(D_FuelStreams!$K:$K,MATCH($B54,D_FuelStreams!$P:$P,0)+K$34))</f>
        <v/>
      </c>
      <c r="L54" s="377" t="str" cm="1">
        <f t="array" ref="L54">IF($D54="","",INDEX(D_FuelStreams!$L:$L,MATCH($B54,D_FuelStreams!$P:$P,0)+L$34))</f>
        <v/>
      </c>
      <c r="M54" s="378" t="str" cm="1">
        <f t="array" ref="M54">IF($D54="","",INDEX(D_FuelStreams!$E:$E,MATCH($B54,D_FuelStreams!$P:$P,0)+M$34))</f>
        <v/>
      </c>
      <c r="N54" s="377" t="str" cm="1">
        <f t="array" ref="N54">IF($D54="","",INDEX(D_FuelStreams!$F:$F,MATCH($B54,D_FuelStreams!$P:$P,0)+N$34))</f>
        <v/>
      </c>
      <c r="O54" s="378" t="str" cm="1">
        <f t="array" ref="O54">IF($D54="","",INDEX(D_FuelStreams!$G:$G,MATCH($B54,D_FuelStreams!$P:$P,0)+O$34))</f>
        <v/>
      </c>
      <c r="P54" s="377" t="str" cm="1">
        <f t="array" ref="P54">IF($D54="","",INDEX(D_FuelStreams!$I:$I,MATCH($B54,D_FuelStreams!$P:$P,0)+P$34))</f>
        <v/>
      </c>
      <c r="Q54" s="377" t="str" cm="1">
        <f t="array" ref="Q54">IF($D54="","",INDEX(D_FuelStreams!$J:$J,MATCH($B54,D_FuelStreams!$P:$P,0)+Q$34))</f>
        <v/>
      </c>
      <c r="R54" s="379" t="str" cm="1">
        <f t="array" ref="R54">IF($D54="","",INDEX(D_FuelStreams!$K:$K,MATCH($B54,D_FuelStreams!$P:$P,0)+R$34))</f>
        <v/>
      </c>
      <c r="S54" s="377" t="str" cm="1">
        <f t="array" ref="S54">IF($D54="","",INDEX(D_FuelStreams!$L:$L,MATCH($B54,D_FuelStreams!$P:$P,0)+S$34))</f>
        <v/>
      </c>
      <c r="T54" s="378" t="str" cm="1">
        <f t="array" ref="T54">IF($D54="","",INDEX(D_FuelStreams!$E:$E,MATCH($B54,D_FuelStreams!$P:$P,0)+T$34))</f>
        <v/>
      </c>
      <c r="U54" s="377" t="str" cm="1">
        <f t="array" ref="U54">IF($D54="","",INDEX(D_FuelStreams!$F:$F,MATCH($B54,D_FuelStreams!$P:$P,0)+U$34))</f>
        <v/>
      </c>
      <c r="V54" s="378" t="str" cm="1">
        <f t="array" ref="V54">IF($D54="","",INDEX(D_FuelStreams!$G:$G,MATCH($B54,D_FuelStreams!$P:$P,0)+V$34))</f>
        <v/>
      </c>
      <c r="W54" s="377" t="str" cm="1">
        <f t="array" ref="W54">IF($D54="","",INDEX(D_FuelStreams!$I:$I,MATCH($B54,D_FuelStreams!$P:$P,0)+W$34))</f>
        <v/>
      </c>
      <c r="X54" s="377" t="str" cm="1">
        <f t="array" ref="X54">IF($D54="","",INDEX(D_FuelStreams!$J:$J,MATCH($B54,D_FuelStreams!$P:$P,0)+X$34))</f>
        <v/>
      </c>
      <c r="Y54" s="379" t="str" cm="1">
        <f t="array" ref="Y54">IF($D54="","",INDEX(D_FuelStreams!$K:$K,MATCH($B54,D_FuelStreams!$P:$P,0)+Y$34))</f>
        <v/>
      </c>
      <c r="Z54" s="377" t="str" cm="1">
        <f t="array" ref="Z54">IF($D54="","",INDEX(D_FuelStreams!$L:$L,MATCH($B54,D_FuelStreams!$P:$P,0)+Z$34))</f>
        <v/>
      </c>
      <c r="AA54" s="378" t="str" cm="1">
        <f t="array" ref="AA54">IF($D54="","",INDEX(D_FuelStreams!$E:$E,MATCH($B54,D_FuelStreams!$P:$P,0)+AA$34))</f>
        <v/>
      </c>
      <c r="AB54" s="377" t="str" cm="1">
        <f t="array" ref="AB54">IF($D54="","",INDEX(D_FuelStreams!$F:$F,MATCH($B54,D_FuelStreams!$P:$P,0)+AB$34))</f>
        <v/>
      </c>
      <c r="AC54" s="378" t="str" cm="1">
        <f t="array" ref="AC54">IF($D54="","",INDEX(D_FuelStreams!$G:$G,MATCH($B54,D_FuelStreams!$P:$P,0)+AC$34))</f>
        <v/>
      </c>
      <c r="AD54" s="377" t="str" cm="1">
        <f t="array" ref="AD54">IF($D54="","",INDEX(D_FuelStreams!$I:$I,MATCH($B54,D_FuelStreams!$P:$P,0)+AD$34))</f>
        <v/>
      </c>
      <c r="AE54" s="377" t="str" cm="1">
        <f t="array" ref="AE54">IF($D54="","",INDEX(D_FuelStreams!$J:$J,MATCH($B54,D_FuelStreams!$P:$P,0)+AE$34))</f>
        <v/>
      </c>
      <c r="AF54" s="379" t="str" cm="1">
        <f t="array" ref="AF54">IF($D54="","",INDEX(D_FuelStreams!$K:$K,MATCH($B54,D_FuelStreams!$P:$P,0)+AF$34))</f>
        <v/>
      </c>
      <c r="AG54" s="377" t="str" cm="1">
        <f t="array" ref="AG54">IF($D54="","",INDEX(D_FuelStreams!$L:$L,MATCH($B54,D_FuelStreams!$P:$P,0)+AG$34))</f>
        <v/>
      </c>
    </row>
    <row r="55" spans="2:33" x14ac:dyDescent="0.2">
      <c r="B55" s="377">
        <v>19</v>
      </c>
      <c r="C55" s="363">
        <f t="shared" si="19"/>
        <v>0</v>
      </c>
      <c r="D55" s="378" t="str">
        <f>IFERROR(INDEX(D_FuelStreams!$E:$E,MATCH($B55,D_FuelStreams!$R:$R,0)),"")</f>
        <v/>
      </c>
      <c r="E55" s="378" t="str" cm="1">
        <f t="array" ref="E55">IF($D55="","",INDEX(D_FuelStreams!$E:$E,MATCH($B55,D_FuelStreams!$R:$R,0)+1))</f>
        <v/>
      </c>
      <c r="F55" s="378" t="str" cm="1">
        <f t="array" ref="F55">IF($D55="","",INDEX(D_FuelStreams!$E:$E,MATCH($B55,D_FuelStreams!$P:$P,0)+F$34))</f>
        <v/>
      </c>
      <c r="G55" s="377" t="str" cm="1">
        <f t="array" ref="G55">IF($D55="","",INDEX(D_FuelStreams!$F:$F,MATCH($B55,D_FuelStreams!$P:$P,0)+G$34))</f>
        <v/>
      </c>
      <c r="H55" s="378" t="str" cm="1">
        <f t="array" ref="H55">IF($D55="","",INDEX(D_FuelStreams!$G:$G,MATCH($B55,D_FuelStreams!$P:$P,0)+H$34))</f>
        <v/>
      </c>
      <c r="I55" s="377" t="str" cm="1">
        <f t="array" ref="I55">IF($D55="","",INDEX(D_FuelStreams!$I:$I,MATCH($B55,D_FuelStreams!$P:$P,0)+I$34))</f>
        <v/>
      </c>
      <c r="J55" s="377" t="str" cm="1">
        <f t="array" ref="J55">IF($D55="","",INDEX(D_FuelStreams!$J:$J,MATCH($B55,D_FuelStreams!$P:$P,0)+J$34))</f>
        <v/>
      </c>
      <c r="K55" s="379" t="str" cm="1">
        <f t="array" ref="K55">IF($D55="","",INDEX(D_FuelStreams!$K:$K,MATCH($B55,D_FuelStreams!$P:$P,0)+K$34))</f>
        <v/>
      </c>
      <c r="L55" s="377" t="str" cm="1">
        <f t="array" ref="L55">IF($D55="","",INDEX(D_FuelStreams!$L:$L,MATCH($B55,D_FuelStreams!$P:$P,0)+L$34))</f>
        <v/>
      </c>
      <c r="M55" s="378" t="str" cm="1">
        <f t="array" ref="M55">IF($D55="","",INDEX(D_FuelStreams!$E:$E,MATCH($B55,D_FuelStreams!$P:$P,0)+M$34))</f>
        <v/>
      </c>
      <c r="N55" s="377" t="str" cm="1">
        <f t="array" ref="N55">IF($D55="","",INDEX(D_FuelStreams!$F:$F,MATCH($B55,D_FuelStreams!$P:$P,0)+N$34))</f>
        <v/>
      </c>
      <c r="O55" s="378" t="str" cm="1">
        <f t="array" ref="O55">IF($D55="","",INDEX(D_FuelStreams!$G:$G,MATCH($B55,D_FuelStreams!$P:$P,0)+O$34))</f>
        <v/>
      </c>
      <c r="P55" s="377" t="str" cm="1">
        <f t="array" ref="P55">IF($D55="","",INDEX(D_FuelStreams!$I:$I,MATCH($B55,D_FuelStreams!$P:$P,0)+P$34))</f>
        <v/>
      </c>
      <c r="Q55" s="377" t="str" cm="1">
        <f t="array" ref="Q55">IF($D55="","",INDEX(D_FuelStreams!$J:$J,MATCH($B55,D_FuelStreams!$P:$P,0)+Q$34))</f>
        <v/>
      </c>
      <c r="R55" s="379" t="str" cm="1">
        <f t="array" ref="R55">IF($D55="","",INDEX(D_FuelStreams!$K:$K,MATCH($B55,D_FuelStreams!$P:$P,0)+R$34))</f>
        <v/>
      </c>
      <c r="S55" s="377" t="str" cm="1">
        <f t="array" ref="S55">IF($D55="","",INDEX(D_FuelStreams!$L:$L,MATCH($B55,D_FuelStreams!$P:$P,0)+S$34))</f>
        <v/>
      </c>
      <c r="T55" s="378" t="str" cm="1">
        <f t="array" ref="T55">IF($D55="","",INDEX(D_FuelStreams!$E:$E,MATCH($B55,D_FuelStreams!$P:$P,0)+T$34))</f>
        <v/>
      </c>
      <c r="U55" s="377" t="str" cm="1">
        <f t="array" ref="U55">IF($D55="","",INDEX(D_FuelStreams!$F:$F,MATCH($B55,D_FuelStreams!$P:$P,0)+U$34))</f>
        <v/>
      </c>
      <c r="V55" s="378" t="str" cm="1">
        <f t="array" ref="V55">IF($D55="","",INDEX(D_FuelStreams!$G:$G,MATCH($B55,D_FuelStreams!$P:$P,0)+V$34))</f>
        <v/>
      </c>
      <c r="W55" s="377" t="str" cm="1">
        <f t="array" ref="W55">IF($D55="","",INDEX(D_FuelStreams!$I:$I,MATCH($B55,D_FuelStreams!$P:$P,0)+W$34))</f>
        <v/>
      </c>
      <c r="X55" s="377" t="str" cm="1">
        <f t="array" ref="X55">IF($D55="","",INDEX(D_FuelStreams!$J:$J,MATCH($B55,D_FuelStreams!$P:$P,0)+X$34))</f>
        <v/>
      </c>
      <c r="Y55" s="379" t="str" cm="1">
        <f t="array" ref="Y55">IF($D55="","",INDEX(D_FuelStreams!$K:$K,MATCH($B55,D_FuelStreams!$P:$P,0)+Y$34))</f>
        <v/>
      </c>
      <c r="Z55" s="377" t="str" cm="1">
        <f t="array" ref="Z55">IF($D55="","",INDEX(D_FuelStreams!$L:$L,MATCH($B55,D_FuelStreams!$P:$P,0)+Z$34))</f>
        <v/>
      </c>
      <c r="AA55" s="378" t="str" cm="1">
        <f t="array" ref="AA55">IF($D55="","",INDEX(D_FuelStreams!$E:$E,MATCH($B55,D_FuelStreams!$P:$P,0)+AA$34))</f>
        <v/>
      </c>
      <c r="AB55" s="377" t="str" cm="1">
        <f t="array" ref="AB55">IF($D55="","",INDEX(D_FuelStreams!$F:$F,MATCH($B55,D_FuelStreams!$P:$P,0)+AB$34))</f>
        <v/>
      </c>
      <c r="AC55" s="378" t="str" cm="1">
        <f t="array" ref="AC55">IF($D55="","",INDEX(D_FuelStreams!$G:$G,MATCH($B55,D_FuelStreams!$P:$P,0)+AC$34))</f>
        <v/>
      </c>
      <c r="AD55" s="377" t="str" cm="1">
        <f t="array" ref="AD55">IF($D55="","",INDEX(D_FuelStreams!$I:$I,MATCH($B55,D_FuelStreams!$P:$P,0)+AD$34))</f>
        <v/>
      </c>
      <c r="AE55" s="377" t="str" cm="1">
        <f t="array" ref="AE55">IF($D55="","",INDEX(D_FuelStreams!$J:$J,MATCH($B55,D_FuelStreams!$P:$P,0)+AE$34))</f>
        <v/>
      </c>
      <c r="AF55" s="379" t="str" cm="1">
        <f t="array" ref="AF55">IF($D55="","",INDEX(D_FuelStreams!$K:$K,MATCH($B55,D_FuelStreams!$P:$P,0)+AF$34))</f>
        <v/>
      </c>
      <c r="AG55" s="377" t="str" cm="1">
        <f t="array" ref="AG55">IF($D55="","",INDEX(D_FuelStreams!$L:$L,MATCH($B55,D_FuelStreams!$P:$P,0)+AG$34))</f>
        <v/>
      </c>
    </row>
    <row r="56" spans="2:33" x14ac:dyDescent="0.2">
      <c r="B56" s="377">
        <v>20</v>
      </c>
      <c r="C56" s="363">
        <f t="shared" si="19"/>
        <v>0</v>
      </c>
      <c r="D56" s="378" t="str">
        <f>IFERROR(INDEX(D_FuelStreams!$E:$E,MATCH($B56,D_FuelStreams!$R:$R,0)),"")</f>
        <v/>
      </c>
      <c r="E56" s="378" t="str" cm="1">
        <f t="array" ref="E56">IF($D56="","",INDEX(D_FuelStreams!$E:$E,MATCH($B56,D_FuelStreams!$R:$R,0)+1))</f>
        <v/>
      </c>
      <c r="F56" s="378" t="str" cm="1">
        <f t="array" ref="F56">IF($D56="","",INDEX(D_FuelStreams!$E:$E,MATCH($B56,D_FuelStreams!$P:$P,0)+F$34))</f>
        <v/>
      </c>
      <c r="G56" s="377" t="str" cm="1">
        <f t="array" ref="G56">IF($D56="","",INDEX(D_FuelStreams!$F:$F,MATCH($B56,D_FuelStreams!$P:$P,0)+G$34))</f>
        <v/>
      </c>
      <c r="H56" s="378" t="str" cm="1">
        <f t="array" ref="H56">IF($D56="","",INDEX(D_FuelStreams!$G:$G,MATCH($B56,D_FuelStreams!$P:$P,0)+H$34))</f>
        <v/>
      </c>
      <c r="I56" s="377" t="str" cm="1">
        <f t="array" ref="I56">IF($D56="","",INDEX(D_FuelStreams!$I:$I,MATCH($B56,D_FuelStreams!$P:$P,0)+I$34))</f>
        <v/>
      </c>
      <c r="J56" s="377" t="str" cm="1">
        <f t="array" ref="J56">IF($D56="","",INDEX(D_FuelStreams!$J:$J,MATCH($B56,D_FuelStreams!$P:$P,0)+J$34))</f>
        <v/>
      </c>
      <c r="K56" s="379" t="str" cm="1">
        <f t="array" ref="K56">IF($D56="","",INDEX(D_FuelStreams!$K:$K,MATCH($B56,D_FuelStreams!$P:$P,0)+K$34))</f>
        <v/>
      </c>
      <c r="L56" s="377" t="str" cm="1">
        <f t="array" ref="L56">IF($D56="","",INDEX(D_FuelStreams!$L:$L,MATCH($B56,D_FuelStreams!$P:$P,0)+L$34))</f>
        <v/>
      </c>
      <c r="M56" s="378" t="str" cm="1">
        <f t="array" ref="M56">IF($D56="","",INDEX(D_FuelStreams!$E:$E,MATCH($B56,D_FuelStreams!$P:$P,0)+M$34))</f>
        <v/>
      </c>
      <c r="N56" s="377" t="str" cm="1">
        <f t="array" ref="N56">IF($D56="","",INDEX(D_FuelStreams!$F:$F,MATCH($B56,D_FuelStreams!$P:$P,0)+N$34))</f>
        <v/>
      </c>
      <c r="O56" s="378" t="str" cm="1">
        <f t="array" ref="O56">IF($D56="","",INDEX(D_FuelStreams!$G:$G,MATCH($B56,D_FuelStreams!$P:$P,0)+O$34))</f>
        <v/>
      </c>
      <c r="P56" s="377" t="str" cm="1">
        <f t="array" ref="P56">IF($D56="","",INDEX(D_FuelStreams!$I:$I,MATCH($B56,D_FuelStreams!$P:$P,0)+P$34))</f>
        <v/>
      </c>
      <c r="Q56" s="377" t="str" cm="1">
        <f t="array" ref="Q56">IF($D56="","",INDEX(D_FuelStreams!$J:$J,MATCH($B56,D_FuelStreams!$P:$P,0)+Q$34))</f>
        <v/>
      </c>
      <c r="R56" s="379" t="str" cm="1">
        <f t="array" ref="R56">IF($D56="","",INDEX(D_FuelStreams!$K:$K,MATCH($B56,D_FuelStreams!$P:$P,0)+R$34))</f>
        <v/>
      </c>
      <c r="S56" s="377" t="str" cm="1">
        <f t="array" ref="S56">IF($D56="","",INDEX(D_FuelStreams!$L:$L,MATCH($B56,D_FuelStreams!$P:$P,0)+S$34))</f>
        <v/>
      </c>
      <c r="T56" s="378" t="str" cm="1">
        <f t="array" ref="T56">IF($D56="","",INDEX(D_FuelStreams!$E:$E,MATCH($B56,D_FuelStreams!$P:$P,0)+T$34))</f>
        <v/>
      </c>
      <c r="U56" s="377" t="str" cm="1">
        <f t="array" ref="U56">IF($D56="","",INDEX(D_FuelStreams!$F:$F,MATCH($B56,D_FuelStreams!$P:$P,0)+U$34))</f>
        <v/>
      </c>
      <c r="V56" s="378" t="str" cm="1">
        <f t="array" ref="V56">IF($D56="","",INDEX(D_FuelStreams!$G:$G,MATCH($B56,D_FuelStreams!$P:$P,0)+V$34))</f>
        <v/>
      </c>
      <c r="W56" s="377" t="str" cm="1">
        <f t="array" ref="W56">IF($D56="","",INDEX(D_FuelStreams!$I:$I,MATCH($B56,D_FuelStreams!$P:$P,0)+W$34))</f>
        <v/>
      </c>
      <c r="X56" s="377" t="str" cm="1">
        <f t="array" ref="X56">IF($D56="","",INDEX(D_FuelStreams!$J:$J,MATCH($B56,D_FuelStreams!$P:$P,0)+X$34))</f>
        <v/>
      </c>
      <c r="Y56" s="379" t="str" cm="1">
        <f t="array" ref="Y56">IF($D56="","",INDEX(D_FuelStreams!$K:$K,MATCH($B56,D_FuelStreams!$P:$P,0)+Y$34))</f>
        <v/>
      </c>
      <c r="Z56" s="377" t="str" cm="1">
        <f t="array" ref="Z56">IF($D56="","",INDEX(D_FuelStreams!$L:$L,MATCH($B56,D_FuelStreams!$P:$P,0)+Z$34))</f>
        <v/>
      </c>
      <c r="AA56" s="378" t="str" cm="1">
        <f t="array" ref="AA56">IF($D56="","",INDEX(D_FuelStreams!$E:$E,MATCH($B56,D_FuelStreams!$P:$P,0)+AA$34))</f>
        <v/>
      </c>
      <c r="AB56" s="377" t="str" cm="1">
        <f t="array" ref="AB56">IF($D56="","",INDEX(D_FuelStreams!$F:$F,MATCH($B56,D_FuelStreams!$P:$P,0)+AB$34))</f>
        <v/>
      </c>
      <c r="AC56" s="378" t="str" cm="1">
        <f t="array" ref="AC56">IF($D56="","",INDEX(D_FuelStreams!$G:$G,MATCH($B56,D_FuelStreams!$P:$P,0)+AC$34))</f>
        <v/>
      </c>
      <c r="AD56" s="377" t="str" cm="1">
        <f t="array" ref="AD56">IF($D56="","",INDEX(D_FuelStreams!$I:$I,MATCH($B56,D_FuelStreams!$P:$P,0)+AD$34))</f>
        <v/>
      </c>
      <c r="AE56" s="377" t="str" cm="1">
        <f t="array" ref="AE56">IF($D56="","",INDEX(D_FuelStreams!$J:$J,MATCH($B56,D_FuelStreams!$P:$P,0)+AE$34))</f>
        <v/>
      </c>
      <c r="AF56" s="379" t="str" cm="1">
        <f t="array" ref="AF56">IF($D56="","",INDEX(D_FuelStreams!$K:$K,MATCH($B56,D_FuelStreams!$P:$P,0)+AF$34))</f>
        <v/>
      </c>
      <c r="AG56" s="377" t="str" cm="1">
        <f t="array" ref="AG56">IF($D56="","",INDEX(D_FuelStreams!$L:$L,MATCH($B56,D_FuelStreams!$P:$P,0)+AG$34))</f>
        <v/>
      </c>
    </row>
    <row r="57" spans="2:33" x14ac:dyDescent="0.2">
      <c r="B57" s="377">
        <v>21</v>
      </c>
      <c r="C57" s="363">
        <f t="shared" si="19"/>
        <v>0</v>
      </c>
      <c r="D57" s="378" t="str">
        <f>IFERROR(INDEX(D_FuelStreams!$E:$E,MATCH($B57,D_FuelStreams!$R:$R,0)),"")</f>
        <v/>
      </c>
      <c r="E57" s="378" t="str" cm="1">
        <f t="array" ref="E57">IF($D57="","",INDEX(D_FuelStreams!$E:$E,MATCH($B57,D_FuelStreams!$R:$R,0)+1))</f>
        <v/>
      </c>
      <c r="F57" s="378" t="str" cm="1">
        <f t="array" ref="F57">IF($D57="","",INDEX(D_FuelStreams!$E:$E,MATCH($B57,D_FuelStreams!$P:$P,0)+F$34))</f>
        <v/>
      </c>
      <c r="G57" s="377" t="str" cm="1">
        <f t="array" ref="G57">IF($D57="","",INDEX(D_FuelStreams!$F:$F,MATCH($B57,D_FuelStreams!$P:$P,0)+G$34))</f>
        <v/>
      </c>
      <c r="H57" s="378" t="str" cm="1">
        <f t="array" ref="H57">IF($D57="","",INDEX(D_FuelStreams!$G:$G,MATCH($B57,D_FuelStreams!$P:$P,0)+H$34))</f>
        <v/>
      </c>
      <c r="I57" s="377" t="str" cm="1">
        <f t="array" ref="I57">IF($D57="","",INDEX(D_FuelStreams!$I:$I,MATCH($B57,D_FuelStreams!$P:$P,0)+I$34))</f>
        <v/>
      </c>
      <c r="J57" s="377" t="str" cm="1">
        <f t="array" ref="J57">IF($D57="","",INDEX(D_FuelStreams!$J:$J,MATCH($B57,D_FuelStreams!$P:$P,0)+J$34))</f>
        <v/>
      </c>
      <c r="K57" s="379" t="str" cm="1">
        <f t="array" ref="K57">IF($D57="","",INDEX(D_FuelStreams!$K:$K,MATCH($B57,D_FuelStreams!$P:$P,0)+K$34))</f>
        <v/>
      </c>
      <c r="L57" s="377" t="str" cm="1">
        <f t="array" ref="L57">IF($D57="","",INDEX(D_FuelStreams!$L:$L,MATCH($B57,D_FuelStreams!$P:$P,0)+L$34))</f>
        <v/>
      </c>
      <c r="M57" s="378" t="str" cm="1">
        <f t="array" ref="M57">IF($D57="","",INDEX(D_FuelStreams!$E:$E,MATCH($B57,D_FuelStreams!$P:$P,0)+M$34))</f>
        <v/>
      </c>
      <c r="N57" s="377" t="str" cm="1">
        <f t="array" ref="N57">IF($D57="","",INDEX(D_FuelStreams!$F:$F,MATCH($B57,D_FuelStreams!$P:$P,0)+N$34))</f>
        <v/>
      </c>
      <c r="O57" s="378" t="str" cm="1">
        <f t="array" ref="O57">IF($D57="","",INDEX(D_FuelStreams!$G:$G,MATCH($B57,D_FuelStreams!$P:$P,0)+O$34))</f>
        <v/>
      </c>
      <c r="P57" s="377" t="str" cm="1">
        <f t="array" ref="P57">IF($D57="","",INDEX(D_FuelStreams!$I:$I,MATCH($B57,D_FuelStreams!$P:$P,0)+P$34))</f>
        <v/>
      </c>
      <c r="Q57" s="377" t="str" cm="1">
        <f t="array" ref="Q57">IF($D57="","",INDEX(D_FuelStreams!$J:$J,MATCH($B57,D_FuelStreams!$P:$P,0)+Q$34))</f>
        <v/>
      </c>
      <c r="R57" s="379" t="str" cm="1">
        <f t="array" ref="R57">IF($D57="","",INDEX(D_FuelStreams!$K:$K,MATCH($B57,D_FuelStreams!$P:$P,0)+R$34))</f>
        <v/>
      </c>
      <c r="S57" s="377" t="str" cm="1">
        <f t="array" ref="S57">IF($D57="","",INDEX(D_FuelStreams!$L:$L,MATCH($B57,D_FuelStreams!$P:$P,0)+S$34))</f>
        <v/>
      </c>
      <c r="T57" s="378" t="str" cm="1">
        <f t="array" ref="T57">IF($D57="","",INDEX(D_FuelStreams!$E:$E,MATCH($B57,D_FuelStreams!$P:$P,0)+T$34))</f>
        <v/>
      </c>
      <c r="U57" s="377" t="str" cm="1">
        <f t="array" ref="U57">IF($D57="","",INDEX(D_FuelStreams!$F:$F,MATCH($B57,D_FuelStreams!$P:$P,0)+U$34))</f>
        <v/>
      </c>
      <c r="V57" s="378" t="str" cm="1">
        <f t="array" ref="V57">IF($D57="","",INDEX(D_FuelStreams!$G:$G,MATCH($B57,D_FuelStreams!$P:$P,0)+V$34))</f>
        <v/>
      </c>
      <c r="W57" s="377" t="str" cm="1">
        <f t="array" ref="W57">IF($D57="","",INDEX(D_FuelStreams!$I:$I,MATCH($B57,D_FuelStreams!$P:$P,0)+W$34))</f>
        <v/>
      </c>
      <c r="X57" s="377" t="str" cm="1">
        <f t="array" ref="X57">IF($D57="","",INDEX(D_FuelStreams!$J:$J,MATCH($B57,D_FuelStreams!$P:$P,0)+X$34))</f>
        <v/>
      </c>
      <c r="Y57" s="379" t="str" cm="1">
        <f t="array" ref="Y57">IF($D57="","",INDEX(D_FuelStreams!$K:$K,MATCH($B57,D_FuelStreams!$P:$P,0)+Y$34))</f>
        <v/>
      </c>
      <c r="Z57" s="377" t="str" cm="1">
        <f t="array" ref="Z57">IF($D57="","",INDEX(D_FuelStreams!$L:$L,MATCH($B57,D_FuelStreams!$P:$P,0)+Z$34))</f>
        <v/>
      </c>
      <c r="AA57" s="378" t="str" cm="1">
        <f t="array" ref="AA57">IF($D57="","",INDEX(D_FuelStreams!$E:$E,MATCH($B57,D_FuelStreams!$P:$P,0)+AA$34))</f>
        <v/>
      </c>
      <c r="AB57" s="377" t="str" cm="1">
        <f t="array" ref="AB57">IF($D57="","",INDEX(D_FuelStreams!$F:$F,MATCH($B57,D_FuelStreams!$P:$P,0)+AB$34))</f>
        <v/>
      </c>
      <c r="AC57" s="378" t="str" cm="1">
        <f t="array" ref="AC57">IF($D57="","",INDEX(D_FuelStreams!$G:$G,MATCH($B57,D_FuelStreams!$P:$P,0)+AC$34))</f>
        <v/>
      </c>
      <c r="AD57" s="377" t="str" cm="1">
        <f t="array" ref="AD57">IF($D57="","",INDEX(D_FuelStreams!$I:$I,MATCH($B57,D_FuelStreams!$P:$P,0)+AD$34))</f>
        <v/>
      </c>
      <c r="AE57" s="377" t="str" cm="1">
        <f t="array" ref="AE57">IF($D57="","",INDEX(D_FuelStreams!$J:$J,MATCH($B57,D_FuelStreams!$P:$P,0)+AE$34))</f>
        <v/>
      </c>
      <c r="AF57" s="379" t="str" cm="1">
        <f t="array" ref="AF57">IF($D57="","",INDEX(D_FuelStreams!$K:$K,MATCH($B57,D_FuelStreams!$P:$P,0)+AF$34))</f>
        <v/>
      </c>
      <c r="AG57" s="377" t="str" cm="1">
        <f t="array" ref="AG57">IF($D57="","",INDEX(D_FuelStreams!$L:$L,MATCH($B57,D_FuelStreams!$P:$P,0)+AG$34))</f>
        <v/>
      </c>
    </row>
    <row r="58" spans="2:33" x14ac:dyDescent="0.2">
      <c r="B58" s="377">
        <v>22</v>
      </c>
      <c r="C58" s="363">
        <f t="shared" si="19"/>
        <v>0</v>
      </c>
      <c r="D58" s="378" t="str">
        <f>IFERROR(INDEX(D_FuelStreams!$E:$E,MATCH($B58,D_FuelStreams!$R:$R,0)),"")</f>
        <v/>
      </c>
      <c r="E58" s="378" t="str" cm="1">
        <f t="array" ref="E58">IF($D58="","",INDEX(D_FuelStreams!$E:$E,MATCH($B58,D_FuelStreams!$R:$R,0)+1))</f>
        <v/>
      </c>
      <c r="F58" s="378" t="str" cm="1">
        <f t="array" ref="F58">IF($D58="","",INDEX(D_FuelStreams!$E:$E,MATCH($B58,D_FuelStreams!$P:$P,0)+F$34))</f>
        <v/>
      </c>
      <c r="G58" s="377" t="str" cm="1">
        <f t="array" ref="G58">IF($D58="","",INDEX(D_FuelStreams!$F:$F,MATCH($B58,D_FuelStreams!$P:$P,0)+G$34))</f>
        <v/>
      </c>
      <c r="H58" s="378" t="str" cm="1">
        <f t="array" ref="H58">IF($D58="","",INDEX(D_FuelStreams!$G:$G,MATCH($B58,D_FuelStreams!$P:$P,0)+H$34))</f>
        <v/>
      </c>
      <c r="I58" s="377" t="str" cm="1">
        <f t="array" ref="I58">IF($D58="","",INDEX(D_FuelStreams!$I:$I,MATCH($B58,D_FuelStreams!$P:$P,0)+I$34))</f>
        <v/>
      </c>
      <c r="J58" s="377" t="str" cm="1">
        <f t="array" ref="J58">IF($D58="","",INDEX(D_FuelStreams!$J:$J,MATCH($B58,D_FuelStreams!$P:$P,0)+J$34))</f>
        <v/>
      </c>
      <c r="K58" s="379" t="str" cm="1">
        <f t="array" ref="K58">IF($D58="","",INDEX(D_FuelStreams!$K:$K,MATCH($B58,D_FuelStreams!$P:$P,0)+K$34))</f>
        <v/>
      </c>
      <c r="L58" s="377" t="str" cm="1">
        <f t="array" ref="L58">IF($D58="","",INDEX(D_FuelStreams!$L:$L,MATCH($B58,D_FuelStreams!$P:$P,0)+L$34))</f>
        <v/>
      </c>
      <c r="M58" s="378" t="str" cm="1">
        <f t="array" ref="M58">IF($D58="","",INDEX(D_FuelStreams!$E:$E,MATCH($B58,D_FuelStreams!$P:$P,0)+M$34))</f>
        <v/>
      </c>
      <c r="N58" s="377" t="str" cm="1">
        <f t="array" ref="N58">IF($D58="","",INDEX(D_FuelStreams!$F:$F,MATCH($B58,D_FuelStreams!$P:$P,0)+N$34))</f>
        <v/>
      </c>
      <c r="O58" s="378" t="str" cm="1">
        <f t="array" ref="O58">IF($D58="","",INDEX(D_FuelStreams!$G:$G,MATCH($B58,D_FuelStreams!$P:$P,0)+O$34))</f>
        <v/>
      </c>
      <c r="P58" s="377" t="str" cm="1">
        <f t="array" ref="P58">IF($D58="","",INDEX(D_FuelStreams!$I:$I,MATCH($B58,D_FuelStreams!$P:$P,0)+P$34))</f>
        <v/>
      </c>
      <c r="Q58" s="377" t="str" cm="1">
        <f t="array" ref="Q58">IF($D58="","",INDEX(D_FuelStreams!$J:$J,MATCH($B58,D_FuelStreams!$P:$P,0)+Q$34))</f>
        <v/>
      </c>
      <c r="R58" s="379" t="str" cm="1">
        <f t="array" ref="R58">IF($D58="","",INDEX(D_FuelStreams!$K:$K,MATCH($B58,D_FuelStreams!$P:$P,0)+R$34))</f>
        <v/>
      </c>
      <c r="S58" s="377" t="str" cm="1">
        <f t="array" ref="S58">IF($D58="","",INDEX(D_FuelStreams!$L:$L,MATCH($B58,D_FuelStreams!$P:$P,0)+S$34))</f>
        <v/>
      </c>
      <c r="T58" s="378" t="str" cm="1">
        <f t="array" ref="T58">IF($D58="","",INDEX(D_FuelStreams!$E:$E,MATCH($B58,D_FuelStreams!$P:$P,0)+T$34))</f>
        <v/>
      </c>
      <c r="U58" s="377" t="str" cm="1">
        <f t="array" ref="U58">IF($D58="","",INDEX(D_FuelStreams!$F:$F,MATCH($B58,D_FuelStreams!$P:$P,0)+U$34))</f>
        <v/>
      </c>
      <c r="V58" s="378" t="str" cm="1">
        <f t="array" ref="V58">IF($D58="","",INDEX(D_FuelStreams!$G:$G,MATCH($B58,D_FuelStreams!$P:$P,0)+V$34))</f>
        <v/>
      </c>
      <c r="W58" s="377" t="str" cm="1">
        <f t="array" ref="W58">IF($D58="","",INDEX(D_FuelStreams!$I:$I,MATCH($B58,D_FuelStreams!$P:$P,0)+W$34))</f>
        <v/>
      </c>
      <c r="X58" s="377" t="str" cm="1">
        <f t="array" ref="X58">IF($D58="","",INDEX(D_FuelStreams!$J:$J,MATCH($B58,D_FuelStreams!$P:$P,0)+X$34))</f>
        <v/>
      </c>
      <c r="Y58" s="379" t="str" cm="1">
        <f t="array" ref="Y58">IF($D58="","",INDEX(D_FuelStreams!$K:$K,MATCH($B58,D_FuelStreams!$P:$P,0)+Y$34))</f>
        <v/>
      </c>
      <c r="Z58" s="377" t="str" cm="1">
        <f t="array" ref="Z58">IF($D58="","",INDEX(D_FuelStreams!$L:$L,MATCH($B58,D_FuelStreams!$P:$P,0)+Z$34))</f>
        <v/>
      </c>
      <c r="AA58" s="378" t="str" cm="1">
        <f t="array" ref="AA58">IF($D58="","",INDEX(D_FuelStreams!$E:$E,MATCH($B58,D_FuelStreams!$P:$P,0)+AA$34))</f>
        <v/>
      </c>
      <c r="AB58" s="377" t="str" cm="1">
        <f t="array" ref="AB58">IF($D58="","",INDEX(D_FuelStreams!$F:$F,MATCH($B58,D_FuelStreams!$P:$P,0)+AB$34))</f>
        <v/>
      </c>
      <c r="AC58" s="378" t="str" cm="1">
        <f t="array" ref="AC58">IF($D58="","",INDEX(D_FuelStreams!$G:$G,MATCH($B58,D_FuelStreams!$P:$P,0)+AC$34))</f>
        <v/>
      </c>
      <c r="AD58" s="377" t="str" cm="1">
        <f t="array" ref="AD58">IF($D58="","",INDEX(D_FuelStreams!$I:$I,MATCH($B58,D_FuelStreams!$P:$P,0)+AD$34))</f>
        <v/>
      </c>
      <c r="AE58" s="377" t="str" cm="1">
        <f t="array" ref="AE58">IF($D58="","",INDEX(D_FuelStreams!$J:$J,MATCH($B58,D_FuelStreams!$P:$P,0)+AE$34))</f>
        <v/>
      </c>
      <c r="AF58" s="379" t="str" cm="1">
        <f t="array" ref="AF58">IF($D58="","",INDEX(D_FuelStreams!$K:$K,MATCH($B58,D_FuelStreams!$P:$P,0)+AF$34))</f>
        <v/>
      </c>
      <c r="AG58" s="377" t="str" cm="1">
        <f t="array" ref="AG58">IF($D58="","",INDEX(D_FuelStreams!$L:$L,MATCH($B58,D_FuelStreams!$P:$P,0)+AG$34))</f>
        <v/>
      </c>
    </row>
    <row r="59" spans="2:33" x14ac:dyDescent="0.2">
      <c r="B59" s="377">
        <v>23</v>
      </c>
      <c r="C59" s="363">
        <f t="shared" si="19"/>
        <v>0</v>
      </c>
      <c r="D59" s="378" t="str">
        <f>IFERROR(INDEX(D_FuelStreams!$E:$E,MATCH($B59,D_FuelStreams!$R:$R,0)),"")</f>
        <v/>
      </c>
      <c r="E59" s="378" t="str" cm="1">
        <f t="array" ref="E59">IF($D59="","",INDEX(D_FuelStreams!$E:$E,MATCH($B59,D_FuelStreams!$R:$R,0)+1))</f>
        <v/>
      </c>
      <c r="F59" s="378" t="str" cm="1">
        <f t="array" ref="F59">IF($D59="","",INDEX(D_FuelStreams!$E:$E,MATCH($B59,D_FuelStreams!$P:$P,0)+F$34))</f>
        <v/>
      </c>
      <c r="G59" s="377" t="str" cm="1">
        <f t="array" ref="G59">IF($D59="","",INDEX(D_FuelStreams!$F:$F,MATCH($B59,D_FuelStreams!$P:$P,0)+G$34))</f>
        <v/>
      </c>
      <c r="H59" s="378" t="str" cm="1">
        <f t="array" ref="H59">IF($D59="","",INDEX(D_FuelStreams!$G:$G,MATCH($B59,D_FuelStreams!$P:$P,0)+H$34))</f>
        <v/>
      </c>
      <c r="I59" s="377" t="str" cm="1">
        <f t="array" ref="I59">IF($D59="","",INDEX(D_FuelStreams!$I:$I,MATCH($B59,D_FuelStreams!$P:$P,0)+I$34))</f>
        <v/>
      </c>
      <c r="J59" s="377" t="str" cm="1">
        <f t="array" ref="J59">IF($D59="","",INDEX(D_FuelStreams!$J:$J,MATCH($B59,D_FuelStreams!$P:$P,0)+J$34))</f>
        <v/>
      </c>
      <c r="K59" s="379" t="str" cm="1">
        <f t="array" ref="K59">IF($D59="","",INDEX(D_FuelStreams!$K:$K,MATCH($B59,D_FuelStreams!$P:$P,0)+K$34))</f>
        <v/>
      </c>
      <c r="L59" s="377" t="str" cm="1">
        <f t="array" ref="L59">IF($D59="","",INDEX(D_FuelStreams!$L:$L,MATCH($B59,D_FuelStreams!$P:$P,0)+L$34))</f>
        <v/>
      </c>
      <c r="M59" s="378" t="str" cm="1">
        <f t="array" ref="M59">IF($D59="","",INDEX(D_FuelStreams!$E:$E,MATCH($B59,D_FuelStreams!$P:$P,0)+M$34))</f>
        <v/>
      </c>
      <c r="N59" s="377" t="str" cm="1">
        <f t="array" ref="N59">IF($D59="","",INDEX(D_FuelStreams!$F:$F,MATCH($B59,D_FuelStreams!$P:$P,0)+N$34))</f>
        <v/>
      </c>
      <c r="O59" s="378" t="str" cm="1">
        <f t="array" ref="O59">IF($D59="","",INDEX(D_FuelStreams!$G:$G,MATCH($B59,D_FuelStreams!$P:$P,0)+O$34))</f>
        <v/>
      </c>
      <c r="P59" s="377" t="str" cm="1">
        <f t="array" ref="P59">IF($D59="","",INDEX(D_FuelStreams!$I:$I,MATCH($B59,D_FuelStreams!$P:$P,0)+P$34))</f>
        <v/>
      </c>
      <c r="Q59" s="377" t="str" cm="1">
        <f t="array" ref="Q59">IF($D59="","",INDEX(D_FuelStreams!$J:$J,MATCH($B59,D_FuelStreams!$P:$P,0)+Q$34))</f>
        <v/>
      </c>
      <c r="R59" s="379" t="str" cm="1">
        <f t="array" ref="R59">IF($D59="","",INDEX(D_FuelStreams!$K:$K,MATCH($B59,D_FuelStreams!$P:$P,0)+R$34))</f>
        <v/>
      </c>
      <c r="S59" s="377" t="str" cm="1">
        <f t="array" ref="S59">IF($D59="","",INDEX(D_FuelStreams!$L:$L,MATCH($B59,D_FuelStreams!$P:$P,0)+S$34))</f>
        <v/>
      </c>
      <c r="T59" s="378" t="str" cm="1">
        <f t="array" ref="T59">IF($D59="","",INDEX(D_FuelStreams!$E:$E,MATCH($B59,D_FuelStreams!$P:$P,0)+T$34))</f>
        <v/>
      </c>
      <c r="U59" s="377" t="str" cm="1">
        <f t="array" ref="U59">IF($D59="","",INDEX(D_FuelStreams!$F:$F,MATCH($B59,D_FuelStreams!$P:$P,0)+U$34))</f>
        <v/>
      </c>
      <c r="V59" s="378" t="str" cm="1">
        <f t="array" ref="V59">IF($D59="","",INDEX(D_FuelStreams!$G:$G,MATCH($B59,D_FuelStreams!$P:$P,0)+V$34))</f>
        <v/>
      </c>
      <c r="W59" s="377" t="str" cm="1">
        <f t="array" ref="W59">IF($D59="","",INDEX(D_FuelStreams!$I:$I,MATCH($B59,D_FuelStreams!$P:$P,0)+W$34))</f>
        <v/>
      </c>
      <c r="X59" s="377" t="str" cm="1">
        <f t="array" ref="X59">IF($D59="","",INDEX(D_FuelStreams!$J:$J,MATCH($B59,D_FuelStreams!$P:$P,0)+X$34))</f>
        <v/>
      </c>
      <c r="Y59" s="379" t="str" cm="1">
        <f t="array" ref="Y59">IF($D59="","",INDEX(D_FuelStreams!$K:$K,MATCH($B59,D_FuelStreams!$P:$P,0)+Y$34))</f>
        <v/>
      </c>
      <c r="Z59" s="377" t="str" cm="1">
        <f t="array" ref="Z59">IF($D59="","",INDEX(D_FuelStreams!$L:$L,MATCH($B59,D_FuelStreams!$P:$P,0)+Z$34))</f>
        <v/>
      </c>
      <c r="AA59" s="378" t="str" cm="1">
        <f t="array" ref="AA59">IF($D59="","",INDEX(D_FuelStreams!$E:$E,MATCH($B59,D_FuelStreams!$P:$P,0)+AA$34))</f>
        <v/>
      </c>
      <c r="AB59" s="377" t="str" cm="1">
        <f t="array" ref="AB59">IF($D59="","",INDEX(D_FuelStreams!$F:$F,MATCH($B59,D_FuelStreams!$P:$P,0)+AB$34))</f>
        <v/>
      </c>
      <c r="AC59" s="378" t="str" cm="1">
        <f t="array" ref="AC59">IF($D59="","",INDEX(D_FuelStreams!$G:$G,MATCH($B59,D_FuelStreams!$P:$P,0)+AC$34))</f>
        <v/>
      </c>
      <c r="AD59" s="377" t="str" cm="1">
        <f t="array" ref="AD59">IF($D59="","",INDEX(D_FuelStreams!$I:$I,MATCH($B59,D_FuelStreams!$P:$P,0)+AD$34))</f>
        <v/>
      </c>
      <c r="AE59" s="377" t="str" cm="1">
        <f t="array" ref="AE59">IF($D59="","",INDEX(D_FuelStreams!$J:$J,MATCH($B59,D_FuelStreams!$P:$P,0)+AE$34))</f>
        <v/>
      </c>
      <c r="AF59" s="379" t="str" cm="1">
        <f t="array" ref="AF59">IF($D59="","",INDEX(D_FuelStreams!$K:$K,MATCH($B59,D_FuelStreams!$P:$P,0)+AF$34))</f>
        <v/>
      </c>
      <c r="AG59" s="377" t="str" cm="1">
        <f t="array" ref="AG59">IF($D59="","",INDEX(D_FuelStreams!$L:$L,MATCH($B59,D_FuelStreams!$P:$P,0)+AG$34))</f>
        <v/>
      </c>
    </row>
    <row r="60" spans="2:33" x14ac:dyDescent="0.2">
      <c r="B60" s="377">
        <v>24</v>
      </c>
      <c r="C60" s="363">
        <f t="shared" si="19"/>
        <v>0</v>
      </c>
      <c r="D60" s="378" t="str">
        <f>IFERROR(INDEX(D_FuelStreams!$E:$E,MATCH($B60,D_FuelStreams!$R:$R,0)),"")</f>
        <v/>
      </c>
      <c r="E60" s="378" t="str" cm="1">
        <f t="array" ref="E60">IF($D60="","",INDEX(D_FuelStreams!$E:$E,MATCH($B60,D_FuelStreams!$R:$R,0)+1))</f>
        <v/>
      </c>
      <c r="F60" s="378" t="str" cm="1">
        <f t="array" ref="F60">IF($D60="","",INDEX(D_FuelStreams!$E:$E,MATCH($B60,D_FuelStreams!$P:$P,0)+F$34))</f>
        <v/>
      </c>
      <c r="G60" s="377" t="str" cm="1">
        <f t="array" ref="G60">IF($D60="","",INDEX(D_FuelStreams!$F:$F,MATCH($B60,D_FuelStreams!$P:$P,0)+G$34))</f>
        <v/>
      </c>
      <c r="H60" s="378" t="str" cm="1">
        <f t="array" ref="H60">IF($D60="","",INDEX(D_FuelStreams!$G:$G,MATCH($B60,D_FuelStreams!$P:$P,0)+H$34))</f>
        <v/>
      </c>
      <c r="I60" s="377" t="str" cm="1">
        <f t="array" ref="I60">IF($D60="","",INDEX(D_FuelStreams!$I:$I,MATCH($B60,D_FuelStreams!$P:$P,0)+I$34))</f>
        <v/>
      </c>
      <c r="J60" s="377" t="str" cm="1">
        <f t="array" ref="J60">IF($D60="","",INDEX(D_FuelStreams!$J:$J,MATCH($B60,D_FuelStreams!$P:$P,0)+J$34))</f>
        <v/>
      </c>
      <c r="K60" s="379" t="str" cm="1">
        <f t="array" ref="K60">IF($D60="","",INDEX(D_FuelStreams!$K:$K,MATCH($B60,D_FuelStreams!$P:$P,0)+K$34))</f>
        <v/>
      </c>
      <c r="L60" s="377" t="str" cm="1">
        <f t="array" ref="L60">IF($D60="","",INDEX(D_FuelStreams!$L:$L,MATCH($B60,D_FuelStreams!$P:$P,0)+L$34))</f>
        <v/>
      </c>
      <c r="M60" s="378" t="str" cm="1">
        <f t="array" ref="M60">IF($D60="","",INDEX(D_FuelStreams!$E:$E,MATCH($B60,D_FuelStreams!$P:$P,0)+M$34))</f>
        <v/>
      </c>
      <c r="N60" s="377" t="str" cm="1">
        <f t="array" ref="N60">IF($D60="","",INDEX(D_FuelStreams!$F:$F,MATCH($B60,D_FuelStreams!$P:$P,0)+N$34))</f>
        <v/>
      </c>
      <c r="O60" s="378" t="str" cm="1">
        <f t="array" ref="O60">IF($D60="","",INDEX(D_FuelStreams!$G:$G,MATCH($B60,D_FuelStreams!$P:$P,0)+O$34))</f>
        <v/>
      </c>
      <c r="P60" s="377" t="str" cm="1">
        <f t="array" ref="P60">IF($D60="","",INDEX(D_FuelStreams!$I:$I,MATCH($B60,D_FuelStreams!$P:$P,0)+P$34))</f>
        <v/>
      </c>
      <c r="Q60" s="377" t="str" cm="1">
        <f t="array" ref="Q60">IF($D60="","",INDEX(D_FuelStreams!$J:$J,MATCH($B60,D_FuelStreams!$P:$P,0)+Q$34))</f>
        <v/>
      </c>
      <c r="R60" s="379" t="str" cm="1">
        <f t="array" ref="R60">IF($D60="","",INDEX(D_FuelStreams!$K:$K,MATCH($B60,D_FuelStreams!$P:$P,0)+R$34))</f>
        <v/>
      </c>
      <c r="S60" s="377" t="str" cm="1">
        <f t="array" ref="S60">IF($D60="","",INDEX(D_FuelStreams!$L:$L,MATCH($B60,D_FuelStreams!$P:$P,0)+S$34))</f>
        <v/>
      </c>
      <c r="T60" s="378" t="str" cm="1">
        <f t="array" ref="T60">IF($D60="","",INDEX(D_FuelStreams!$E:$E,MATCH($B60,D_FuelStreams!$P:$P,0)+T$34))</f>
        <v/>
      </c>
      <c r="U60" s="377" t="str" cm="1">
        <f t="array" ref="U60">IF($D60="","",INDEX(D_FuelStreams!$F:$F,MATCH($B60,D_FuelStreams!$P:$P,0)+U$34))</f>
        <v/>
      </c>
      <c r="V60" s="378" t="str" cm="1">
        <f t="array" ref="V60">IF($D60="","",INDEX(D_FuelStreams!$G:$G,MATCH($B60,D_FuelStreams!$P:$P,0)+V$34))</f>
        <v/>
      </c>
      <c r="W60" s="377" t="str" cm="1">
        <f t="array" ref="W60">IF($D60="","",INDEX(D_FuelStreams!$I:$I,MATCH($B60,D_FuelStreams!$P:$P,0)+W$34))</f>
        <v/>
      </c>
      <c r="X60" s="377" t="str" cm="1">
        <f t="array" ref="X60">IF($D60="","",INDEX(D_FuelStreams!$J:$J,MATCH($B60,D_FuelStreams!$P:$P,0)+X$34))</f>
        <v/>
      </c>
      <c r="Y60" s="379" t="str" cm="1">
        <f t="array" ref="Y60">IF($D60="","",INDEX(D_FuelStreams!$K:$K,MATCH($B60,D_FuelStreams!$P:$P,0)+Y$34))</f>
        <v/>
      </c>
      <c r="Z60" s="377" t="str" cm="1">
        <f t="array" ref="Z60">IF($D60="","",INDEX(D_FuelStreams!$L:$L,MATCH($B60,D_FuelStreams!$P:$P,0)+Z$34))</f>
        <v/>
      </c>
      <c r="AA60" s="378" t="str" cm="1">
        <f t="array" ref="AA60">IF($D60="","",INDEX(D_FuelStreams!$E:$E,MATCH($B60,D_FuelStreams!$P:$P,0)+AA$34))</f>
        <v/>
      </c>
      <c r="AB60" s="377" t="str" cm="1">
        <f t="array" ref="AB60">IF($D60="","",INDEX(D_FuelStreams!$F:$F,MATCH($B60,D_FuelStreams!$P:$P,0)+AB$34))</f>
        <v/>
      </c>
      <c r="AC60" s="378" t="str" cm="1">
        <f t="array" ref="AC60">IF($D60="","",INDEX(D_FuelStreams!$G:$G,MATCH($B60,D_FuelStreams!$P:$P,0)+AC$34))</f>
        <v/>
      </c>
      <c r="AD60" s="377" t="str" cm="1">
        <f t="array" ref="AD60">IF($D60="","",INDEX(D_FuelStreams!$I:$I,MATCH($B60,D_FuelStreams!$P:$P,0)+AD$34))</f>
        <v/>
      </c>
      <c r="AE60" s="377" t="str" cm="1">
        <f t="array" ref="AE60">IF($D60="","",INDEX(D_FuelStreams!$J:$J,MATCH($B60,D_FuelStreams!$P:$P,0)+AE$34))</f>
        <v/>
      </c>
      <c r="AF60" s="379" t="str" cm="1">
        <f t="array" ref="AF60">IF($D60="","",INDEX(D_FuelStreams!$K:$K,MATCH($B60,D_FuelStreams!$P:$P,0)+AF$34))</f>
        <v/>
      </c>
      <c r="AG60" s="377" t="str" cm="1">
        <f t="array" ref="AG60">IF($D60="","",INDEX(D_FuelStreams!$L:$L,MATCH($B60,D_FuelStreams!$P:$P,0)+AG$34))</f>
        <v/>
      </c>
    </row>
    <row r="61" spans="2:33" x14ac:dyDescent="0.2">
      <c r="B61" s="377">
        <v>25</v>
      </c>
      <c r="C61" s="363">
        <f t="shared" si="19"/>
        <v>0</v>
      </c>
      <c r="D61" s="378" t="str">
        <f>IFERROR(INDEX(D_FuelStreams!$E:$E,MATCH($B61,D_FuelStreams!$R:$R,0)),"")</f>
        <v/>
      </c>
      <c r="E61" s="378" t="str" cm="1">
        <f t="array" ref="E61">IF($D61="","",INDEX(D_FuelStreams!$E:$E,MATCH($B61,D_FuelStreams!$R:$R,0)+1))</f>
        <v/>
      </c>
      <c r="F61" s="378" t="str" cm="1">
        <f t="array" ref="F61">IF($D61="","",INDEX(D_FuelStreams!$E:$E,MATCH($B61,D_FuelStreams!$P:$P,0)+F$34))</f>
        <v/>
      </c>
      <c r="G61" s="377" t="str" cm="1">
        <f t="array" ref="G61">IF($D61="","",INDEX(D_FuelStreams!$F:$F,MATCH($B61,D_FuelStreams!$P:$P,0)+G$34))</f>
        <v/>
      </c>
      <c r="H61" s="378" t="str" cm="1">
        <f t="array" ref="H61">IF($D61="","",INDEX(D_FuelStreams!$G:$G,MATCH($B61,D_FuelStreams!$P:$P,0)+H$34))</f>
        <v/>
      </c>
      <c r="I61" s="377" t="str" cm="1">
        <f t="array" ref="I61">IF($D61="","",INDEX(D_FuelStreams!$I:$I,MATCH($B61,D_FuelStreams!$P:$P,0)+I$34))</f>
        <v/>
      </c>
      <c r="J61" s="377" t="str" cm="1">
        <f t="array" ref="J61">IF($D61="","",INDEX(D_FuelStreams!$J:$J,MATCH($B61,D_FuelStreams!$P:$P,0)+J$34))</f>
        <v/>
      </c>
      <c r="K61" s="379" t="str" cm="1">
        <f t="array" ref="K61">IF($D61="","",INDEX(D_FuelStreams!$K:$K,MATCH($B61,D_FuelStreams!$P:$P,0)+K$34))</f>
        <v/>
      </c>
      <c r="L61" s="377" t="str" cm="1">
        <f t="array" ref="L61">IF($D61="","",INDEX(D_FuelStreams!$L:$L,MATCH($B61,D_FuelStreams!$P:$P,0)+L$34))</f>
        <v/>
      </c>
      <c r="M61" s="378" t="str" cm="1">
        <f t="array" ref="M61">IF($D61="","",INDEX(D_FuelStreams!$E:$E,MATCH($B61,D_FuelStreams!$P:$P,0)+M$34))</f>
        <v/>
      </c>
      <c r="N61" s="377" t="str" cm="1">
        <f t="array" ref="N61">IF($D61="","",INDEX(D_FuelStreams!$F:$F,MATCH($B61,D_FuelStreams!$P:$P,0)+N$34))</f>
        <v/>
      </c>
      <c r="O61" s="378" t="str" cm="1">
        <f t="array" ref="O61">IF($D61="","",INDEX(D_FuelStreams!$G:$G,MATCH($B61,D_FuelStreams!$P:$P,0)+O$34))</f>
        <v/>
      </c>
      <c r="P61" s="377" t="str" cm="1">
        <f t="array" ref="P61">IF($D61="","",INDEX(D_FuelStreams!$I:$I,MATCH($B61,D_FuelStreams!$P:$P,0)+P$34))</f>
        <v/>
      </c>
      <c r="Q61" s="377" t="str" cm="1">
        <f t="array" ref="Q61">IF($D61="","",INDEX(D_FuelStreams!$J:$J,MATCH($B61,D_FuelStreams!$P:$P,0)+Q$34))</f>
        <v/>
      </c>
      <c r="R61" s="379" t="str" cm="1">
        <f t="array" ref="R61">IF($D61="","",INDEX(D_FuelStreams!$K:$K,MATCH($B61,D_FuelStreams!$P:$P,0)+R$34))</f>
        <v/>
      </c>
      <c r="S61" s="377" t="str" cm="1">
        <f t="array" ref="S61">IF($D61="","",INDEX(D_FuelStreams!$L:$L,MATCH($B61,D_FuelStreams!$P:$P,0)+S$34))</f>
        <v/>
      </c>
      <c r="T61" s="378" t="str" cm="1">
        <f t="array" ref="T61">IF($D61="","",INDEX(D_FuelStreams!$E:$E,MATCH($B61,D_FuelStreams!$P:$P,0)+T$34))</f>
        <v/>
      </c>
      <c r="U61" s="377" t="str" cm="1">
        <f t="array" ref="U61">IF($D61="","",INDEX(D_FuelStreams!$F:$F,MATCH($B61,D_FuelStreams!$P:$P,0)+U$34))</f>
        <v/>
      </c>
      <c r="V61" s="378" t="str" cm="1">
        <f t="array" ref="V61">IF($D61="","",INDEX(D_FuelStreams!$G:$G,MATCH($B61,D_FuelStreams!$P:$P,0)+V$34))</f>
        <v/>
      </c>
      <c r="W61" s="377" t="str" cm="1">
        <f t="array" ref="W61">IF($D61="","",INDEX(D_FuelStreams!$I:$I,MATCH($B61,D_FuelStreams!$P:$P,0)+W$34))</f>
        <v/>
      </c>
      <c r="X61" s="377" t="str" cm="1">
        <f t="array" ref="X61">IF($D61="","",INDEX(D_FuelStreams!$J:$J,MATCH($B61,D_FuelStreams!$P:$P,0)+X$34))</f>
        <v/>
      </c>
      <c r="Y61" s="379" t="str" cm="1">
        <f t="array" ref="Y61">IF($D61="","",INDEX(D_FuelStreams!$K:$K,MATCH($B61,D_FuelStreams!$P:$P,0)+Y$34))</f>
        <v/>
      </c>
      <c r="Z61" s="377" t="str" cm="1">
        <f t="array" ref="Z61">IF($D61="","",INDEX(D_FuelStreams!$L:$L,MATCH($B61,D_FuelStreams!$P:$P,0)+Z$34))</f>
        <v/>
      </c>
      <c r="AA61" s="378" t="str" cm="1">
        <f t="array" ref="AA61">IF($D61="","",INDEX(D_FuelStreams!$E:$E,MATCH($B61,D_FuelStreams!$P:$P,0)+AA$34))</f>
        <v/>
      </c>
      <c r="AB61" s="377" t="str" cm="1">
        <f t="array" ref="AB61">IF($D61="","",INDEX(D_FuelStreams!$F:$F,MATCH($B61,D_FuelStreams!$P:$P,0)+AB$34))</f>
        <v/>
      </c>
      <c r="AC61" s="378" t="str" cm="1">
        <f t="array" ref="AC61">IF($D61="","",INDEX(D_FuelStreams!$G:$G,MATCH($B61,D_FuelStreams!$P:$P,0)+AC$34))</f>
        <v/>
      </c>
      <c r="AD61" s="377" t="str" cm="1">
        <f t="array" ref="AD61">IF($D61="","",INDEX(D_FuelStreams!$I:$I,MATCH($B61,D_FuelStreams!$P:$P,0)+AD$34))</f>
        <v/>
      </c>
      <c r="AE61" s="377" t="str" cm="1">
        <f t="array" ref="AE61">IF($D61="","",INDEX(D_FuelStreams!$J:$J,MATCH($B61,D_FuelStreams!$P:$P,0)+AE$34))</f>
        <v/>
      </c>
      <c r="AF61" s="379" t="str" cm="1">
        <f t="array" ref="AF61">IF($D61="","",INDEX(D_FuelStreams!$K:$K,MATCH($B61,D_FuelStreams!$P:$P,0)+AF$34))</f>
        <v/>
      </c>
      <c r="AG61" s="377" t="str" cm="1">
        <f t="array" ref="AG61">IF($D61="","",INDEX(D_FuelStreams!$L:$L,MATCH($B61,D_FuelStreams!$P:$P,0)+AG$34))</f>
        <v/>
      </c>
    </row>
    <row r="62" spans="2:33" x14ac:dyDescent="0.2">
      <c r="B62" s="377">
        <v>26</v>
      </c>
      <c r="C62" s="363">
        <f t="shared" si="19"/>
        <v>0</v>
      </c>
      <c r="D62" s="378" t="str">
        <f>IFERROR(INDEX(D_FuelStreams!$E:$E,MATCH($B62,D_FuelStreams!$R:$R,0)),"")</f>
        <v/>
      </c>
      <c r="E62" s="378" t="str" cm="1">
        <f t="array" ref="E62">IF($D62="","",INDEX(D_FuelStreams!$E:$E,MATCH($B62,D_FuelStreams!$R:$R,0)+1))</f>
        <v/>
      </c>
      <c r="F62" s="378" t="str" cm="1">
        <f t="array" ref="F62">IF($D62="","",INDEX(D_FuelStreams!$E:$E,MATCH($B62,D_FuelStreams!$P:$P,0)+F$34))</f>
        <v/>
      </c>
      <c r="G62" s="377" t="str" cm="1">
        <f t="array" ref="G62">IF($D62="","",INDEX(D_FuelStreams!$F:$F,MATCH($B62,D_FuelStreams!$P:$P,0)+G$34))</f>
        <v/>
      </c>
      <c r="H62" s="378" t="str" cm="1">
        <f t="array" ref="H62">IF($D62="","",INDEX(D_FuelStreams!$G:$G,MATCH($B62,D_FuelStreams!$P:$P,0)+H$34))</f>
        <v/>
      </c>
      <c r="I62" s="377" t="str" cm="1">
        <f t="array" ref="I62">IF($D62="","",INDEX(D_FuelStreams!$I:$I,MATCH($B62,D_FuelStreams!$P:$P,0)+I$34))</f>
        <v/>
      </c>
      <c r="J62" s="377" t="str" cm="1">
        <f t="array" ref="J62">IF($D62="","",INDEX(D_FuelStreams!$J:$J,MATCH($B62,D_FuelStreams!$P:$P,0)+J$34))</f>
        <v/>
      </c>
      <c r="K62" s="379" t="str" cm="1">
        <f t="array" ref="K62">IF($D62="","",INDEX(D_FuelStreams!$K:$K,MATCH($B62,D_FuelStreams!$P:$P,0)+K$34))</f>
        <v/>
      </c>
      <c r="L62" s="377" t="str" cm="1">
        <f t="array" ref="L62">IF($D62="","",INDEX(D_FuelStreams!$L:$L,MATCH($B62,D_FuelStreams!$P:$P,0)+L$34))</f>
        <v/>
      </c>
      <c r="M62" s="378" t="str" cm="1">
        <f t="array" ref="M62">IF($D62="","",INDEX(D_FuelStreams!$E:$E,MATCH($B62,D_FuelStreams!$P:$P,0)+M$34))</f>
        <v/>
      </c>
      <c r="N62" s="377" t="str" cm="1">
        <f t="array" ref="N62">IF($D62="","",INDEX(D_FuelStreams!$F:$F,MATCH($B62,D_FuelStreams!$P:$P,0)+N$34))</f>
        <v/>
      </c>
      <c r="O62" s="378" t="str" cm="1">
        <f t="array" ref="O62">IF($D62="","",INDEX(D_FuelStreams!$G:$G,MATCH($B62,D_FuelStreams!$P:$P,0)+O$34))</f>
        <v/>
      </c>
      <c r="P62" s="377" t="str" cm="1">
        <f t="array" ref="P62">IF($D62="","",INDEX(D_FuelStreams!$I:$I,MATCH($B62,D_FuelStreams!$P:$P,0)+P$34))</f>
        <v/>
      </c>
      <c r="Q62" s="377" t="str" cm="1">
        <f t="array" ref="Q62">IF($D62="","",INDEX(D_FuelStreams!$J:$J,MATCH($B62,D_FuelStreams!$P:$P,0)+Q$34))</f>
        <v/>
      </c>
      <c r="R62" s="379" t="str" cm="1">
        <f t="array" ref="R62">IF($D62="","",INDEX(D_FuelStreams!$K:$K,MATCH($B62,D_FuelStreams!$P:$P,0)+R$34))</f>
        <v/>
      </c>
      <c r="S62" s="377" t="str" cm="1">
        <f t="array" ref="S62">IF($D62="","",INDEX(D_FuelStreams!$L:$L,MATCH($B62,D_FuelStreams!$P:$P,0)+S$34))</f>
        <v/>
      </c>
      <c r="T62" s="378" t="str" cm="1">
        <f t="array" ref="T62">IF($D62="","",INDEX(D_FuelStreams!$E:$E,MATCH($B62,D_FuelStreams!$P:$P,0)+T$34))</f>
        <v/>
      </c>
      <c r="U62" s="377" t="str" cm="1">
        <f t="array" ref="U62">IF($D62="","",INDEX(D_FuelStreams!$F:$F,MATCH($B62,D_FuelStreams!$P:$P,0)+U$34))</f>
        <v/>
      </c>
      <c r="V62" s="378" t="str" cm="1">
        <f t="array" ref="V62">IF($D62="","",INDEX(D_FuelStreams!$G:$G,MATCH($B62,D_FuelStreams!$P:$P,0)+V$34))</f>
        <v/>
      </c>
      <c r="W62" s="377" t="str" cm="1">
        <f t="array" ref="W62">IF($D62="","",INDEX(D_FuelStreams!$I:$I,MATCH($B62,D_FuelStreams!$P:$P,0)+W$34))</f>
        <v/>
      </c>
      <c r="X62" s="377" t="str" cm="1">
        <f t="array" ref="X62">IF($D62="","",INDEX(D_FuelStreams!$J:$J,MATCH($B62,D_FuelStreams!$P:$P,0)+X$34))</f>
        <v/>
      </c>
      <c r="Y62" s="379" t="str" cm="1">
        <f t="array" ref="Y62">IF($D62="","",INDEX(D_FuelStreams!$K:$K,MATCH($B62,D_FuelStreams!$P:$P,0)+Y$34))</f>
        <v/>
      </c>
      <c r="Z62" s="377" t="str" cm="1">
        <f t="array" ref="Z62">IF($D62="","",INDEX(D_FuelStreams!$L:$L,MATCH($B62,D_FuelStreams!$P:$P,0)+Z$34))</f>
        <v/>
      </c>
      <c r="AA62" s="378" t="str" cm="1">
        <f t="array" ref="AA62">IF($D62="","",INDEX(D_FuelStreams!$E:$E,MATCH($B62,D_FuelStreams!$P:$P,0)+AA$34))</f>
        <v/>
      </c>
      <c r="AB62" s="377" t="str" cm="1">
        <f t="array" ref="AB62">IF($D62="","",INDEX(D_FuelStreams!$F:$F,MATCH($B62,D_FuelStreams!$P:$P,0)+AB$34))</f>
        <v/>
      </c>
      <c r="AC62" s="378" t="str" cm="1">
        <f t="array" ref="AC62">IF($D62="","",INDEX(D_FuelStreams!$G:$G,MATCH($B62,D_FuelStreams!$P:$P,0)+AC$34))</f>
        <v/>
      </c>
      <c r="AD62" s="377" t="str" cm="1">
        <f t="array" ref="AD62">IF($D62="","",INDEX(D_FuelStreams!$I:$I,MATCH($B62,D_FuelStreams!$P:$P,0)+AD$34))</f>
        <v/>
      </c>
      <c r="AE62" s="377" t="str" cm="1">
        <f t="array" ref="AE62">IF($D62="","",INDEX(D_FuelStreams!$J:$J,MATCH($B62,D_FuelStreams!$P:$P,0)+AE$34))</f>
        <v/>
      </c>
      <c r="AF62" s="379" t="str" cm="1">
        <f t="array" ref="AF62">IF($D62="","",INDEX(D_FuelStreams!$K:$K,MATCH($B62,D_FuelStreams!$P:$P,0)+AF$34))</f>
        <v/>
      </c>
      <c r="AG62" s="377" t="str" cm="1">
        <f t="array" ref="AG62">IF($D62="","",INDEX(D_FuelStreams!$L:$L,MATCH($B62,D_FuelStreams!$P:$P,0)+AG$34))</f>
        <v/>
      </c>
    </row>
    <row r="63" spans="2:33" x14ac:dyDescent="0.2">
      <c r="B63" s="377">
        <v>27</v>
      </c>
      <c r="C63" s="363">
        <f t="shared" si="19"/>
        <v>0</v>
      </c>
      <c r="D63" s="378" t="str">
        <f>IFERROR(INDEX(D_FuelStreams!$E:$E,MATCH($B63,D_FuelStreams!$R:$R,0)),"")</f>
        <v/>
      </c>
      <c r="E63" s="378" t="str" cm="1">
        <f t="array" ref="E63">IF($D63="","",INDEX(D_FuelStreams!$E:$E,MATCH($B63,D_FuelStreams!$R:$R,0)+1))</f>
        <v/>
      </c>
      <c r="F63" s="378" t="str" cm="1">
        <f t="array" ref="F63">IF($D63="","",INDEX(D_FuelStreams!$E:$E,MATCH($B63,D_FuelStreams!$P:$P,0)+F$34))</f>
        <v/>
      </c>
      <c r="G63" s="377" t="str" cm="1">
        <f t="array" ref="G63">IF($D63="","",INDEX(D_FuelStreams!$F:$F,MATCH($B63,D_FuelStreams!$P:$P,0)+G$34))</f>
        <v/>
      </c>
      <c r="H63" s="378" t="str" cm="1">
        <f t="array" ref="H63">IF($D63="","",INDEX(D_FuelStreams!$G:$G,MATCH($B63,D_FuelStreams!$P:$P,0)+H$34))</f>
        <v/>
      </c>
      <c r="I63" s="377" t="str" cm="1">
        <f t="array" ref="I63">IF($D63="","",INDEX(D_FuelStreams!$I:$I,MATCH($B63,D_FuelStreams!$P:$P,0)+I$34))</f>
        <v/>
      </c>
      <c r="J63" s="377" t="str" cm="1">
        <f t="array" ref="J63">IF($D63="","",INDEX(D_FuelStreams!$J:$J,MATCH($B63,D_FuelStreams!$P:$P,0)+J$34))</f>
        <v/>
      </c>
      <c r="K63" s="379" t="str" cm="1">
        <f t="array" ref="K63">IF($D63="","",INDEX(D_FuelStreams!$K:$K,MATCH($B63,D_FuelStreams!$P:$P,0)+K$34))</f>
        <v/>
      </c>
      <c r="L63" s="377" t="str" cm="1">
        <f t="array" ref="L63">IF($D63="","",INDEX(D_FuelStreams!$L:$L,MATCH($B63,D_FuelStreams!$P:$P,0)+L$34))</f>
        <v/>
      </c>
      <c r="M63" s="378" t="str" cm="1">
        <f t="array" ref="M63">IF($D63="","",INDEX(D_FuelStreams!$E:$E,MATCH($B63,D_FuelStreams!$P:$P,0)+M$34))</f>
        <v/>
      </c>
      <c r="N63" s="377" t="str" cm="1">
        <f t="array" ref="N63">IF($D63="","",INDEX(D_FuelStreams!$F:$F,MATCH($B63,D_FuelStreams!$P:$P,0)+N$34))</f>
        <v/>
      </c>
      <c r="O63" s="378" t="str" cm="1">
        <f t="array" ref="O63">IF($D63="","",INDEX(D_FuelStreams!$G:$G,MATCH($B63,D_FuelStreams!$P:$P,0)+O$34))</f>
        <v/>
      </c>
      <c r="P63" s="377" t="str" cm="1">
        <f t="array" ref="P63">IF($D63="","",INDEX(D_FuelStreams!$I:$I,MATCH($B63,D_FuelStreams!$P:$P,0)+P$34))</f>
        <v/>
      </c>
      <c r="Q63" s="377" t="str" cm="1">
        <f t="array" ref="Q63">IF($D63="","",INDEX(D_FuelStreams!$J:$J,MATCH($B63,D_FuelStreams!$P:$P,0)+Q$34))</f>
        <v/>
      </c>
      <c r="R63" s="379" t="str" cm="1">
        <f t="array" ref="R63">IF($D63="","",INDEX(D_FuelStreams!$K:$K,MATCH($B63,D_FuelStreams!$P:$P,0)+R$34))</f>
        <v/>
      </c>
      <c r="S63" s="377" t="str" cm="1">
        <f t="array" ref="S63">IF($D63="","",INDEX(D_FuelStreams!$L:$L,MATCH($B63,D_FuelStreams!$P:$P,0)+S$34))</f>
        <v/>
      </c>
      <c r="T63" s="378" t="str" cm="1">
        <f t="array" ref="T63">IF($D63="","",INDEX(D_FuelStreams!$E:$E,MATCH($B63,D_FuelStreams!$P:$P,0)+T$34))</f>
        <v/>
      </c>
      <c r="U63" s="377" t="str" cm="1">
        <f t="array" ref="U63">IF($D63="","",INDEX(D_FuelStreams!$F:$F,MATCH($B63,D_FuelStreams!$P:$P,0)+U$34))</f>
        <v/>
      </c>
      <c r="V63" s="378" t="str" cm="1">
        <f t="array" ref="V63">IF($D63="","",INDEX(D_FuelStreams!$G:$G,MATCH($B63,D_FuelStreams!$P:$P,0)+V$34))</f>
        <v/>
      </c>
      <c r="W63" s="377" t="str" cm="1">
        <f t="array" ref="W63">IF($D63="","",INDEX(D_FuelStreams!$I:$I,MATCH($B63,D_FuelStreams!$P:$P,0)+W$34))</f>
        <v/>
      </c>
      <c r="X63" s="377" t="str" cm="1">
        <f t="array" ref="X63">IF($D63="","",INDEX(D_FuelStreams!$J:$J,MATCH($B63,D_FuelStreams!$P:$P,0)+X$34))</f>
        <v/>
      </c>
      <c r="Y63" s="379" t="str" cm="1">
        <f t="array" ref="Y63">IF($D63="","",INDEX(D_FuelStreams!$K:$K,MATCH($B63,D_FuelStreams!$P:$P,0)+Y$34))</f>
        <v/>
      </c>
      <c r="Z63" s="377" t="str" cm="1">
        <f t="array" ref="Z63">IF($D63="","",INDEX(D_FuelStreams!$L:$L,MATCH($B63,D_FuelStreams!$P:$P,0)+Z$34))</f>
        <v/>
      </c>
      <c r="AA63" s="378" t="str" cm="1">
        <f t="array" ref="AA63">IF($D63="","",INDEX(D_FuelStreams!$E:$E,MATCH($B63,D_FuelStreams!$P:$P,0)+AA$34))</f>
        <v/>
      </c>
      <c r="AB63" s="377" t="str" cm="1">
        <f t="array" ref="AB63">IF($D63="","",INDEX(D_FuelStreams!$F:$F,MATCH($B63,D_FuelStreams!$P:$P,0)+AB$34))</f>
        <v/>
      </c>
      <c r="AC63" s="378" t="str" cm="1">
        <f t="array" ref="AC63">IF($D63="","",INDEX(D_FuelStreams!$G:$G,MATCH($B63,D_FuelStreams!$P:$P,0)+AC$34))</f>
        <v/>
      </c>
      <c r="AD63" s="377" t="str" cm="1">
        <f t="array" ref="AD63">IF($D63="","",INDEX(D_FuelStreams!$I:$I,MATCH($B63,D_FuelStreams!$P:$P,0)+AD$34))</f>
        <v/>
      </c>
      <c r="AE63" s="377" t="str" cm="1">
        <f t="array" ref="AE63">IF($D63="","",INDEX(D_FuelStreams!$J:$J,MATCH($B63,D_FuelStreams!$P:$P,0)+AE$34))</f>
        <v/>
      </c>
      <c r="AF63" s="379" t="str" cm="1">
        <f t="array" ref="AF63">IF($D63="","",INDEX(D_FuelStreams!$K:$K,MATCH($B63,D_FuelStreams!$P:$P,0)+AF$34))</f>
        <v/>
      </c>
      <c r="AG63" s="377" t="str" cm="1">
        <f t="array" ref="AG63">IF($D63="","",INDEX(D_FuelStreams!$L:$L,MATCH($B63,D_FuelStreams!$P:$P,0)+AG$34))</f>
        <v/>
      </c>
    </row>
    <row r="64" spans="2:33" x14ac:dyDescent="0.2">
      <c r="B64" s="377">
        <v>28</v>
      </c>
      <c r="C64" s="363">
        <f t="shared" si="19"/>
        <v>0</v>
      </c>
      <c r="D64" s="378" t="str">
        <f>IFERROR(INDEX(D_FuelStreams!$E:$E,MATCH($B64,D_FuelStreams!$R:$R,0)),"")</f>
        <v/>
      </c>
      <c r="E64" s="378" t="str" cm="1">
        <f t="array" ref="E64">IF($D64="","",INDEX(D_FuelStreams!$E:$E,MATCH($B64,D_FuelStreams!$R:$R,0)+1))</f>
        <v/>
      </c>
      <c r="F64" s="378" t="str" cm="1">
        <f t="array" ref="F64">IF($D64="","",INDEX(D_FuelStreams!$E:$E,MATCH($B64,D_FuelStreams!$P:$P,0)+F$34))</f>
        <v/>
      </c>
      <c r="G64" s="377" t="str" cm="1">
        <f t="array" ref="G64">IF($D64="","",INDEX(D_FuelStreams!$F:$F,MATCH($B64,D_FuelStreams!$P:$P,0)+G$34))</f>
        <v/>
      </c>
      <c r="H64" s="378" t="str" cm="1">
        <f t="array" ref="H64">IF($D64="","",INDEX(D_FuelStreams!$G:$G,MATCH($B64,D_FuelStreams!$P:$P,0)+H$34))</f>
        <v/>
      </c>
      <c r="I64" s="377" t="str" cm="1">
        <f t="array" ref="I64">IF($D64="","",INDEX(D_FuelStreams!$I:$I,MATCH($B64,D_FuelStreams!$P:$P,0)+I$34))</f>
        <v/>
      </c>
      <c r="J64" s="377" t="str" cm="1">
        <f t="array" ref="J64">IF($D64="","",INDEX(D_FuelStreams!$J:$J,MATCH($B64,D_FuelStreams!$P:$P,0)+J$34))</f>
        <v/>
      </c>
      <c r="K64" s="379" t="str" cm="1">
        <f t="array" ref="K64">IF($D64="","",INDEX(D_FuelStreams!$K:$K,MATCH($B64,D_FuelStreams!$P:$P,0)+K$34))</f>
        <v/>
      </c>
      <c r="L64" s="377" t="str" cm="1">
        <f t="array" ref="L64">IF($D64="","",INDEX(D_FuelStreams!$L:$L,MATCH($B64,D_FuelStreams!$P:$P,0)+L$34))</f>
        <v/>
      </c>
      <c r="M64" s="378" t="str" cm="1">
        <f t="array" ref="M64">IF($D64="","",INDEX(D_FuelStreams!$E:$E,MATCH($B64,D_FuelStreams!$P:$P,0)+M$34))</f>
        <v/>
      </c>
      <c r="N64" s="377" t="str" cm="1">
        <f t="array" ref="N64">IF($D64="","",INDEX(D_FuelStreams!$F:$F,MATCH($B64,D_FuelStreams!$P:$P,0)+N$34))</f>
        <v/>
      </c>
      <c r="O64" s="378" t="str" cm="1">
        <f t="array" ref="O64">IF($D64="","",INDEX(D_FuelStreams!$G:$G,MATCH($B64,D_FuelStreams!$P:$P,0)+O$34))</f>
        <v/>
      </c>
      <c r="P64" s="377" t="str" cm="1">
        <f t="array" ref="P64">IF($D64="","",INDEX(D_FuelStreams!$I:$I,MATCH($B64,D_FuelStreams!$P:$P,0)+P$34))</f>
        <v/>
      </c>
      <c r="Q64" s="377" t="str" cm="1">
        <f t="array" ref="Q64">IF($D64="","",INDEX(D_FuelStreams!$J:$J,MATCH($B64,D_FuelStreams!$P:$P,0)+Q$34))</f>
        <v/>
      </c>
      <c r="R64" s="379" t="str" cm="1">
        <f t="array" ref="R64">IF($D64="","",INDEX(D_FuelStreams!$K:$K,MATCH($B64,D_FuelStreams!$P:$P,0)+R$34))</f>
        <v/>
      </c>
      <c r="S64" s="377" t="str" cm="1">
        <f t="array" ref="S64">IF($D64="","",INDEX(D_FuelStreams!$L:$L,MATCH($B64,D_FuelStreams!$P:$P,0)+S$34))</f>
        <v/>
      </c>
      <c r="T64" s="378" t="str" cm="1">
        <f t="array" ref="T64">IF($D64="","",INDEX(D_FuelStreams!$E:$E,MATCH($B64,D_FuelStreams!$P:$P,0)+T$34))</f>
        <v/>
      </c>
      <c r="U64" s="377" t="str" cm="1">
        <f t="array" ref="U64">IF($D64="","",INDEX(D_FuelStreams!$F:$F,MATCH($B64,D_FuelStreams!$P:$P,0)+U$34))</f>
        <v/>
      </c>
      <c r="V64" s="378" t="str" cm="1">
        <f t="array" ref="V64">IF($D64="","",INDEX(D_FuelStreams!$G:$G,MATCH($B64,D_FuelStreams!$P:$P,0)+V$34))</f>
        <v/>
      </c>
      <c r="W64" s="377" t="str" cm="1">
        <f t="array" ref="W64">IF($D64="","",INDEX(D_FuelStreams!$I:$I,MATCH($B64,D_FuelStreams!$P:$P,0)+W$34))</f>
        <v/>
      </c>
      <c r="X64" s="377" t="str" cm="1">
        <f t="array" ref="X64">IF($D64="","",INDEX(D_FuelStreams!$J:$J,MATCH($B64,D_FuelStreams!$P:$P,0)+X$34))</f>
        <v/>
      </c>
      <c r="Y64" s="379" t="str" cm="1">
        <f t="array" ref="Y64">IF($D64="","",INDEX(D_FuelStreams!$K:$K,MATCH($B64,D_FuelStreams!$P:$P,0)+Y$34))</f>
        <v/>
      </c>
      <c r="Z64" s="377" t="str" cm="1">
        <f t="array" ref="Z64">IF($D64="","",INDEX(D_FuelStreams!$L:$L,MATCH($B64,D_FuelStreams!$P:$P,0)+Z$34))</f>
        <v/>
      </c>
      <c r="AA64" s="378" t="str" cm="1">
        <f t="array" ref="AA64">IF($D64="","",INDEX(D_FuelStreams!$E:$E,MATCH($B64,D_FuelStreams!$P:$P,0)+AA$34))</f>
        <v/>
      </c>
      <c r="AB64" s="377" t="str" cm="1">
        <f t="array" ref="AB64">IF($D64="","",INDEX(D_FuelStreams!$F:$F,MATCH($B64,D_FuelStreams!$P:$P,0)+AB$34))</f>
        <v/>
      </c>
      <c r="AC64" s="378" t="str" cm="1">
        <f t="array" ref="AC64">IF($D64="","",INDEX(D_FuelStreams!$G:$G,MATCH($B64,D_FuelStreams!$P:$P,0)+AC$34))</f>
        <v/>
      </c>
      <c r="AD64" s="377" t="str" cm="1">
        <f t="array" ref="AD64">IF($D64="","",INDEX(D_FuelStreams!$I:$I,MATCH($B64,D_FuelStreams!$P:$P,0)+AD$34))</f>
        <v/>
      </c>
      <c r="AE64" s="377" t="str" cm="1">
        <f t="array" ref="AE64">IF($D64="","",INDEX(D_FuelStreams!$J:$J,MATCH($B64,D_FuelStreams!$P:$P,0)+AE$34))</f>
        <v/>
      </c>
      <c r="AF64" s="379" t="str" cm="1">
        <f t="array" ref="AF64">IF($D64="","",INDEX(D_FuelStreams!$K:$K,MATCH($B64,D_FuelStreams!$P:$P,0)+AF$34))</f>
        <v/>
      </c>
      <c r="AG64" s="377" t="str" cm="1">
        <f t="array" ref="AG64">IF($D64="","",INDEX(D_FuelStreams!$L:$L,MATCH($B64,D_FuelStreams!$P:$P,0)+AG$34))</f>
        <v/>
      </c>
    </row>
    <row r="65" spans="1:34" x14ac:dyDescent="0.2">
      <c r="B65" s="377">
        <v>29</v>
      </c>
      <c r="C65" s="363">
        <f t="shared" si="19"/>
        <v>0</v>
      </c>
      <c r="D65" s="378" t="str">
        <f>IFERROR(INDEX(D_FuelStreams!$E:$E,MATCH($B65,D_FuelStreams!$R:$R,0)),"")</f>
        <v/>
      </c>
      <c r="E65" s="378" t="str" cm="1">
        <f t="array" ref="E65">IF($D65="","",INDEX(D_FuelStreams!$E:$E,MATCH($B65,D_FuelStreams!$R:$R,0)+1))</f>
        <v/>
      </c>
      <c r="F65" s="378" t="str" cm="1">
        <f t="array" ref="F65">IF($D65="","",INDEX(D_FuelStreams!$E:$E,MATCH($B65,D_FuelStreams!$P:$P,0)+F$34))</f>
        <v/>
      </c>
      <c r="G65" s="377" t="str" cm="1">
        <f t="array" ref="G65">IF($D65="","",INDEX(D_FuelStreams!$F:$F,MATCH($B65,D_FuelStreams!$P:$P,0)+G$34))</f>
        <v/>
      </c>
      <c r="H65" s="378" t="str" cm="1">
        <f t="array" ref="H65">IF($D65="","",INDEX(D_FuelStreams!$G:$G,MATCH($B65,D_FuelStreams!$P:$P,0)+H$34))</f>
        <v/>
      </c>
      <c r="I65" s="377" t="str" cm="1">
        <f t="array" ref="I65">IF($D65="","",INDEX(D_FuelStreams!$I:$I,MATCH($B65,D_FuelStreams!$P:$P,0)+I$34))</f>
        <v/>
      </c>
      <c r="J65" s="377" t="str" cm="1">
        <f t="array" ref="J65">IF($D65="","",INDEX(D_FuelStreams!$J:$J,MATCH($B65,D_FuelStreams!$P:$P,0)+J$34))</f>
        <v/>
      </c>
      <c r="K65" s="379" t="str" cm="1">
        <f t="array" ref="K65">IF($D65="","",INDEX(D_FuelStreams!$K:$K,MATCH($B65,D_FuelStreams!$P:$P,0)+K$34))</f>
        <v/>
      </c>
      <c r="L65" s="377" t="str" cm="1">
        <f t="array" ref="L65">IF($D65="","",INDEX(D_FuelStreams!$L:$L,MATCH($B65,D_FuelStreams!$P:$P,0)+L$34))</f>
        <v/>
      </c>
      <c r="M65" s="378" t="str" cm="1">
        <f t="array" ref="M65">IF($D65="","",INDEX(D_FuelStreams!$E:$E,MATCH($B65,D_FuelStreams!$P:$P,0)+M$34))</f>
        <v/>
      </c>
      <c r="N65" s="377" t="str" cm="1">
        <f t="array" ref="N65">IF($D65="","",INDEX(D_FuelStreams!$F:$F,MATCH($B65,D_FuelStreams!$P:$P,0)+N$34))</f>
        <v/>
      </c>
      <c r="O65" s="378" t="str" cm="1">
        <f t="array" ref="O65">IF($D65="","",INDEX(D_FuelStreams!$G:$G,MATCH($B65,D_FuelStreams!$P:$P,0)+O$34))</f>
        <v/>
      </c>
      <c r="P65" s="377" t="str" cm="1">
        <f t="array" ref="P65">IF($D65="","",INDEX(D_FuelStreams!$I:$I,MATCH($B65,D_FuelStreams!$P:$P,0)+P$34))</f>
        <v/>
      </c>
      <c r="Q65" s="377" t="str" cm="1">
        <f t="array" ref="Q65">IF($D65="","",INDEX(D_FuelStreams!$J:$J,MATCH($B65,D_FuelStreams!$P:$P,0)+Q$34))</f>
        <v/>
      </c>
      <c r="R65" s="379" t="str" cm="1">
        <f t="array" ref="R65">IF($D65="","",INDEX(D_FuelStreams!$K:$K,MATCH($B65,D_FuelStreams!$P:$P,0)+R$34))</f>
        <v/>
      </c>
      <c r="S65" s="377" t="str" cm="1">
        <f t="array" ref="S65">IF($D65="","",INDEX(D_FuelStreams!$L:$L,MATCH($B65,D_FuelStreams!$P:$P,0)+S$34))</f>
        <v/>
      </c>
      <c r="T65" s="378" t="str" cm="1">
        <f t="array" ref="T65">IF($D65="","",INDEX(D_FuelStreams!$E:$E,MATCH($B65,D_FuelStreams!$P:$P,0)+T$34))</f>
        <v/>
      </c>
      <c r="U65" s="377" t="str" cm="1">
        <f t="array" ref="U65">IF($D65="","",INDEX(D_FuelStreams!$F:$F,MATCH($B65,D_FuelStreams!$P:$P,0)+U$34))</f>
        <v/>
      </c>
      <c r="V65" s="378" t="str" cm="1">
        <f t="array" ref="V65">IF($D65="","",INDEX(D_FuelStreams!$G:$G,MATCH($B65,D_FuelStreams!$P:$P,0)+V$34))</f>
        <v/>
      </c>
      <c r="W65" s="377" t="str" cm="1">
        <f t="array" ref="W65">IF($D65="","",INDEX(D_FuelStreams!$I:$I,MATCH($B65,D_FuelStreams!$P:$P,0)+W$34))</f>
        <v/>
      </c>
      <c r="X65" s="377" t="str" cm="1">
        <f t="array" ref="X65">IF($D65="","",INDEX(D_FuelStreams!$J:$J,MATCH($B65,D_FuelStreams!$P:$P,0)+X$34))</f>
        <v/>
      </c>
      <c r="Y65" s="379" t="str" cm="1">
        <f t="array" ref="Y65">IF($D65="","",INDEX(D_FuelStreams!$K:$K,MATCH($B65,D_FuelStreams!$P:$P,0)+Y$34))</f>
        <v/>
      </c>
      <c r="Z65" s="377" t="str" cm="1">
        <f t="array" ref="Z65">IF($D65="","",INDEX(D_FuelStreams!$L:$L,MATCH($B65,D_FuelStreams!$P:$P,0)+Z$34))</f>
        <v/>
      </c>
      <c r="AA65" s="378" t="str" cm="1">
        <f t="array" ref="AA65">IF($D65="","",INDEX(D_FuelStreams!$E:$E,MATCH($B65,D_FuelStreams!$P:$P,0)+AA$34))</f>
        <v/>
      </c>
      <c r="AB65" s="377" t="str" cm="1">
        <f t="array" ref="AB65">IF($D65="","",INDEX(D_FuelStreams!$F:$F,MATCH($B65,D_FuelStreams!$P:$P,0)+AB$34))</f>
        <v/>
      </c>
      <c r="AC65" s="378" t="str" cm="1">
        <f t="array" ref="AC65">IF($D65="","",INDEX(D_FuelStreams!$G:$G,MATCH($B65,D_FuelStreams!$P:$P,0)+AC$34))</f>
        <v/>
      </c>
      <c r="AD65" s="377" t="str" cm="1">
        <f t="array" ref="AD65">IF($D65="","",INDEX(D_FuelStreams!$I:$I,MATCH($B65,D_FuelStreams!$P:$P,0)+AD$34))</f>
        <v/>
      </c>
      <c r="AE65" s="377" t="str" cm="1">
        <f t="array" ref="AE65">IF($D65="","",INDEX(D_FuelStreams!$J:$J,MATCH($B65,D_FuelStreams!$P:$P,0)+AE$34))</f>
        <v/>
      </c>
      <c r="AF65" s="379" t="str" cm="1">
        <f t="array" ref="AF65">IF($D65="","",INDEX(D_FuelStreams!$K:$K,MATCH($B65,D_FuelStreams!$P:$P,0)+AF$34))</f>
        <v/>
      </c>
      <c r="AG65" s="377" t="str" cm="1">
        <f t="array" ref="AG65">IF($D65="","",INDEX(D_FuelStreams!$L:$L,MATCH($B65,D_FuelStreams!$P:$P,0)+AG$34))</f>
        <v/>
      </c>
    </row>
    <row r="66" spans="1:34" x14ac:dyDescent="0.2">
      <c r="B66" s="377">
        <v>30</v>
      </c>
      <c r="C66" s="363">
        <f t="shared" si="19"/>
        <v>0</v>
      </c>
      <c r="D66" s="378" t="str">
        <f>IFERROR(INDEX(D_FuelStreams!$E:$E,MATCH($B66,D_FuelStreams!$R:$R,0)),"")</f>
        <v/>
      </c>
      <c r="E66" s="378" t="str" cm="1">
        <f t="array" ref="E66">IF($D66="","",INDEX(D_FuelStreams!$E:$E,MATCH($B66,D_FuelStreams!$R:$R,0)+1))</f>
        <v/>
      </c>
      <c r="F66" s="378" t="str" cm="1">
        <f t="array" ref="F66">IF($D66="","",INDEX(D_FuelStreams!$E:$E,MATCH($B66,D_FuelStreams!$P:$P,0)+F$34))</f>
        <v/>
      </c>
      <c r="G66" s="377" t="str" cm="1">
        <f t="array" ref="G66">IF($D66="","",INDEX(D_FuelStreams!$F:$F,MATCH($B66,D_FuelStreams!$P:$P,0)+G$34))</f>
        <v/>
      </c>
      <c r="H66" s="378" t="str" cm="1">
        <f t="array" ref="H66">IF($D66="","",INDEX(D_FuelStreams!$G:$G,MATCH($B66,D_FuelStreams!$P:$P,0)+H$34))</f>
        <v/>
      </c>
      <c r="I66" s="377" t="str" cm="1">
        <f t="array" ref="I66">IF($D66="","",INDEX(D_FuelStreams!$I:$I,MATCH($B66,D_FuelStreams!$P:$P,0)+I$34))</f>
        <v/>
      </c>
      <c r="J66" s="377" t="str" cm="1">
        <f t="array" ref="J66">IF($D66="","",INDEX(D_FuelStreams!$J:$J,MATCH($B66,D_FuelStreams!$P:$P,0)+J$34))</f>
        <v/>
      </c>
      <c r="K66" s="379" t="str" cm="1">
        <f t="array" ref="K66">IF($D66="","",INDEX(D_FuelStreams!$K:$K,MATCH($B66,D_FuelStreams!$P:$P,0)+K$34))</f>
        <v/>
      </c>
      <c r="L66" s="377" t="str" cm="1">
        <f t="array" ref="L66">IF($D66="","",INDEX(D_FuelStreams!$L:$L,MATCH($B66,D_FuelStreams!$P:$P,0)+L$34))</f>
        <v/>
      </c>
      <c r="M66" s="378" t="str" cm="1">
        <f t="array" ref="M66">IF($D66="","",INDEX(D_FuelStreams!$E:$E,MATCH($B66,D_FuelStreams!$P:$P,0)+M$34))</f>
        <v/>
      </c>
      <c r="N66" s="377" t="str" cm="1">
        <f t="array" ref="N66">IF($D66="","",INDEX(D_FuelStreams!$F:$F,MATCH($B66,D_FuelStreams!$P:$P,0)+N$34))</f>
        <v/>
      </c>
      <c r="O66" s="378" t="str" cm="1">
        <f t="array" ref="O66">IF($D66="","",INDEX(D_FuelStreams!$G:$G,MATCH($B66,D_FuelStreams!$P:$P,0)+O$34))</f>
        <v/>
      </c>
      <c r="P66" s="377" t="str" cm="1">
        <f t="array" ref="P66">IF($D66="","",INDEX(D_FuelStreams!$I:$I,MATCH($B66,D_FuelStreams!$P:$P,0)+P$34))</f>
        <v/>
      </c>
      <c r="Q66" s="377" t="str" cm="1">
        <f t="array" ref="Q66">IF($D66="","",INDEX(D_FuelStreams!$J:$J,MATCH($B66,D_FuelStreams!$P:$P,0)+Q$34))</f>
        <v/>
      </c>
      <c r="R66" s="379" t="str" cm="1">
        <f t="array" ref="R66">IF($D66="","",INDEX(D_FuelStreams!$K:$K,MATCH($B66,D_FuelStreams!$P:$P,0)+R$34))</f>
        <v/>
      </c>
      <c r="S66" s="377" t="str" cm="1">
        <f t="array" ref="S66">IF($D66="","",INDEX(D_FuelStreams!$L:$L,MATCH($B66,D_FuelStreams!$P:$P,0)+S$34))</f>
        <v/>
      </c>
      <c r="T66" s="378" t="str" cm="1">
        <f t="array" ref="T66">IF($D66="","",INDEX(D_FuelStreams!$E:$E,MATCH($B66,D_FuelStreams!$P:$P,0)+T$34))</f>
        <v/>
      </c>
      <c r="U66" s="377" t="str" cm="1">
        <f t="array" ref="U66">IF($D66="","",INDEX(D_FuelStreams!$F:$F,MATCH($B66,D_FuelStreams!$P:$P,0)+U$34))</f>
        <v/>
      </c>
      <c r="V66" s="378" t="str" cm="1">
        <f t="array" ref="V66">IF($D66="","",INDEX(D_FuelStreams!$G:$G,MATCH($B66,D_FuelStreams!$P:$P,0)+V$34))</f>
        <v/>
      </c>
      <c r="W66" s="377" t="str" cm="1">
        <f t="array" ref="W66">IF($D66="","",INDEX(D_FuelStreams!$I:$I,MATCH($B66,D_FuelStreams!$P:$P,0)+W$34))</f>
        <v/>
      </c>
      <c r="X66" s="377" t="str" cm="1">
        <f t="array" ref="X66">IF($D66="","",INDEX(D_FuelStreams!$J:$J,MATCH($B66,D_FuelStreams!$P:$P,0)+X$34))</f>
        <v/>
      </c>
      <c r="Y66" s="379" t="str" cm="1">
        <f t="array" ref="Y66">IF($D66="","",INDEX(D_FuelStreams!$K:$K,MATCH($B66,D_FuelStreams!$P:$P,0)+Y$34))</f>
        <v/>
      </c>
      <c r="Z66" s="377" t="str" cm="1">
        <f t="array" ref="Z66">IF($D66="","",INDEX(D_FuelStreams!$L:$L,MATCH($B66,D_FuelStreams!$P:$P,0)+Z$34))</f>
        <v/>
      </c>
      <c r="AA66" s="378" t="str" cm="1">
        <f t="array" ref="AA66">IF($D66="","",INDEX(D_FuelStreams!$E:$E,MATCH($B66,D_FuelStreams!$P:$P,0)+AA$34))</f>
        <v/>
      </c>
      <c r="AB66" s="377" t="str" cm="1">
        <f t="array" ref="AB66">IF($D66="","",INDEX(D_FuelStreams!$F:$F,MATCH($B66,D_FuelStreams!$P:$P,0)+AB$34))</f>
        <v/>
      </c>
      <c r="AC66" s="378" t="str" cm="1">
        <f t="array" ref="AC66">IF($D66="","",INDEX(D_FuelStreams!$G:$G,MATCH($B66,D_FuelStreams!$P:$P,0)+AC$34))</f>
        <v/>
      </c>
      <c r="AD66" s="377" t="str" cm="1">
        <f t="array" ref="AD66">IF($D66="","",INDEX(D_FuelStreams!$I:$I,MATCH($B66,D_FuelStreams!$P:$P,0)+AD$34))</f>
        <v/>
      </c>
      <c r="AE66" s="377" t="str" cm="1">
        <f t="array" ref="AE66">IF($D66="","",INDEX(D_FuelStreams!$J:$J,MATCH($B66,D_FuelStreams!$P:$P,0)+AE$34))</f>
        <v/>
      </c>
      <c r="AF66" s="379" t="str" cm="1">
        <f t="array" ref="AF66">IF($D66="","",INDEX(D_FuelStreams!$K:$K,MATCH($B66,D_FuelStreams!$P:$P,0)+AF$34))</f>
        <v/>
      </c>
      <c r="AG66" s="377" t="str" cm="1">
        <f t="array" ref="AG66">IF($D66="","",INDEX(D_FuelStreams!$L:$L,MATCH($B66,D_FuelStreams!$P:$P,0)+AG$34))</f>
        <v/>
      </c>
    </row>
    <row r="67" spans="1:34" ht="38.85" customHeight="1" x14ac:dyDescent="0.2">
      <c r="U67" s="361"/>
    </row>
    <row r="68" spans="1:34" hidden="1" x14ac:dyDescent="0.2">
      <c r="A68" s="367" t="s">
        <v>133</v>
      </c>
      <c r="B68" s="368"/>
      <c r="C68" s="368"/>
      <c r="D68" s="368">
        <v>5</v>
      </c>
      <c r="E68" s="368">
        <v>11</v>
      </c>
      <c r="F68" s="368">
        <v>11</v>
      </c>
      <c r="G68" s="368">
        <v>6</v>
      </c>
      <c r="H68" s="368">
        <v>7</v>
      </c>
      <c r="I68" s="368">
        <v>9</v>
      </c>
      <c r="J68" s="368">
        <v>10</v>
      </c>
      <c r="K68" s="368">
        <v>11</v>
      </c>
      <c r="L68" s="368">
        <v>12</v>
      </c>
      <c r="M68" s="368"/>
      <c r="N68" s="368"/>
      <c r="O68" s="368"/>
      <c r="P68" s="368"/>
      <c r="Q68" s="368"/>
      <c r="R68" s="368"/>
      <c r="S68" s="368"/>
      <c r="T68" s="368"/>
      <c r="U68" s="368"/>
      <c r="V68" s="368"/>
      <c r="W68" s="368"/>
      <c r="X68" s="368"/>
      <c r="Y68" s="368"/>
      <c r="Z68" s="368"/>
      <c r="AA68" s="367"/>
      <c r="AB68" s="368"/>
      <c r="AC68" s="368"/>
      <c r="AD68" s="368"/>
      <c r="AE68" s="368"/>
      <c r="AF68" s="368"/>
      <c r="AG68" s="368"/>
      <c r="AH68" s="368"/>
    </row>
  </sheetData>
  <sheetProtection sheet="1" objects="1" scenarios="1" formatCells="0" formatColumns="0" formatRows="0"/>
  <mergeCells count="4">
    <mergeCell ref="F35:L35"/>
    <mergeCell ref="M35:S35"/>
    <mergeCell ref="T35:Z35"/>
    <mergeCell ref="AA35:AG3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5">
    <tabColor indexed="12"/>
    <pageSetUpPr fitToPage="1"/>
  </sheetPr>
  <dimension ref="A1:AR270"/>
  <sheetViews>
    <sheetView topLeftCell="A34" workbookViewId="0">
      <selection activeCell="A61" sqref="A61"/>
    </sheetView>
  </sheetViews>
  <sheetFormatPr baseColWidth="10" defaultColWidth="9.140625" defaultRowHeight="12.75" x14ac:dyDescent="0.2"/>
  <cols>
    <col min="1" max="1" width="55.7109375" style="380" customWidth="1"/>
    <col min="2" max="44" width="12.7109375" style="380" customWidth="1"/>
    <col min="45" max="16384" width="9.140625" style="380"/>
  </cols>
  <sheetData>
    <row r="1" spans="1:18" x14ac:dyDescent="0.2">
      <c r="A1" s="24" t="s">
        <v>297</v>
      </c>
      <c r="B1" s="30" t="s">
        <v>635</v>
      </c>
    </row>
    <row r="2" spans="1:18" x14ac:dyDescent="0.2">
      <c r="A2" s="285" t="s">
        <v>131</v>
      </c>
      <c r="B2" s="285" t="b">
        <v>1</v>
      </c>
      <c r="C2" s="285" t="b">
        <v>0</v>
      </c>
    </row>
    <row r="3" spans="1:18" x14ac:dyDescent="0.2">
      <c r="A3" s="285" t="s">
        <v>402</v>
      </c>
      <c r="B3" s="381">
        <v>2024</v>
      </c>
      <c r="C3" s="381">
        <v>2025</v>
      </c>
      <c r="D3" s="381">
        <v>2026</v>
      </c>
      <c r="E3" s="381">
        <v>2027</v>
      </c>
      <c r="F3" s="381">
        <v>2028</v>
      </c>
      <c r="G3" s="381">
        <v>2029</v>
      </c>
      <c r="H3" s="381">
        <v>2030</v>
      </c>
      <c r="I3" s="381">
        <v>2031</v>
      </c>
      <c r="J3" s="381">
        <v>2032</v>
      </c>
      <c r="K3" s="381">
        <v>2033</v>
      </c>
      <c r="L3" s="381">
        <v>2034</v>
      </c>
      <c r="M3" s="381">
        <v>2035</v>
      </c>
      <c r="N3" s="381">
        <v>2036</v>
      </c>
      <c r="O3" s="381">
        <v>2037</v>
      </c>
      <c r="P3" s="381">
        <v>2038</v>
      </c>
      <c r="Q3" s="381">
        <v>2039</v>
      </c>
      <c r="R3" s="381">
        <v>2040</v>
      </c>
    </row>
    <row r="4" spans="1:18" x14ac:dyDescent="0.2">
      <c r="A4" s="285" t="s">
        <v>172</v>
      </c>
      <c r="B4" s="285" t="str">
        <f>Translations!$B$80</f>
        <v>Combustion</v>
      </c>
    </row>
    <row r="5" spans="1:18" x14ac:dyDescent="0.2">
      <c r="A5" s="285" t="s">
        <v>137</v>
      </c>
      <c r="B5" s="285" t="s">
        <v>138</v>
      </c>
    </row>
    <row r="6" spans="1:18" x14ac:dyDescent="0.2">
      <c r="A6" s="285" t="s">
        <v>382</v>
      </c>
      <c r="B6" s="285" t="s">
        <v>383</v>
      </c>
    </row>
    <row r="7" spans="1:18" x14ac:dyDescent="0.2">
      <c r="A7" s="285" t="s">
        <v>247</v>
      </c>
      <c r="B7" s="285" t="s">
        <v>248</v>
      </c>
    </row>
    <row r="8" spans="1:18" x14ac:dyDescent="0.2">
      <c r="A8" s="285" t="s">
        <v>249</v>
      </c>
      <c r="B8" s="285" t="s">
        <v>250</v>
      </c>
    </row>
    <row r="9" spans="1:18" x14ac:dyDescent="0.2">
      <c r="A9" s="285" t="s">
        <v>511</v>
      </c>
      <c r="B9" s="285" t="s">
        <v>513</v>
      </c>
    </row>
    <row r="10" spans="1:18" x14ac:dyDescent="0.2">
      <c r="A10" s="285" t="s">
        <v>512</v>
      </c>
      <c r="B10" s="285" t="s">
        <v>515</v>
      </c>
    </row>
    <row r="11" spans="1:18" x14ac:dyDescent="0.2">
      <c r="A11" s="285" t="s">
        <v>514</v>
      </c>
      <c r="B11" s="285" t="s">
        <v>520</v>
      </c>
    </row>
    <row r="12" spans="1:18" x14ac:dyDescent="0.2">
      <c r="A12" s="285" t="s">
        <v>516</v>
      </c>
      <c r="B12" s="285" t="s">
        <v>517</v>
      </c>
    </row>
    <row r="13" spans="1:18" x14ac:dyDescent="0.2">
      <c r="A13" s="285" t="s">
        <v>518</v>
      </c>
      <c r="B13" s="285" t="s">
        <v>519</v>
      </c>
    </row>
    <row r="14" spans="1:18" x14ac:dyDescent="0.2">
      <c r="A14" s="285" t="s">
        <v>366</v>
      </c>
      <c r="B14" s="285" t="str">
        <f>Translations!$B$357</f>
        <v>Value</v>
      </c>
    </row>
    <row r="15" spans="1:18" x14ac:dyDescent="0.2">
      <c r="A15" s="285" t="s">
        <v>367</v>
      </c>
      <c r="B15" s="285" t="str">
        <f>Translations!$B$358</f>
        <v>Unit</v>
      </c>
    </row>
    <row r="16" spans="1:18" x14ac:dyDescent="0.2">
      <c r="A16" s="285" t="s">
        <v>368</v>
      </c>
      <c r="B16" s="285" t="s">
        <v>299</v>
      </c>
    </row>
    <row r="17" spans="1:3" x14ac:dyDescent="0.2">
      <c r="A17" s="285" t="s">
        <v>378</v>
      </c>
      <c r="B17" s="285" t="s">
        <v>374</v>
      </c>
    </row>
    <row r="18" spans="1:3" x14ac:dyDescent="0.2">
      <c r="A18" s="285" t="s">
        <v>379</v>
      </c>
      <c r="B18" s="285" t="str">
        <f>Translations!$B$359</f>
        <v>1000litres</v>
      </c>
    </row>
    <row r="19" spans="1:3" x14ac:dyDescent="0.2">
      <c r="A19" s="285" t="s">
        <v>376</v>
      </c>
      <c r="B19" s="285" t="s">
        <v>369</v>
      </c>
    </row>
    <row r="20" spans="1:3" x14ac:dyDescent="0.2">
      <c r="A20" s="285" t="s">
        <v>377</v>
      </c>
      <c r="B20" s="285" t="s">
        <v>324</v>
      </c>
    </row>
    <row r="21" spans="1:3" x14ac:dyDescent="0.2">
      <c r="A21" s="285" t="s">
        <v>380</v>
      </c>
      <c r="B21" s="285" t="str">
        <f>Translations!$B$360</f>
        <v>GWh(gross)</v>
      </c>
    </row>
    <row r="22" spans="1:3" x14ac:dyDescent="0.2">
      <c r="A22" s="285" t="s">
        <v>384</v>
      </c>
      <c r="B22" s="285" t="s">
        <v>385</v>
      </c>
    </row>
    <row r="23" spans="1:3" x14ac:dyDescent="0.2">
      <c r="A23" s="285" t="s">
        <v>390</v>
      </c>
      <c r="B23" s="285" t="str">
        <f>Translations!$B$66</f>
        <v>Type I default values</v>
      </c>
      <c r="C23" s="70" t="str">
        <f>Translations!$B$70</f>
        <v>Type II default values</v>
      </c>
    </row>
    <row r="24" spans="1:3" x14ac:dyDescent="0.2">
      <c r="A24" s="285" t="s">
        <v>391</v>
      </c>
      <c r="B24" s="285" t="s">
        <v>274</v>
      </c>
      <c r="C24" s="70" t="str">
        <f>Translations!$B$68</f>
        <v>Type II biomass fraction</v>
      </c>
    </row>
    <row r="25" spans="1:3" x14ac:dyDescent="0.2">
      <c r="A25" s="285" t="s">
        <v>251</v>
      </c>
      <c r="B25" s="285" t="str">
        <f>Translations!$B$361</f>
        <v xml:space="preserve">&lt;&lt;&lt; Click here to proceed to next sheet &gt;&gt;&gt; </v>
      </c>
    </row>
    <row r="26" spans="1:3" x14ac:dyDescent="0.2">
      <c r="A26" s="285" t="s">
        <v>327</v>
      </c>
      <c r="B26" s="285" t="str">
        <f>Translations!$B$121</f>
        <v>Fuel Stream</v>
      </c>
    </row>
    <row r="27" spans="1:3" x14ac:dyDescent="0.2">
      <c r="A27" s="285" t="s">
        <v>29</v>
      </c>
      <c r="B27" s="285" t="str">
        <f>Translations!$B$362</f>
        <v xml:space="preserve">Detailed instructions for data entries in this tool can be found at the top of this sheet. </v>
      </c>
      <c r="C27" s="285"/>
    </row>
    <row r="28" spans="1:3" x14ac:dyDescent="0.2">
      <c r="A28" s="285" t="s">
        <v>244</v>
      </c>
      <c r="B28" s="285" t="s">
        <v>134</v>
      </c>
    </row>
    <row r="29" spans="1:3" x14ac:dyDescent="0.2">
      <c r="A29" s="285" t="s">
        <v>69</v>
      </c>
      <c r="B29" s="285" t="s">
        <v>72</v>
      </c>
    </row>
    <row r="30" spans="1:3" x14ac:dyDescent="0.2">
      <c r="A30" s="285" t="s">
        <v>70</v>
      </c>
      <c r="B30" s="285" t="str">
        <f>Translations!$B$365</f>
        <v>not relevant</v>
      </c>
    </row>
    <row r="31" spans="1:3" x14ac:dyDescent="0.2">
      <c r="A31" s="285" t="s">
        <v>80</v>
      </c>
      <c r="B31" s="285" t="str">
        <f>Translations!$B$366</f>
        <v>not applicable!</v>
      </c>
    </row>
    <row r="32" spans="1:3" x14ac:dyDescent="0.2">
      <c r="A32" s="285" t="s">
        <v>471</v>
      </c>
      <c r="B32" s="285" t="str">
        <f>Translations!$B$367</f>
        <v>Best estimate</v>
      </c>
    </row>
    <row r="33" spans="1:31" x14ac:dyDescent="0.2">
      <c r="A33" s="285" t="s">
        <v>472</v>
      </c>
      <c r="B33" s="285" t="str">
        <f>Translations!$B$368</f>
        <v>Actual released amounts</v>
      </c>
    </row>
    <row r="34" spans="1:31" x14ac:dyDescent="0.2">
      <c r="A34" s="285" t="s">
        <v>386</v>
      </c>
      <c r="B34" s="285" t="str">
        <f>Translations!$B$369</f>
        <v>incomplete!</v>
      </c>
    </row>
    <row r="35" spans="1:31" x14ac:dyDescent="0.2">
      <c r="A35" s="285" t="s">
        <v>387</v>
      </c>
      <c r="B35" s="285" t="str">
        <f>Translations!$B$370</f>
        <v>inconsistent!</v>
      </c>
    </row>
    <row r="36" spans="1:31" x14ac:dyDescent="0.2">
      <c r="A36" s="285" t="s">
        <v>251</v>
      </c>
      <c r="B36" s="285" t="str">
        <f>Translations!$B$361</f>
        <v xml:space="preserve">&lt;&lt;&lt; Click here to proceed to next sheet &gt;&gt;&gt; </v>
      </c>
    </row>
    <row r="37" spans="1:31" x14ac:dyDescent="0.2">
      <c r="A37" s="285" t="s">
        <v>252</v>
      </c>
      <c r="B37" s="285" t="str">
        <f>Translations!$B$371</f>
        <v>Please enter data in this section</v>
      </c>
    </row>
    <row r="38" spans="1:31" x14ac:dyDescent="0.2">
      <c r="A38" s="285" t="s">
        <v>135</v>
      </c>
      <c r="B38" s="285" t="str">
        <f>Translations!$B$372</f>
        <v>Please go to the next points below</v>
      </c>
    </row>
    <row r="39" spans="1:31" x14ac:dyDescent="0.2">
      <c r="A39" s="285" t="s">
        <v>225</v>
      </c>
      <c r="B39" s="285" t="str">
        <f>Translations!$B$373</f>
        <v>Please justify why historic data is not available or inappropriate</v>
      </c>
    </row>
    <row r="40" spans="1:31" x14ac:dyDescent="0.2">
      <c r="A40" s="285" t="s">
        <v>358</v>
      </c>
      <c r="B40" s="285" t="str">
        <f>Translations!$B$374</f>
        <v>Previous sheet</v>
      </c>
    </row>
    <row r="41" spans="1:31" x14ac:dyDescent="0.2">
      <c r="A41" s="285" t="s">
        <v>359</v>
      </c>
      <c r="B41" s="285" t="str">
        <f>Translations!$B$375</f>
        <v>Next sheet</v>
      </c>
    </row>
    <row r="42" spans="1:31" x14ac:dyDescent="0.2">
      <c r="A42" s="285" t="s">
        <v>82</v>
      </c>
      <c r="B42" s="285" t="str">
        <f>Translations!$B$376</f>
        <v>No tier</v>
      </c>
    </row>
    <row r="43" spans="1:31" customFormat="1" x14ac:dyDescent="0.2">
      <c r="A43" s="285" t="s">
        <v>227</v>
      </c>
      <c r="B43" s="281" t="s">
        <v>174</v>
      </c>
      <c r="C43" s="281" t="s">
        <v>175</v>
      </c>
      <c r="D43" s="168" t="s">
        <v>176</v>
      </c>
      <c r="E43" s="154" t="s">
        <v>148</v>
      </c>
      <c r="F43" s="168" t="s">
        <v>177</v>
      </c>
      <c r="G43" s="168" t="str">
        <f>Translations!$B$377</f>
        <v>Czechia</v>
      </c>
      <c r="H43" s="168" t="s">
        <v>179</v>
      </c>
      <c r="I43" s="168" t="s">
        <v>180</v>
      </c>
      <c r="J43" s="168" t="s">
        <v>181</v>
      </c>
      <c r="K43" s="168" t="s">
        <v>182</v>
      </c>
      <c r="L43" s="168" t="s">
        <v>183</v>
      </c>
      <c r="M43" s="168" t="s">
        <v>184</v>
      </c>
      <c r="N43" s="168" t="s">
        <v>185</v>
      </c>
      <c r="O43" s="168" t="s">
        <v>150</v>
      </c>
      <c r="P43" s="168" t="s">
        <v>186</v>
      </c>
      <c r="Q43" s="168" t="s">
        <v>187</v>
      </c>
      <c r="R43" s="168" t="s">
        <v>188</v>
      </c>
      <c r="S43" s="168" t="s">
        <v>152</v>
      </c>
      <c r="T43" s="168" t="s">
        <v>189</v>
      </c>
      <c r="U43" s="168" t="s">
        <v>190</v>
      </c>
      <c r="V43" s="168" t="s">
        <v>191</v>
      </c>
      <c r="W43" s="168" t="s">
        <v>33</v>
      </c>
      <c r="X43" s="168" t="s">
        <v>154</v>
      </c>
      <c r="Y43" s="168" t="s">
        <v>34</v>
      </c>
      <c r="Z43" s="168" t="s">
        <v>35</v>
      </c>
      <c r="AA43" s="168" t="s">
        <v>36</v>
      </c>
      <c r="AB43" s="168" t="s">
        <v>37</v>
      </c>
      <c r="AC43" s="168" t="s">
        <v>38</v>
      </c>
      <c r="AD43" s="168" t="s">
        <v>240</v>
      </c>
      <c r="AE43" s="168" t="s">
        <v>241</v>
      </c>
    </row>
    <row r="44" spans="1:31" customFormat="1" x14ac:dyDescent="0.2">
      <c r="A44" s="285" t="s">
        <v>228</v>
      </c>
      <c r="B44" s="281" t="s">
        <v>210</v>
      </c>
      <c r="C44" s="281" t="s">
        <v>211</v>
      </c>
      <c r="D44" s="168" t="s">
        <v>212</v>
      </c>
      <c r="E44" s="154" t="s">
        <v>149</v>
      </c>
      <c r="F44" s="168" t="s">
        <v>213</v>
      </c>
      <c r="G44" s="168" t="s">
        <v>214</v>
      </c>
      <c r="H44" s="168" t="s">
        <v>215</v>
      </c>
      <c r="I44" s="168" t="s">
        <v>216</v>
      </c>
      <c r="J44" s="168" t="s">
        <v>217</v>
      </c>
      <c r="K44" s="168" t="s">
        <v>218</v>
      </c>
      <c r="L44" s="168" t="s">
        <v>219</v>
      </c>
      <c r="M44" s="168" t="s">
        <v>220</v>
      </c>
      <c r="N44" s="168" t="s">
        <v>221</v>
      </c>
      <c r="O44" s="168" t="s">
        <v>229</v>
      </c>
      <c r="P44" s="168" t="s">
        <v>222</v>
      </c>
      <c r="Q44" s="168" t="s">
        <v>223</v>
      </c>
      <c r="R44" s="168" t="s">
        <v>224</v>
      </c>
      <c r="S44" s="168" t="s">
        <v>153</v>
      </c>
      <c r="T44" s="168" t="s">
        <v>46</v>
      </c>
      <c r="U44" s="168" t="s">
        <v>47</v>
      </c>
      <c r="V44" s="168" t="s">
        <v>48</v>
      </c>
      <c r="W44" s="168" t="s">
        <v>49</v>
      </c>
      <c r="X44" s="168" t="s">
        <v>64</v>
      </c>
      <c r="Y44" s="168" t="s">
        <v>50</v>
      </c>
      <c r="Z44" s="168" t="s">
        <v>51</v>
      </c>
      <c r="AA44" s="168" t="s">
        <v>52</v>
      </c>
      <c r="AB44" s="168" t="s">
        <v>53</v>
      </c>
      <c r="AC44" s="168" t="s">
        <v>54</v>
      </c>
      <c r="AD44" s="168" t="s">
        <v>55</v>
      </c>
      <c r="AE44" s="168" t="s">
        <v>56</v>
      </c>
    </row>
    <row r="45" spans="1:31" x14ac:dyDescent="0.2">
      <c r="A45" s="285" t="s">
        <v>284</v>
      </c>
      <c r="B45" s="156" t="str">
        <f>Translations!$B$363</f>
        <v>n.a.</v>
      </c>
      <c r="C45" s="383" t="str">
        <f>Translations!$B$378</f>
        <v>June</v>
      </c>
      <c r="D45" s="383" t="str">
        <f>Translations!$B$379</f>
        <v>July</v>
      </c>
      <c r="E45" s="383" t="str">
        <f>Translations!$B$380</f>
        <v>August</v>
      </c>
      <c r="F45" s="383" t="str">
        <f>Translations!$B$381</f>
        <v>September</v>
      </c>
    </row>
    <row r="46" spans="1:31" x14ac:dyDescent="0.2">
      <c r="A46" s="285" t="s">
        <v>301</v>
      </c>
      <c r="B46" s="156" t="s">
        <v>302</v>
      </c>
      <c r="C46" s="383"/>
      <c r="D46" s="383"/>
      <c r="E46" s="383"/>
      <c r="F46" s="383"/>
    </row>
    <row r="47" spans="1:31" x14ac:dyDescent="0.2">
      <c r="A47" s="285" t="s">
        <v>533</v>
      </c>
      <c r="B47" s="383" t="str">
        <f>Translations!$B$382</f>
        <v>Relevant sheet: B_VerRepNonConformities</v>
      </c>
      <c r="C47" s="383"/>
      <c r="D47" s="383"/>
      <c r="E47" s="383"/>
      <c r="F47" s="383"/>
    </row>
    <row r="48" spans="1:31" x14ac:dyDescent="0.2">
      <c r="A48" s="285" t="s">
        <v>534</v>
      </c>
      <c r="B48" s="383" t="str">
        <f>Translations!$B$383</f>
        <v>Relevant sheet: C_VerRepImprovements</v>
      </c>
      <c r="C48" s="383"/>
      <c r="D48" s="383"/>
      <c r="E48" s="383"/>
      <c r="F48" s="383"/>
    </row>
    <row r="49" spans="1:11" x14ac:dyDescent="0.2">
      <c r="A49" s="285" t="s">
        <v>536</v>
      </c>
      <c r="B49" s="383" t="str">
        <f>Translations!$B$384</f>
        <v>Relevant sheet: D_FuelStreams</v>
      </c>
      <c r="C49" s="383"/>
      <c r="D49" s="383"/>
      <c r="E49" s="383"/>
      <c r="F49" s="383"/>
    </row>
    <row r="50" spans="1:11" x14ac:dyDescent="0.2">
      <c r="A50" s="285" t="s">
        <v>537</v>
      </c>
      <c r="B50" s="383" t="str">
        <f>Translations!$B$384</f>
        <v>Relevant sheet: D_FuelStreams</v>
      </c>
      <c r="C50" s="383"/>
      <c r="D50" s="383"/>
      <c r="E50" s="383"/>
      <c r="F50" s="383"/>
    </row>
    <row r="51" spans="1:11" x14ac:dyDescent="0.2">
      <c r="A51" s="285" t="s">
        <v>499</v>
      </c>
      <c r="B51" s="461" t="str">
        <f>Translations!$B$73</f>
        <v>Activity data</v>
      </c>
      <c r="C51" s="460" t="str">
        <f>Translations!$B$114</f>
        <v>Scope factor</v>
      </c>
      <c r="D51" s="460" t="str">
        <f>Translations!$B$88</f>
        <v>Emission factor</v>
      </c>
      <c r="E51" s="460" t="str">
        <f>Translations!$B$118</f>
        <v>Unit conversion factor</v>
      </c>
      <c r="F51" s="460" t="str">
        <f>Translations!$B$385</f>
        <v>Sustainable Biomass fraction</v>
      </c>
      <c r="G51" s="70" t="str">
        <f>Translations!$B$386</f>
        <v>Non-Sustainable Biomass fraction</v>
      </c>
      <c r="H51" s="460" t="s">
        <v>503</v>
      </c>
      <c r="I51" s="70" t="s">
        <v>504</v>
      </c>
      <c r="J51" s="460" t="s">
        <v>502</v>
      </c>
      <c r="K51" s="70" t="str">
        <f>Translations!$B$390</f>
        <v>Non-Sustainable SLCF fraction</v>
      </c>
    </row>
    <row r="52" spans="1:11" x14ac:dyDescent="0.2">
      <c r="A52" s="285" t="s">
        <v>557</v>
      </c>
      <c r="B52" s="383" t="str">
        <f>Translations!$B$391</f>
        <v>Technically infeasible</v>
      </c>
      <c r="C52" s="383" t="str">
        <f>Translations!$B$392</f>
        <v>Unreasonable costs</v>
      </c>
      <c r="D52" s="383" t="str">
        <f>Translations!$B$393</f>
        <v>Both</v>
      </c>
      <c r="E52" s="384"/>
      <c r="F52" s="384"/>
    </row>
    <row r="53" spans="1:11" x14ac:dyDescent="0.2">
      <c r="A53" s="285" t="s">
        <v>558</v>
      </c>
      <c r="B53" s="383" t="str">
        <f>Translations!$B$391</f>
        <v>Technically infeasible</v>
      </c>
      <c r="C53" s="383" t="str">
        <f>Translations!$B$392</f>
        <v>Unreasonable costs</v>
      </c>
      <c r="D53" s="383" t="str">
        <f>Translations!$B$393</f>
        <v>Both</v>
      </c>
      <c r="E53" s="383" t="str">
        <f>Translations!$B$394</f>
        <v>Recommendation is no improvement</v>
      </c>
      <c r="F53" s="383" t="str">
        <f>Translations!$B$395</f>
        <v>Other</v>
      </c>
    </row>
    <row r="54" spans="1:11" x14ac:dyDescent="0.2">
      <c r="A54" s="285" t="s">
        <v>634</v>
      </c>
      <c r="B54" s="383" t="str">
        <f>Translations!$B$391</f>
        <v>Technically infeasible</v>
      </c>
      <c r="C54" s="383" t="str">
        <f>Translations!$B$392</f>
        <v>Unreasonable costs</v>
      </c>
      <c r="D54" s="383" t="str">
        <f>Translations!$B$396</f>
        <v>Methods were not available</v>
      </c>
      <c r="E54" s="383" t="str">
        <f>Translations!$B$397</f>
        <v>Simplified uncertainty assessment</v>
      </c>
      <c r="F54" s="383"/>
    </row>
    <row r="55" spans="1:11" x14ac:dyDescent="0.2">
      <c r="A55" s="285" t="s">
        <v>559</v>
      </c>
      <c r="B55" s="385" t="s">
        <v>7</v>
      </c>
      <c r="C55" s="384"/>
      <c r="D55" s="384"/>
      <c r="E55" s="384"/>
      <c r="F55" s="384"/>
    </row>
    <row r="56" spans="1:11" x14ac:dyDescent="0.2">
      <c r="A56" s="285" t="s">
        <v>561</v>
      </c>
      <c r="B56" s="281" t="str">
        <f>Translations!$B$398</f>
        <v>GJ/1000Nm3</v>
      </c>
    </row>
    <row r="57" spans="1:11" customFormat="1" x14ac:dyDescent="0.2">
      <c r="A57" s="285" t="s">
        <v>563</v>
      </c>
      <c r="B57" s="168" t="s">
        <v>478</v>
      </c>
    </row>
    <row r="58" spans="1:11" customFormat="1" x14ac:dyDescent="0.2">
      <c r="A58" s="285" t="s">
        <v>564</v>
      </c>
      <c r="B58" s="168" t="s">
        <v>479</v>
      </c>
    </row>
    <row r="59" spans="1:11" customFormat="1" x14ac:dyDescent="0.2">
      <c r="A59" s="285" t="s">
        <v>560</v>
      </c>
      <c r="B59" s="168" t="str">
        <f>Translations!$B$399</f>
        <v>tCO2/1000Nm³</v>
      </c>
    </row>
    <row r="60" spans="1:11" x14ac:dyDescent="0.2">
      <c r="A60" s="285" t="s">
        <v>619</v>
      </c>
      <c r="B60" s="383" t="str">
        <f>Translations!$B$400</f>
        <v>Pursuant to Article 75q(1)(c), an improvement report has to be submitted by 31 July 2026.</v>
      </c>
      <c r="C60"/>
      <c r="D60"/>
      <c r="E60"/>
      <c r="F60"/>
    </row>
    <row r="61" spans="1:11" x14ac:dyDescent="0.2">
      <c r="A61" s="285" t="s">
        <v>945</v>
      </c>
      <c r="B61" s="383" t="str">
        <f>Translations!$B$405</f>
        <v>You have indicated that an improvement report is relevant this year. Please therefore continue with the next sections below and complete the sections referred to under each point above.</v>
      </c>
      <c r="C61"/>
      <c r="D61"/>
      <c r="E61"/>
      <c r="F61"/>
    </row>
    <row r="63" spans="1:11" s="386" customFormat="1" x14ac:dyDescent="0.2"/>
    <row r="64" spans="1:11" customFormat="1" x14ac:dyDescent="0.2"/>
    <row r="65" spans="1:6" customFormat="1" x14ac:dyDescent="0.2">
      <c r="A65" s="382" t="s">
        <v>300</v>
      </c>
      <c r="B65" t="s">
        <v>322</v>
      </c>
      <c r="C65" t="s">
        <v>310</v>
      </c>
    </row>
    <row r="66" spans="1:6" customFormat="1" x14ac:dyDescent="0.2">
      <c r="A66" s="156">
        <v>1</v>
      </c>
      <c r="B66" s="387" t="str">
        <f>ADDRESS(ROW(),COLUMN(C66),,,$B$1) &amp; ":" &amp; ADDRESS(ROW(),COLUMN(C66)+COUNTA(C66:F66)-COUNTIF(C66:F66,EUconst_NA)-1)</f>
        <v>EUwideConstants!$C$66:$D$66</v>
      </c>
      <c r="C66" s="70" t="str">
        <f>Translations!$B$122</f>
        <v>Default value = 1</v>
      </c>
      <c r="D66" s="70" t="str">
        <f>Translations!$B$123</f>
        <v>Default value &lt; 1</v>
      </c>
      <c r="E66" s="73" t="str">
        <f>EUconst_NA</f>
        <v>n.a.</v>
      </c>
      <c r="F66" s="73" t="str">
        <f>EUconst_NA</f>
        <v>n.a.</v>
      </c>
    </row>
    <row r="67" spans="1:6" customFormat="1" x14ac:dyDescent="0.2">
      <c r="A67" s="156">
        <v>2</v>
      </c>
      <c r="B67" s="387" t="str">
        <f>ADDRESS(ROW(),COLUMN(C67),,,$B$1) &amp; ":" &amp; ADDRESS(ROW(),COLUMN(C67)+COUNTA(C67:F67)-COUNTIF(C67:F67,EUconst_NA)-1)</f>
        <v>EUwideConstants!$C$67:$E$67</v>
      </c>
      <c r="C67" s="73" t="str">
        <f>Translations!$B$116</f>
        <v>Chain-of-custody</v>
      </c>
      <c r="D67" s="73" t="str">
        <f>Translations!$B$124</f>
        <v>National marking</v>
      </c>
      <c r="E67" s="73" t="str">
        <f>Translations!$B$125</f>
        <v>Indirect methods</v>
      </c>
      <c r="F67" s="73" t="str">
        <f>EUconst_NA</f>
        <v>n.a.</v>
      </c>
    </row>
    <row r="68" spans="1:6" customFormat="1" x14ac:dyDescent="0.2">
      <c r="A68" s="156">
        <v>3</v>
      </c>
      <c r="B68" s="387" t="str">
        <f>ADDRESS(ROW(),COLUMN(C68),,,$B$1) &amp; ":" &amp; ADDRESS(ROW(),COLUMN(C68)+COUNTA(C68:F68)-COUNTIF(C68:F68,EUconst_NA)-1)</f>
        <v>EUwideConstants!$C$68:$F$68</v>
      </c>
      <c r="C68" s="70" t="str">
        <f>Translations!$B$126</f>
        <v>Physical distinction</v>
      </c>
      <c r="D68" s="70" t="str">
        <f>Translations!$B$127</f>
        <v>Chemical distinction</v>
      </c>
      <c r="E68" s="70" t="str">
        <f>Translations!$B$128</f>
        <v>Euromarker</v>
      </c>
      <c r="F68" s="70" t="str">
        <f>Translations!$B$129</f>
        <v>ETS1 AER</v>
      </c>
    </row>
    <row r="69" spans="1:6" customFormat="1" x14ac:dyDescent="0.2"/>
    <row r="70" spans="1:6" customFormat="1" x14ac:dyDescent="0.2">
      <c r="A70" s="382" t="s">
        <v>321</v>
      </c>
    </row>
    <row r="71" spans="1:6" customFormat="1" x14ac:dyDescent="0.2">
      <c r="A71" s="73" t="str">
        <f>C68</f>
        <v>Physical distinction</v>
      </c>
      <c r="B71" s="73" t="str">
        <f>Translations!$B$130</f>
        <v>Physical distinction of fuel flows</v>
      </c>
    </row>
    <row r="72" spans="1:6" customFormat="1" x14ac:dyDescent="0.2">
      <c r="A72" s="73" t="str">
        <f>D68</f>
        <v>Chemical distinction</v>
      </c>
      <c r="B72" s="73" t="str">
        <f>Translations!$B$131</f>
        <v>Methods based on the chemical properties of fuels</v>
      </c>
    </row>
    <row r="73" spans="1:6" customFormat="1" x14ac:dyDescent="0.2">
      <c r="A73" s="73" t="str">
        <f>E68</f>
        <v>Euromarker</v>
      </c>
      <c r="B73" s="73" t="str">
        <f>Translations!$B$132</f>
        <v>Use of fiscal marker in accordance with the Euromarker Directive</v>
      </c>
    </row>
    <row r="74" spans="1:6" customFormat="1" x14ac:dyDescent="0.2">
      <c r="A74" s="73" t="str">
        <f>F68</f>
        <v>ETS1 AER</v>
      </c>
      <c r="B74" s="73" t="str">
        <f>Translations!$B$133</f>
        <v>Information from ETS1 verified annual emissions report</v>
      </c>
    </row>
    <row r="75" spans="1:6" customFormat="1" x14ac:dyDescent="0.2">
      <c r="A75" s="73" t="str">
        <f>C67</f>
        <v>Chain-of-custody</v>
      </c>
      <c r="B75" s="73" t="str">
        <f>Translations!$B$117</f>
        <v xml:space="preserve">Chain of traceable contractual arrangements and invoices </v>
      </c>
    </row>
    <row r="76" spans="1:6" customFormat="1" x14ac:dyDescent="0.2">
      <c r="A76" s="73" t="str">
        <f>D67</f>
        <v>National marking</v>
      </c>
      <c r="B76" s="73" t="str">
        <f>Translations!$B$134</f>
        <v>Use of national markers or colours (dyes)</v>
      </c>
    </row>
    <row r="77" spans="1:6" customFormat="1" x14ac:dyDescent="0.2">
      <c r="A77" s="73" t="str">
        <f>E67</f>
        <v>Indirect methods</v>
      </c>
      <c r="B77" s="73" t="str">
        <f>Translations!$B$135</f>
        <v>Indirect methods and correlations</v>
      </c>
    </row>
    <row r="78" spans="1:6" customFormat="1" x14ac:dyDescent="0.2">
      <c r="A78" s="73" t="str">
        <f>C66</f>
        <v>Default value = 1</v>
      </c>
      <c r="B78" s="73" t="str">
        <f>Translations!$B$136</f>
        <v>Default scope factor of 1</v>
      </c>
    </row>
    <row r="79" spans="1:6" customFormat="1" x14ac:dyDescent="0.2">
      <c r="A79" s="73" t="str">
        <f>D66</f>
        <v>Default value &lt; 1</v>
      </c>
      <c r="B79" s="73" t="str">
        <f>Translations!$B$137</f>
        <v>Default scope factor lower than 1</v>
      </c>
    </row>
    <row r="80" spans="1:6" customFormat="1" x14ac:dyDescent="0.2"/>
    <row r="81" spans="1:1" customFormat="1" x14ac:dyDescent="0.2">
      <c r="A81" s="382" t="s">
        <v>480</v>
      </c>
    </row>
    <row r="82" spans="1:1" customFormat="1" x14ac:dyDescent="0.2">
      <c r="A82" s="156">
        <v>1</v>
      </c>
    </row>
    <row r="83" spans="1:1" customFormat="1" x14ac:dyDescent="0.2">
      <c r="A83" s="156">
        <v>2</v>
      </c>
    </row>
    <row r="84" spans="1:1" customFormat="1" x14ac:dyDescent="0.2">
      <c r="A84" s="156" t="str">
        <f>Translations!$B$139</f>
        <v>3b</v>
      </c>
    </row>
    <row r="85" spans="1:1" customFormat="1" x14ac:dyDescent="0.2">
      <c r="A85" s="155" t="str">
        <f>EUconst_NA</f>
        <v>n.a.</v>
      </c>
    </row>
    <row r="86" spans="1:1" customFormat="1" x14ac:dyDescent="0.2">
      <c r="A86" s="388"/>
    </row>
    <row r="87" spans="1:1" customFormat="1" x14ac:dyDescent="0.2">
      <c r="A87" s="382" t="str">
        <f>Translations!$B$71</f>
        <v>BiomassTiers</v>
      </c>
    </row>
    <row r="88" spans="1:1" customFormat="1" x14ac:dyDescent="0.2">
      <c r="A88" s="156">
        <v>1</v>
      </c>
    </row>
    <row r="89" spans="1:1" customFormat="1" x14ac:dyDescent="0.2">
      <c r="A89" s="156">
        <v>2</v>
      </c>
    </row>
    <row r="90" spans="1:1" customFormat="1" x14ac:dyDescent="0.2">
      <c r="A90" s="156" t="str">
        <f>Translations!$B$138</f>
        <v>3a</v>
      </c>
    </row>
    <row r="91" spans="1:1" customFormat="1" x14ac:dyDescent="0.2">
      <c r="A91" s="156" t="str">
        <f>Translations!$B$139</f>
        <v>3b</v>
      </c>
    </row>
    <row r="92" spans="1:1" customFormat="1" x14ac:dyDescent="0.2">
      <c r="A92" s="155" t="str">
        <f>EUconst_NoTier</f>
        <v>No tier</v>
      </c>
    </row>
    <row r="93" spans="1:1" customFormat="1" x14ac:dyDescent="0.2">
      <c r="A93" s="155" t="str">
        <f>EUconst_NA</f>
        <v>n.a.</v>
      </c>
    </row>
    <row r="94" spans="1:1" customFormat="1" x14ac:dyDescent="0.2">
      <c r="A94" s="388"/>
    </row>
    <row r="95" spans="1:1" x14ac:dyDescent="0.2">
      <c r="A95" s="382" t="s">
        <v>166</v>
      </c>
    </row>
    <row r="96" spans="1:1" x14ac:dyDescent="0.2">
      <c r="A96" s="389">
        <v>1</v>
      </c>
    </row>
    <row r="97" spans="1:1" x14ac:dyDescent="0.2">
      <c r="A97" s="156">
        <v>2</v>
      </c>
    </row>
    <row r="98" spans="1:1" x14ac:dyDescent="0.2">
      <c r="A98" s="156">
        <v>3</v>
      </c>
    </row>
    <row r="99" spans="1:1" x14ac:dyDescent="0.2">
      <c r="A99" s="156">
        <v>4</v>
      </c>
    </row>
    <row r="100" spans="1:1" x14ac:dyDescent="0.2">
      <c r="A100" s="155" t="str">
        <f>EUconst_NoTier</f>
        <v>No tier</v>
      </c>
    </row>
    <row r="101" spans="1:1" x14ac:dyDescent="0.2">
      <c r="A101" s="155" t="str">
        <f>EUconst_NA</f>
        <v>n.a.</v>
      </c>
    </row>
    <row r="102" spans="1:1" x14ac:dyDescent="0.2">
      <c r="A102"/>
    </row>
    <row r="103" spans="1:1" x14ac:dyDescent="0.2">
      <c r="A103" s="382" t="s">
        <v>167</v>
      </c>
    </row>
    <row r="104" spans="1:1" x14ac:dyDescent="0.2">
      <c r="A104" s="156">
        <v>1</v>
      </c>
    </row>
    <row r="105" spans="1:1" x14ac:dyDescent="0.2">
      <c r="A105" s="155" t="s">
        <v>168</v>
      </c>
    </row>
    <row r="106" spans="1:1" x14ac:dyDescent="0.2">
      <c r="A106" s="155" t="str">
        <f>Translations!$B$72</f>
        <v>2b</v>
      </c>
    </row>
    <row r="107" spans="1:1" x14ac:dyDescent="0.2">
      <c r="A107" s="156">
        <v>3</v>
      </c>
    </row>
    <row r="108" spans="1:1" x14ac:dyDescent="0.2">
      <c r="A108" s="155" t="str">
        <f>EUconst_NoTier</f>
        <v>No tier</v>
      </c>
    </row>
    <row r="109" spans="1:1" x14ac:dyDescent="0.2">
      <c r="A109" s="155" t="str">
        <f>EUconst_NA</f>
        <v>n.a.</v>
      </c>
    </row>
    <row r="110" spans="1:1" x14ac:dyDescent="0.2">
      <c r="A110"/>
    </row>
    <row r="111" spans="1:1" x14ac:dyDescent="0.2">
      <c r="A111" s="382" t="s">
        <v>170</v>
      </c>
    </row>
    <row r="112" spans="1:1" x14ac:dyDescent="0.2">
      <c r="A112" s="156">
        <v>1</v>
      </c>
    </row>
    <row r="113" spans="1:1" x14ac:dyDescent="0.2">
      <c r="A113" s="155" t="s">
        <v>168</v>
      </c>
    </row>
    <row r="114" spans="1:1" x14ac:dyDescent="0.2">
      <c r="A114" s="155" t="str">
        <f>Translations!$B$72</f>
        <v>2b</v>
      </c>
    </row>
    <row r="115" spans="1:1" x14ac:dyDescent="0.2">
      <c r="A115" s="156">
        <v>3</v>
      </c>
    </row>
    <row r="116" spans="1:1" x14ac:dyDescent="0.2">
      <c r="A116" s="155" t="str">
        <f>EUconst_NoTier</f>
        <v>No tier</v>
      </c>
    </row>
    <row r="117" spans="1:1" x14ac:dyDescent="0.2">
      <c r="A117" s="155" t="str">
        <f>EUconst_NA</f>
        <v>n.a.</v>
      </c>
    </row>
    <row r="118" spans="1:1" x14ac:dyDescent="0.2">
      <c r="A118"/>
    </row>
    <row r="119" spans="1:1" x14ac:dyDescent="0.2">
      <c r="A119" s="382" t="s">
        <v>521</v>
      </c>
    </row>
    <row r="120" spans="1:1" x14ac:dyDescent="0.2">
      <c r="A120" s="156">
        <v>1</v>
      </c>
    </row>
    <row r="121" spans="1:1" x14ac:dyDescent="0.2">
      <c r="A121" s="156">
        <v>2</v>
      </c>
    </row>
    <row r="122" spans="1:1" x14ac:dyDescent="0.2">
      <c r="A122" s="156">
        <v>3</v>
      </c>
    </row>
    <row r="123" spans="1:1" x14ac:dyDescent="0.2">
      <c r="A123" s="156" t="str">
        <f>EUconst_NoTier</f>
        <v>No tier</v>
      </c>
    </row>
    <row r="124" spans="1:1" x14ac:dyDescent="0.2">
      <c r="A124" s="156" t="str">
        <f>EUconst_NA</f>
        <v>n.a.</v>
      </c>
    </row>
    <row r="125" spans="1:1" x14ac:dyDescent="0.2">
      <c r="A125" s="156" t="str">
        <f>EUconst_NA</f>
        <v>n.a.</v>
      </c>
    </row>
    <row r="126" spans="1:1" x14ac:dyDescent="0.2">
      <c r="A126"/>
    </row>
    <row r="127" spans="1:1" x14ac:dyDescent="0.2">
      <c r="A127" s="382" t="s">
        <v>522</v>
      </c>
    </row>
    <row r="128" spans="1:1" x14ac:dyDescent="0.2">
      <c r="A128" s="156">
        <v>1</v>
      </c>
    </row>
    <row r="129" spans="1:1" x14ac:dyDescent="0.2">
      <c r="A129" s="155" t="s">
        <v>168</v>
      </c>
    </row>
    <row r="130" spans="1:1" x14ac:dyDescent="0.2">
      <c r="A130" s="155" t="str">
        <f>Translations!$B$72</f>
        <v>2b</v>
      </c>
    </row>
    <row r="131" spans="1:1" x14ac:dyDescent="0.2">
      <c r="A131" s="156">
        <v>3</v>
      </c>
    </row>
    <row r="132" spans="1:1" x14ac:dyDescent="0.2">
      <c r="A132" s="155" t="str">
        <f>EUconst_NoTier</f>
        <v>No tier</v>
      </c>
    </row>
    <row r="133" spans="1:1" x14ac:dyDescent="0.2">
      <c r="A133" s="155" t="str">
        <f>EUconst_NA</f>
        <v>n.a.</v>
      </c>
    </row>
    <row r="134" spans="1:1" x14ac:dyDescent="0.2">
      <c r="A134"/>
    </row>
    <row r="135" spans="1:1" x14ac:dyDescent="0.2">
      <c r="A135" s="382" t="s">
        <v>523</v>
      </c>
    </row>
    <row r="136" spans="1:1" x14ac:dyDescent="0.2">
      <c r="A136" s="156">
        <v>1</v>
      </c>
    </row>
    <row r="137" spans="1:1" x14ac:dyDescent="0.2">
      <c r="A137" s="155" t="str">
        <f>EUconst_NA</f>
        <v>n.a.</v>
      </c>
    </row>
    <row r="138" spans="1:1" x14ac:dyDescent="0.2">
      <c r="A138" s="155"/>
    </row>
    <row r="139" spans="1:1" x14ac:dyDescent="0.2">
      <c r="A139" s="156"/>
    </row>
    <row r="140" spans="1:1" x14ac:dyDescent="0.2">
      <c r="A140" s="155"/>
    </row>
    <row r="141" spans="1:1" x14ac:dyDescent="0.2">
      <c r="A141" s="155"/>
    </row>
    <row r="142" spans="1:1" x14ac:dyDescent="0.2">
      <c r="A142"/>
    </row>
    <row r="143" spans="1:1" x14ac:dyDescent="0.2">
      <c r="A143" s="382" t="s">
        <v>524</v>
      </c>
    </row>
    <row r="144" spans="1:1" x14ac:dyDescent="0.2">
      <c r="A144" s="156">
        <v>1</v>
      </c>
    </row>
    <row r="145" spans="1:1" x14ac:dyDescent="0.2">
      <c r="A145" s="155" t="str">
        <f>EUconst_NA</f>
        <v>n.a.</v>
      </c>
    </row>
    <row r="146" spans="1:1" x14ac:dyDescent="0.2">
      <c r="A146" s="155"/>
    </row>
    <row r="147" spans="1:1" x14ac:dyDescent="0.2">
      <c r="A147" s="156"/>
    </row>
    <row r="148" spans="1:1" x14ac:dyDescent="0.2">
      <c r="A148" s="155"/>
    </row>
    <row r="149" spans="1:1" x14ac:dyDescent="0.2">
      <c r="A149" s="155"/>
    </row>
    <row r="150" spans="1:1" x14ac:dyDescent="0.2">
      <c r="A150"/>
    </row>
    <row r="151" spans="1:1" x14ac:dyDescent="0.2">
      <c r="A151" s="382" t="s">
        <v>525</v>
      </c>
    </row>
    <row r="152" spans="1:1" x14ac:dyDescent="0.2">
      <c r="A152" s="156">
        <v>1</v>
      </c>
    </row>
    <row r="153" spans="1:1" x14ac:dyDescent="0.2">
      <c r="A153" s="155" t="str">
        <f>EUconst_NA</f>
        <v>n.a.</v>
      </c>
    </row>
    <row r="154" spans="1:1" x14ac:dyDescent="0.2">
      <c r="A154" s="155"/>
    </row>
    <row r="155" spans="1:1" x14ac:dyDescent="0.2">
      <c r="A155" s="156"/>
    </row>
    <row r="156" spans="1:1" x14ac:dyDescent="0.2">
      <c r="A156" s="155"/>
    </row>
    <row r="157" spans="1:1" x14ac:dyDescent="0.2">
      <c r="A157" s="155"/>
    </row>
    <row r="158" spans="1:1" x14ac:dyDescent="0.2">
      <c r="A158"/>
    </row>
    <row r="159" spans="1:1" x14ac:dyDescent="0.2">
      <c r="A159" s="382" t="s">
        <v>526</v>
      </c>
    </row>
    <row r="160" spans="1:1" x14ac:dyDescent="0.2">
      <c r="A160" s="156">
        <v>1</v>
      </c>
    </row>
    <row r="161" spans="1:7" x14ac:dyDescent="0.2">
      <c r="A161" s="155" t="str">
        <f>EUconst_NA</f>
        <v>n.a.</v>
      </c>
    </row>
    <row r="162" spans="1:7" x14ac:dyDescent="0.2">
      <c r="A162" s="155"/>
    </row>
    <row r="163" spans="1:7" x14ac:dyDescent="0.2">
      <c r="A163" s="156"/>
    </row>
    <row r="164" spans="1:7" x14ac:dyDescent="0.2">
      <c r="A164" s="155"/>
    </row>
    <row r="165" spans="1:7" x14ac:dyDescent="0.2">
      <c r="A165" s="155"/>
    </row>
    <row r="166" spans="1:7" x14ac:dyDescent="0.2">
      <c r="A166"/>
    </row>
    <row r="167" spans="1:7" x14ac:dyDescent="0.2">
      <c r="A167" s="382" t="s">
        <v>527</v>
      </c>
    </row>
    <row r="168" spans="1:7" x14ac:dyDescent="0.2">
      <c r="A168" s="156">
        <v>1</v>
      </c>
    </row>
    <row r="169" spans="1:7" x14ac:dyDescent="0.2">
      <c r="A169" s="155" t="str">
        <f>EUconst_NA</f>
        <v>n.a.</v>
      </c>
    </row>
    <row r="170" spans="1:7" x14ac:dyDescent="0.2">
      <c r="A170" s="155"/>
    </row>
    <row r="171" spans="1:7" x14ac:dyDescent="0.2">
      <c r="A171" s="156"/>
    </row>
    <row r="172" spans="1:7" x14ac:dyDescent="0.2">
      <c r="A172" s="155"/>
    </row>
    <row r="173" spans="1:7" x14ac:dyDescent="0.2">
      <c r="A173" s="155"/>
    </row>
    <row r="174" spans="1:7" x14ac:dyDescent="0.2">
      <c r="C174" s="380" t="s">
        <v>375</v>
      </c>
    </row>
    <row r="175" spans="1:7" x14ac:dyDescent="0.2">
      <c r="A175" s="382" t="s">
        <v>323</v>
      </c>
      <c r="C175" s="381" t="str">
        <f>INDEX(UCFUnits,COLUMNS($C174:C174))</f>
        <v>GJ/t</v>
      </c>
      <c r="D175" s="381" t="str">
        <f>INDEX(UCFUnits,COLUMNS($C174:D174))</f>
        <v>GJ/1000Nm³</v>
      </c>
      <c r="E175" s="381" t="str">
        <f>INDEX(UCFUnits,COLUMNS($C174:E174))</f>
        <v>GJ/GWh(gross)</v>
      </c>
      <c r="F175" s="381" t="str">
        <f>INDEX(UCFUnits,COLUMNS($C174:F174))</f>
        <v>GJ/1000litres</v>
      </c>
      <c r="G175" s="381" t="str">
        <f>INDEX(UCFUnits,COLUMNS($C174:G174))</f>
        <v>t/1000litres</v>
      </c>
    </row>
    <row r="176" spans="1:7" x14ac:dyDescent="0.2">
      <c r="A176" s="383" t="str">
        <f>EUconst_t</f>
        <v>t</v>
      </c>
      <c r="C176" s="390" t="str">
        <f>EUconst_GJ</f>
        <v>GJ</v>
      </c>
      <c r="D176" s="390" t="str">
        <f>EUconst_NA</f>
        <v>n.a.</v>
      </c>
      <c r="E176" s="390" t="str">
        <f>EUconst_NA</f>
        <v>n.a.</v>
      </c>
      <c r="F176" s="390" t="str">
        <f>EUconst_NA</f>
        <v>n.a.</v>
      </c>
      <c r="G176" s="390" t="str">
        <f>EUconst_NA</f>
        <v>n.a.</v>
      </c>
    </row>
    <row r="177" spans="1:8" x14ac:dyDescent="0.2">
      <c r="A177" s="383" t="str">
        <f>EUconst_kNm3</f>
        <v>1000Nm³</v>
      </c>
      <c r="C177" s="390" t="str">
        <f>EUconst_NA</f>
        <v>n.a.</v>
      </c>
      <c r="D177" s="390" t="str">
        <f>EUconst_GJ</f>
        <v>GJ</v>
      </c>
      <c r="E177" s="390" t="str">
        <f>EUconst_NA</f>
        <v>n.a.</v>
      </c>
      <c r="F177" s="390" t="str">
        <f>EUconst_NA</f>
        <v>n.a.</v>
      </c>
      <c r="G177" s="390" t="str">
        <f>EUconst_NA</f>
        <v>n.a.</v>
      </c>
    </row>
    <row r="178" spans="1:8" x14ac:dyDescent="0.2">
      <c r="A178" s="383" t="str">
        <f>EUconst_klitres</f>
        <v>1000litres</v>
      </c>
      <c r="C178" s="390" t="str">
        <f>EUconst_NA</f>
        <v>n.a.</v>
      </c>
      <c r="D178" s="390" t="str">
        <f>EUconst_NA</f>
        <v>n.a.</v>
      </c>
      <c r="E178" s="390" t="str">
        <f>EUconst_NA</f>
        <v>n.a.</v>
      </c>
      <c r="F178" s="390" t="str">
        <f>EUconst_GJ</f>
        <v>GJ</v>
      </c>
      <c r="G178" s="390" t="str">
        <f>EUconst_t</f>
        <v>t</v>
      </c>
    </row>
    <row r="179" spans="1:8" x14ac:dyDescent="0.2">
      <c r="A179" s="383" t="str">
        <f>EUconst_TJ</f>
        <v>TJ</v>
      </c>
      <c r="C179" s="390" t="str">
        <f>EUconst_NA</f>
        <v>n.a.</v>
      </c>
      <c r="D179" s="390" t="str">
        <f>EUconst_NA</f>
        <v>n.a.</v>
      </c>
      <c r="E179" s="390" t="str">
        <f>EUconst_NA</f>
        <v>n.a.</v>
      </c>
      <c r="F179" s="390" t="str">
        <f>EUconst_NA</f>
        <v>n.a.</v>
      </c>
      <c r="G179" s="390" t="str">
        <f>EUconst_NA</f>
        <v>n.a.</v>
      </c>
    </row>
    <row r="180" spans="1:8" x14ac:dyDescent="0.2">
      <c r="A180" s="383" t="str">
        <f>EUconst_GWhgross</f>
        <v>GWh(gross)</v>
      </c>
      <c r="C180" s="390" t="str">
        <f>EUconst_NA</f>
        <v>n.a.</v>
      </c>
      <c r="D180" s="390" t="str">
        <f>EUconst_NA</f>
        <v>n.a.</v>
      </c>
      <c r="E180" s="390" t="str">
        <f>EUconst_GJ</f>
        <v>GJ</v>
      </c>
      <c r="F180" s="390" t="str">
        <f>EUconst_NA</f>
        <v>n.a.</v>
      </c>
      <c r="G180" s="390" t="str">
        <f>EUconst_NA</f>
        <v>n.a.</v>
      </c>
    </row>
    <row r="181" spans="1:8" x14ac:dyDescent="0.2">
      <c r="C181" s="391"/>
      <c r="D181" s="391"/>
      <c r="E181" s="391"/>
      <c r="F181" s="391"/>
      <c r="G181" s="391"/>
    </row>
    <row r="183" spans="1:8" x14ac:dyDescent="0.2">
      <c r="A183" s="382" t="s">
        <v>381</v>
      </c>
    </row>
    <row r="184" spans="1:8" x14ac:dyDescent="0.2">
      <c r="A184" s="383" t="str">
        <f>EUconst_GJ&amp;"/"&amp;EUconst_t</f>
        <v>GJ/t</v>
      </c>
    </row>
    <row r="185" spans="1:8" x14ac:dyDescent="0.2">
      <c r="A185" s="383" t="str">
        <f>EUconst_GJ&amp;"/"&amp;EUconst_kNm3</f>
        <v>GJ/1000Nm³</v>
      </c>
    </row>
    <row r="186" spans="1:8" x14ac:dyDescent="0.2">
      <c r="A186" s="383" t="str">
        <f>EUconst_GJ&amp;"/"&amp;EUconst_GWhgross</f>
        <v>GJ/GWh(gross)</v>
      </c>
    </row>
    <row r="187" spans="1:8" x14ac:dyDescent="0.2">
      <c r="A187" s="383" t="str">
        <f>EUconst_GJ&amp;"/"&amp;EUconst_klitres</f>
        <v>GJ/1000litres</v>
      </c>
    </row>
    <row r="188" spans="1:8" x14ac:dyDescent="0.2">
      <c r="A188" s="383" t="str">
        <f>EUconst_t&amp;"/"&amp;EUconst_klitres</f>
        <v>t/1000litres</v>
      </c>
    </row>
    <row r="189" spans="1:8" x14ac:dyDescent="0.2">
      <c r="C189" s="380" t="s">
        <v>397</v>
      </c>
    </row>
    <row r="190" spans="1:8" x14ac:dyDescent="0.2">
      <c r="A190" s="382" t="s">
        <v>5</v>
      </c>
      <c r="C190" s="392" t="str">
        <f>INDEX(RFAUnits,1)</f>
        <v>t</v>
      </c>
      <c r="D190" s="392" t="str">
        <f>INDEX(RFAUnits,2)</f>
        <v>1000Nm³</v>
      </c>
      <c r="E190" s="392" t="str">
        <f>INDEX(RFAUnits,3)</f>
        <v>1000litres</v>
      </c>
      <c r="F190" s="392" t="str">
        <f>INDEX(RFAUnits,4)</f>
        <v>TJ</v>
      </c>
      <c r="G190" s="393" t="str">
        <f>EUconst_GJ</f>
        <v>GJ</v>
      </c>
      <c r="H190" s="392" t="str">
        <f>INDEX(RFAUnits,5)</f>
        <v>GWh(gross)</v>
      </c>
    </row>
    <row r="191" spans="1:8" x14ac:dyDescent="0.2">
      <c r="A191" s="383" t="str">
        <f>EUconst_tCO2&amp;"/"&amp;EUconst_TJ</f>
        <v>tCO2/TJ</v>
      </c>
      <c r="C191" s="390" t="str">
        <f>EUconst_NA</f>
        <v>n.a.</v>
      </c>
      <c r="D191" s="390" t="str">
        <f>EUconst_NA</f>
        <v>n.a.</v>
      </c>
      <c r="E191" s="390" t="str">
        <f>EUconst_NA</f>
        <v>n.a.</v>
      </c>
      <c r="F191" s="390">
        <v>1</v>
      </c>
      <c r="G191" s="390">
        <f>1/1000</f>
        <v>1E-3</v>
      </c>
      <c r="H191" s="390" t="str">
        <f>EUconst_NA</f>
        <v>n.a.</v>
      </c>
    </row>
    <row r="192" spans="1:8" x14ac:dyDescent="0.2">
      <c r="A192" s="383" t="str">
        <f>EUconst_tCO2&amp;"/"&amp;EUconst_t</f>
        <v>tCO2/t</v>
      </c>
      <c r="C192" s="390">
        <v>1</v>
      </c>
      <c r="D192" s="390" t="str">
        <f>EUconst_NA</f>
        <v>n.a.</v>
      </c>
      <c r="E192" s="390" t="str">
        <f>EUconst_NA</f>
        <v>n.a.</v>
      </c>
      <c r="F192" s="390" t="str">
        <f>EUconst_NA</f>
        <v>n.a.</v>
      </c>
      <c r="G192" s="390" t="str">
        <f>EUconst_NA</f>
        <v>n.a.</v>
      </c>
      <c r="H192" s="390" t="str">
        <f>EUconst_NA</f>
        <v>n.a.</v>
      </c>
    </row>
    <row r="193" spans="1:15" x14ac:dyDescent="0.2">
      <c r="A193" s="383" t="str">
        <f>EUconst_tCO2&amp;"/"&amp;EUconst_kNm3</f>
        <v>tCO2/1000Nm³</v>
      </c>
      <c r="C193" s="390" t="str">
        <f>EUconst_NA</f>
        <v>n.a.</v>
      </c>
      <c r="D193" s="390">
        <v>1</v>
      </c>
      <c r="E193" s="390" t="str">
        <f>EUconst_NA</f>
        <v>n.a.</v>
      </c>
      <c r="F193" s="390" t="str">
        <f>EUconst_NA</f>
        <v>n.a.</v>
      </c>
      <c r="G193" s="390" t="str">
        <f>EUconst_NA</f>
        <v>n.a.</v>
      </c>
      <c r="H193" s="390" t="str">
        <f>EUconst_NA</f>
        <v>n.a.</v>
      </c>
    </row>
    <row r="194" spans="1:15" x14ac:dyDescent="0.2">
      <c r="A194" s="383" t="str">
        <f>EUconst_tCO2&amp;"/"&amp;EUconst_klitres</f>
        <v>tCO2/1000litres</v>
      </c>
      <c r="C194" s="390" t="str">
        <f>EUconst_NA</f>
        <v>n.a.</v>
      </c>
      <c r="D194" s="390" t="str">
        <f>EUconst_NA</f>
        <v>n.a.</v>
      </c>
      <c r="E194" s="390">
        <v>1</v>
      </c>
      <c r="F194" s="390" t="str">
        <f>EUconst_NA</f>
        <v>n.a.</v>
      </c>
      <c r="G194" s="390" t="str">
        <f>EUconst_NA</f>
        <v>n.a.</v>
      </c>
      <c r="H194" s="390" t="str">
        <f>EUconst_NA</f>
        <v>n.a.</v>
      </c>
    </row>
    <row r="195" spans="1:15" x14ac:dyDescent="0.2">
      <c r="A195" s="383" t="str">
        <f>EUconst_tCO2&amp;"/"&amp;EUconst_GWhgross</f>
        <v>tCO2/GWh(gross)</v>
      </c>
      <c r="C195" s="390" t="str">
        <f>EUconst_NA</f>
        <v>n.a.</v>
      </c>
      <c r="D195" s="390" t="str">
        <f>EUconst_NA</f>
        <v>n.a.</v>
      </c>
      <c r="E195" s="390" t="str">
        <f>EUconst_NA</f>
        <v>n.a.</v>
      </c>
      <c r="F195" s="390" t="str">
        <f>EUconst_NA</f>
        <v>n.a.</v>
      </c>
      <c r="G195" s="390" t="str">
        <f>EUconst_NA</f>
        <v>n.a.</v>
      </c>
      <c r="H195" s="390">
        <v>1</v>
      </c>
    </row>
    <row r="197" spans="1:15" x14ac:dyDescent="0.2">
      <c r="A197" s="382" t="s">
        <v>6</v>
      </c>
    </row>
    <row r="198" spans="1:15" x14ac:dyDescent="0.2">
      <c r="A198" s="383" t="s">
        <v>121</v>
      </c>
    </row>
    <row r="199" spans="1:15" x14ac:dyDescent="0.2">
      <c r="A199" s="383"/>
    </row>
    <row r="201" spans="1:15" s="386" customFormat="1" x14ac:dyDescent="0.2"/>
    <row r="202" spans="1:15" x14ac:dyDescent="0.2">
      <c r="B202" s="285" t="s">
        <v>529</v>
      </c>
      <c r="C202" s="285" t="s">
        <v>562</v>
      </c>
    </row>
    <row r="203" spans="1:15" x14ac:dyDescent="0.2">
      <c r="B203" s="156" t="s">
        <v>486</v>
      </c>
      <c r="C203" s="156">
        <v>5</v>
      </c>
    </row>
    <row r="204" spans="1:15" x14ac:dyDescent="0.2">
      <c r="B204" s="383" t="s">
        <v>530</v>
      </c>
      <c r="C204" s="383">
        <v>3</v>
      </c>
    </row>
    <row r="208" spans="1:15" s="394" customFormat="1" x14ac:dyDescent="0.2">
      <c r="B208" s="395" t="str">
        <f>Translations!$B$73</f>
        <v>Activity data</v>
      </c>
      <c r="C208" s="395"/>
      <c r="G208" s="396" t="str">
        <f>Translations!$B$74</f>
        <v>Tier</v>
      </c>
      <c r="H208" s="396" t="str">
        <f>Translations!$B$74</f>
        <v>Tier</v>
      </c>
      <c r="I208" s="396" t="str">
        <f>Translations!$B$74</f>
        <v>Tier</v>
      </c>
      <c r="J208" s="396" t="str">
        <f>Translations!$B$74</f>
        <v>Tier</v>
      </c>
      <c r="K208" s="396" t="str">
        <f>Translations!$B$74</f>
        <v>Tier</v>
      </c>
      <c r="L208" s="396" t="str">
        <f>Translations!$B$74</f>
        <v>Tier</v>
      </c>
      <c r="M208" s="396" t="str">
        <f>Translations!$B$74</f>
        <v>Tier</v>
      </c>
      <c r="N208" s="396" t="str">
        <f>Translations!$B$74</f>
        <v>Tier</v>
      </c>
      <c r="O208" s="396" t="str">
        <f>Translations!$B$74</f>
        <v>Tier</v>
      </c>
    </row>
    <row r="209" spans="1:44" s="394" customFormat="1" ht="12.75" customHeight="1" x14ac:dyDescent="0.2">
      <c r="B209" s="395"/>
      <c r="C209" s="395" t="str">
        <f>Translations!$B$75</f>
        <v>Short name</v>
      </c>
      <c r="D209" s="395" t="str">
        <f>Translations!$B$76</f>
        <v>Sub-activity</v>
      </c>
      <c r="E209" s="395" t="str">
        <f>Translations!$B$65</f>
        <v>Parameter</v>
      </c>
      <c r="F209" s="395"/>
      <c r="G209" s="396" t="str">
        <f>Translations!$B$77</f>
        <v>Minimum</v>
      </c>
      <c r="H209" s="396">
        <v>1</v>
      </c>
      <c r="I209" s="396">
        <v>2</v>
      </c>
      <c r="J209" s="396" t="s">
        <v>168</v>
      </c>
      <c r="K209" s="396" t="str">
        <f>Translations!$B$72</f>
        <v>2b</v>
      </c>
      <c r="L209" s="396">
        <v>3</v>
      </c>
      <c r="M209" s="396" t="str">
        <f>Translations!$B$138</f>
        <v>3a</v>
      </c>
      <c r="N209" s="396" t="str">
        <f>Translations!$B$139</f>
        <v>3b</v>
      </c>
      <c r="O209" s="396">
        <v>4</v>
      </c>
      <c r="P209" s="396" t="str">
        <f>Translations!$B$78</f>
        <v>Highest</v>
      </c>
      <c r="Q209" s="397"/>
      <c r="Z209" s="394" t="str">
        <f>Translations!$B$79</f>
        <v>make grey?</v>
      </c>
    </row>
    <row r="210" spans="1:44" ht="12.75" customHeight="1" x14ac:dyDescent="0.2">
      <c r="A210" s="380">
        <v>1</v>
      </c>
      <c r="C210" s="285" t="str">
        <f>Translations!$B$80</f>
        <v>Combustion</v>
      </c>
      <c r="D210" s="285" t="str">
        <f>Translations!$B$81</f>
        <v>Commercial standard fuels</v>
      </c>
      <c r="E210" s="285" t="str">
        <f>Translations!$B$140</f>
        <v>Amount of fuel [t], [Nm3], or [TJ]</v>
      </c>
      <c r="F210" s="398"/>
      <c r="G210" s="381">
        <v>2</v>
      </c>
      <c r="H210" s="399" t="str">
        <f>Translations!$B$82</f>
        <v>± 7,5%</v>
      </c>
      <c r="I210" s="399" t="str">
        <f>Translations!$B$83</f>
        <v>± 5,0%</v>
      </c>
      <c r="J210" s="285"/>
      <c r="K210" s="285"/>
      <c r="L210" s="399" t="str">
        <f>Translations!$B$84</f>
        <v>± 2,5%</v>
      </c>
      <c r="M210" s="399"/>
      <c r="N210" s="399"/>
      <c r="O210" s="399" t="str">
        <f>Translations!$B$85</f>
        <v>± 1,5%</v>
      </c>
      <c r="P210" s="381">
        <f>COUNTA(H210:O210)</f>
        <v>4</v>
      </c>
      <c r="Q210" s="400" t="str">
        <f>D210</f>
        <v>Commercial standard fuels</v>
      </c>
      <c r="R210" s="285"/>
      <c r="S210" s="285" t="str">
        <f>EUconst_CNTR_ActivityData&amp;Q210</f>
        <v>ActivityData_Commercial standard fuels</v>
      </c>
      <c r="Z210" s="380" t="b">
        <f>IF(G210=EUconst_NA,TRUE,FALSE)</f>
        <v>0</v>
      </c>
    </row>
    <row r="211" spans="1:44" ht="12.75" customHeight="1" x14ac:dyDescent="0.2">
      <c r="A211" s="380">
        <v>2</v>
      </c>
      <c r="C211" s="285" t="str">
        <f>C210</f>
        <v>Combustion</v>
      </c>
      <c r="D211" s="285" t="str">
        <f>Translations!$B$86</f>
        <v>Other gaseous &amp; liquid fuels</v>
      </c>
      <c r="E211" s="285" t="str">
        <f>Translations!$B$140</f>
        <v>Amount of fuel [t], [Nm3], or [TJ]</v>
      </c>
      <c r="F211" s="398"/>
      <c r="G211" s="381">
        <v>2</v>
      </c>
      <c r="H211" s="399" t="str">
        <f>Translations!$B$82</f>
        <v>± 7,5%</v>
      </c>
      <c r="I211" s="399" t="str">
        <f>Translations!$B$83</f>
        <v>± 5,0%</v>
      </c>
      <c r="J211" s="285"/>
      <c r="K211" s="285"/>
      <c r="L211" s="399" t="str">
        <f>Translations!$B$84</f>
        <v>± 2,5%</v>
      </c>
      <c r="M211" s="399"/>
      <c r="N211" s="399"/>
      <c r="O211" s="399" t="str">
        <f>Translations!$B$85</f>
        <v>± 1,5%</v>
      </c>
      <c r="P211" s="381">
        <f>COUNTA(H211:O211)</f>
        <v>4</v>
      </c>
      <c r="Q211" s="400" t="str">
        <f>D211</f>
        <v>Other gaseous &amp; liquid fuels</v>
      </c>
      <c r="R211" s="285"/>
      <c r="S211" s="285" t="str">
        <f>EUconst_CNTR_ActivityData&amp;Q211</f>
        <v>ActivityData_Other gaseous &amp; liquid fuels</v>
      </c>
      <c r="Z211" s="380" t="b">
        <f>IF(G211=EUconst_NA,TRUE,FALSE)</f>
        <v>0</v>
      </c>
    </row>
    <row r="212" spans="1:44" ht="12.75" customHeight="1" x14ac:dyDescent="0.2">
      <c r="A212" s="380">
        <v>3</v>
      </c>
      <c r="C212" s="285" t="str">
        <f>C211</f>
        <v>Combustion</v>
      </c>
      <c r="D212" s="285" t="str">
        <f>Translations!$B$87</f>
        <v>Solid fuels</v>
      </c>
      <c r="E212" s="285" t="str">
        <f>Translations!$B$140</f>
        <v>Amount of fuel [t], [Nm3], or [TJ]</v>
      </c>
      <c r="F212" s="398"/>
      <c r="G212" s="381">
        <v>1</v>
      </c>
      <c r="H212" s="399" t="str">
        <f>Translations!$B$82</f>
        <v>± 7,5%</v>
      </c>
      <c r="I212" s="399" t="str">
        <f>Translations!$B$83</f>
        <v>± 5,0%</v>
      </c>
      <c r="J212" s="285"/>
      <c r="K212" s="285"/>
      <c r="L212" s="399" t="str">
        <f>Translations!$B$84</f>
        <v>± 2,5%</v>
      </c>
      <c r="M212" s="399"/>
      <c r="N212" s="399"/>
      <c r="O212" s="399" t="str">
        <f>Translations!$B$85</f>
        <v>± 1,5%</v>
      </c>
      <c r="P212" s="381">
        <f>COUNTA(H212:O212)</f>
        <v>4</v>
      </c>
      <c r="Q212" s="400" t="str">
        <f>D212</f>
        <v>Solid fuels</v>
      </c>
      <c r="R212" s="285"/>
      <c r="S212" s="285" t="str">
        <f>EUconst_CNTR_ActivityData&amp;Q212</f>
        <v>ActivityData_Solid fuels</v>
      </c>
      <c r="Z212" s="380" t="b">
        <f>IF(G212=EUconst_NA,TRUE,FALSE)</f>
        <v>0</v>
      </c>
    </row>
    <row r="213" spans="1:44" x14ac:dyDescent="0.2">
      <c r="A213" s="380">
        <v>4</v>
      </c>
      <c r="C213" s="285" t="str">
        <f>C212</f>
        <v>Combustion</v>
      </c>
      <c r="D213" s="285" t="str">
        <f>Translations!$B$141</f>
        <v>Fuels equivalent to commercial standard fuels (Art. 75k(2))</v>
      </c>
      <c r="E213" s="285" t="str">
        <f>Translations!$B$140</f>
        <v>Amount of fuel [t], [Nm3], or [TJ]</v>
      </c>
      <c r="F213" s="285"/>
      <c r="G213" s="381">
        <v>2</v>
      </c>
      <c r="H213" s="399" t="str">
        <f>Translations!$B$82</f>
        <v>± 7,5%</v>
      </c>
      <c r="I213" s="399" t="str">
        <f>Translations!$B$83</f>
        <v>± 5,0%</v>
      </c>
      <c r="J213" s="285"/>
      <c r="K213" s="285"/>
      <c r="L213" s="399" t="str">
        <f>Translations!$B$84</f>
        <v>± 2,5%</v>
      </c>
      <c r="M213" s="399"/>
      <c r="N213" s="399"/>
      <c r="O213" s="399" t="str">
        <f>Translations!$B$85</f>
        <v>± 1,5%</v>
      </c>
      <c r="P213" s="381">
        <f>COUNTA(H213:O213)</f>
        <v>4</v>
      </c>
      <c r="Q213" s="400" t="str">
        <f>D213</f>
        <v>Fuels equivalent to commercial standard fuels (Art. 75k(2))</v>
      </c>
      <c r="R213" s="285"/>
      <c r="S213" s="285" t="str">
        <f>EUconst_CNTR_ActivityData&amp;Q213</f>
        <v>ActivityData_Fuels equivalent to commercial standard fuels (Art. 75k(2))</v>
      </c>
      <c r="Z213" s="380" t="b">
        <f>IF(G213=EUconst_NA,TRUE,FALSE)</f>
        <v>0</v>
      </c>
    </row>
    <row r="215" spans="1:44" s="394" customFormat="1" ht="12.75" customHeight="1" x14ac:dyDescent="0.2">
      <c r="B215" s="395" t="str">
        <f>Translations!$B$114</f>
        <v>Scope factor</v>
      </c>
      <c r="C215" s="395" t="str">
        <f>Translations!$B$75</f>
        <v>Short name</v>
      </c>
      <c r="D215" s="395" t="str">
        <f>Translations!$B$76</f>
        <v>Sub-activity</v>
      </c>
      <c r="E215" s="395" t="str">
        <f>Translations!$B$65</f>
        <v>Parameter</v>
      </c>
      <c r="F215" s="401"/>
      <c r="G215" s="396" t="str">
        <f>Translations!$B$77</f>
        <v>Minimum</v>
      </c>
      <c r="H215" s="396">
        <v>1</v>
      </c>
      <c r="I215" s="396">
        <v>2</v>
      </c>
      <c r="J215" s="396" t="s">
        <v>168</v>
      </c>
      <c r="K215" s="396" t="str">
        <f>Translations!$B$72</f>
        <v>2b</v>
      </c>
      <c r="L215" s="396">
        <v>3</v>
      </c>
      <c r="M215" s="396" t="str">
        <f>Translations!$B$138</f>
        <v>3a</v>
      </c>
      <c r="N215" s="396" t="str">
        <f>Translations!$B$139</f>
        <v>3b</v>
      </c>
      <c r="O215" s="396">
        <v>4</v>
      </c>
      <c r="P215" s="396" t="str">
        <f>Translations!$B$78</f>
        <v>Highest</v>
      </c>
      <c r="Q215" s="397"/>
      <c r="Z215" s="394" t="str">
        <f>Translations!$B$79</f>
        <v>make grey?</v>
      </c>
    </row>
    <row r="216" spans="1:44" x14ac:dyDescent="0.2">
      <c r="A216" s="380">
        <v>1</v>
      </c>
      <c r="C216" s="285" t="str">
        <f>C210</f>
        <v>Combustion</v>
      </c>
      <c r="D216" s="285" t="str">
        <f>D210</f>
        <v>Commercial standard fuels</v>
      </c>
      <c r="E216" s="285" t="str">
        <f>E210</f>
        <v>Amount of fuel [t], [Nm3], or [TJ]</v>
      </c>
      <c r="F216" s="285"/>
      <c r="G216" s="381">
        <v>3</v>
      </c>
      <c r="H216" s="402" t="s">
        <v>293</v>
      </c>
      <c r="I216" s="402" t="str">
        <f>Translations!$B$115</f>
        <v>Tier 2 methods</v>
      </c>
      <c r="J216" s="402"/>
      <c r="K216" s="402"/>
      <c r="L216" s="402" t="str">
        <f>Translations!$B$142</f>
        <v>Tier 3 methods</v>
      </c>
      <c r="M216" s="402"/>
      <c r="N216" s="402"/>
      <c r="O216" s="383"/>
      <c r="P216" s="381">
        <v>3</v>
      </c>
      <c r="Q216" s="400" t="str">
        <f>D216</f>
        <v>Commercial standard fuels</v>
      </c>
      <c r="R216" s="285"/>
      <c r="S216" s="285" t="str">
        <f>EUconst_CNTR_ScopeFactor&amp;Q216</f>
        <v>ScopeFactor_Commercial standard fuels</v>
      </c>
      <c r="Z216" s="380" t="b">
        <f>IF(G216=EUconst_NA,TRUE,FALSE)</f>
        <v>0</v>
      </c>
    </row>
    <row r="217" spans="1:44" x14ac:dyDescent="0.2">
      <c r="A217" s="380">
        <v>2</v>
      </c>
      <c r="C217" s="285" t="str">
        <f t="shared" ref="C217:E219" si="0">C211</f>
        <v>Combustion</v>
      </c>
      <c r="D217" s="285" t="str">
        <f t="shared" si="0"/>
        <v>Other gaseous &amp; liquid fuels</v>
      </c>
      <c r="E217" s="285" t="str">
        <f t="shared" si="0"/>
        <v>Amount of fuel [t], [Nm3], or [TJ]</v>
      </c>
      <c r="F217" s="285"/>
      <c r="G217" s="381">
        <v>3</v>
      </c>
      <c r="H217" s="402" t="s">
        <v>293</v>
      </c>
      <c r="I217" s="402" t="str">
        <f>Translations!$B$115</f>
        <v>Tier 2 methods</v>
      </c>
      <c r="J217" s="402"/>
      <c r="K217" s="402"/>
      <c r="L217" s="402" t="str">
        <f>Translations!$B$142</f>
        <v>Tier 3 methods</v>
      </c>
      <c r="M217" s="402"/>
      <c r="N217" s="402"/>
      <c r="O217" s="383"/>
      <c r="P217" s="381">
        <v>3</v>
      </c>
      <c r="Q217" s="400" t="str">
        <f>D217</f>
        <v>Other gaseous &amp; liquid fuels</v>
      </c>
      <c r="R217" s="285"/>
      <c r="S217" s="285" t="str">
        <f>EUconst_CNTR_ScopeFactor&amp;Q217</f>
        <v>ScopeFactor_Other gaseous &amp; liquid fuels</v>
      </c>
      <c r="Z217" s="380" t="b">
        <f>IF(G217=EUconst_NA,TRUE,FALSE)</f>
        <v>0</v>
      </c>
    </row>
    <row r="218" spans="1:44" x14ac:dyDescent="0.2">
      <c r="A218" s="380">
        <v>3</v>
      </c>
      <c r="C218" s="285" t="str">
        <f t="shared" si="0"/>
        <v>Combustion</v>
      </c>
      <c r="D218" s="285" t="str">
        <f t="shared" si="0"/>
        <v>Solid fuels</v>
      </c>
      <c r="E218" s="285" t="str">
        <f t="shared" si="0"/>
        <v>Amount of fuel [t], [Nm3], or [TJ]</v>
      </c>
      <c r="F218" s="285"/>
      <c r="G218" s="381">
        <v>3</v>
      </c>
      <c r="H218" s="402" t="s">
        <v>293</v>
      </c>
      <c r="I218" s="402" t="str">
        <f>Translations!$B$115</f>
        <v>Tier 2 methods</v>
      </c>
      <c r="J218" s="402"/>
      <c r="K218" s="402"/>
      <c r="L218" s="402" t="str">
        <f>Translations!$B$142</f>
        <v>Tier 3 methods</v>
      </c>
      <c r="M218" s="402"/>
      <c r="N218" s="402"/>
      <c r="O218" s="383"/>
      <c r="P218" s="381">
        <v>3</v>
      </c>
      <c r="Q218" s="400" t="str">
        <f>D218</f>
        <v>Solid fuels</v>
      </c>
      <c r="R218" s="285"/>
      <c r="S218" s="285" t="str">
        <f>EUconst_CNTR_ScopeFactor&amp;Q218</f>
        <v>ScopeFactor_Solid fuels</v>
      </c>
      <c r="Z218" s="380" t="b">
        <f>IF(G218=EUconst_NA,TRUE,FALSE)</f>
        <v>0</v>
      </c>
    </row>
    <row r="219" spans="1:44" x14ac:dyDescent="0.2">
      <c r="A219" s="380">
        <v>4</v>
      </c>
      <c r="C219" s="285" t="str">
        <f t="shared" si="0"/>
        <v>Combustion</v>
      </c>
      <c r="D219" s="285" t="str">
        <f>Translations!$B$141</f>
        <v>Fuels equivalent to commercial standard fuels (Art. 75k(2))</v>
      </c>
      <c r="E219" s="285" t="str">
        <f t="shared" si="0"/>
        <v>Amount of fuel [t], [Nm3], or [TJ]</v>
      </c>
      <c r="F219" s="285"/>
      <c r="G219" s="381">
        <v>3</v>
      </c>
      <c r="H219" s="402" t="s">
        <v>293</v>
      </c>
      <c r="I219" s="402" t="str">
        <f>Translations!$B$115</f>
        <v>Tier 2 methods</v>
      </c>
      <c r="J219" s="402"/>
      <c r="K219" s="402"/>
      <c r="L219" s="402" t="str">
        <f>Translations!$B$142</f>
        <v>Tier 3 methods</v>
      </c>
      <c r="M219" s="402"/>
      <c r="N219" s="402"/>
      <c r="O219" s="383"/>
      <c r="P219" s="381">
        <v>3</v>
      </c>
      <c r="Q219" s="400" t="str">
        <f>D219</f>
        <v>Fuels equivalent to commercial standard fuels (Art. 75k(2))</v>
      </c>
      <c r="R219" s="285"/>
      <c r="S219" s="285" t="str">
        <f>EUconst_CNTR_ScopeFactor&amp;Q219</f>
        <v>ScopeFactor_Fuels equivalent to commercial standard fuels (Art. 75k(2))</v>
      </c>
      <c r="Z219" s="380" t="b">
        <f>IF(G219=EUconst_NA,TRUE,FALSE)</f>
        <v>0</v>
      </c>
    </row>
    <row r="221" spans="1:44" s="394" customFormat="1" ht="12.75" customHeight="1" x14ac:dyDescent="0.2">
      <c r="B221" s="395" t="str">
        <f>Translations!$B$88</f>
        <v>Emission factor</v>
      </c>
      <c r="C221" s="395" t="str">
        <f>Translations!$B$75</f>
        <v>Short name</v>
      </c>
      <c r="D221" s="395" t="str">
        <f>Translations!$B$76</f>
        <v>Sub-activity</v>
      </c>
      <c r="E221" s="395" t="str">
        <f>Translations!$B$65</f>
        <v>Parameter</v>
      </c>
      <c r="F221" s="401"/>
      <c r="G221" s="396" t="str">
        <f>Translations!$B$77</f>
        <v>Minimum</v>
      </c>
      <c r="H221" s="396">
        <v>1</v>
      </c>
      <c r="I221" s="396">
        <v>2</v>
      </c>
      <c r="J221" s="396" t="s">
        <v>168</v>
      </c>
      <c r="K221" s="396" t="str">
        <f>Translations!$B$72</f>
        <v>2b</v>
      </c>
      <c r="L221" s="396">
        <v>3</v>
      </c>
      <c r="M221" s="396" t="str">
        <f>Translations!$B$138</f>
        <v>3a</v>
      </c>
      <c r="N221" s="396" t="str">
        <f>Translations!$B$139</f>
        <v>3b</v>
      </c>
      <c r="O221" s="396">
        <v>4</v>
      </c>
      <c r="P221" s="396" t="str">
        <f>Translations!$B$78</f>
        <v>Highest</v>
      </c>
      <c r="Q221" s="397"/>
      <c r="Z221" s="394" t="str">
        <f>Translations!$B$79</f>
        <v>make grey?</v>
      </c>
      <c r="AK221" s="394" t="s">
        <v>279</v>
      </c>
      <c r="AL221" s="403">
        <v>1</v>
      </c>
      <c r="AM221" s="403">
        <v>2</v>
      </c>
      <c r="AN221" s="403" t="s">
        <v>168</v>
      </c>
      <c r="AO221" s="403" t="str">
        <f>Translations!$B$72</f>
        <v>2b</v>
      </c>
      <c r="AP221" s="403">
        <v>3</v>
      </c>
      <c r="AQ221" s="403" t="str">
        <f>Translations!$B$138</f>
        <v>3a</v>
      </c>
      <c r="AR221" s="403" t="str">
        <f>Translations!$B$139</f>
        <v>3b</v>
      </c>
    </row>
    <row r="222" spans="1:44" x14ac:dyDescent="0.2">
      <c r="A222" s="380">
        <v>1</v>
      </c>
      <c r="C222" s="285" t="str">
        <f t="shared" ref="C222:E225" si="1">C216</f>
        <v>Combustion</v>
      </c>
      <c r="D222" s="285" t="str">
        <f t="shared" si="1"/>
        <v>Commercial standard fuels</v>
      </c>
      <c r="E222" s="285" t="str">
        <f t="shared" si="1"/>
        <v>Amount of fuel [t], [Nm3], or [TJ]</v>
      </c>
      <c r="F222" s="285"/>
      <c r="G222" s="381" t="s">
        <v>245</v>
      </c>
      <c r="H222" s="402" t="str">
        <f>Translations!$B$66</f>
        <v>Type I default values</v>
      </c>
      <c r="I222" s="402"/>
      <c r="J222" s="402" t="str">
        <f>Translations!$B$70</f>
        <v>Type II default values</v>
      </c>
      <c r="K222" s="402"/>
      <c r="L222" s="402" t="str">
        <f>Translations!$B$69</f>
        <v>Laboratory analyses</v>
      </c>
      <c r="M222" s="402"/>
      <c r="N222" s="402"/>
      <c r="O222" s="383"/>
      <c r="P222" s="381" t="str">
        <f>G222</f>
        <v>2a/2b</v>
      </c>
      <c r="Q222" s="400" t="str">
        <f>D222</f>
        <v>Commercial standard fuels</v>
      </c>
      <c r="R222" s="285"/>
      <c r="S222" s="285" t="str">
        <f>EUconst_CNTR_EF&amp;Q222</f>
        <v>EF_Commercial standard fuels</v>
      </c>
      <c r="Z222" s="380" t="b">
        <f>IF(G222=EUconst_NA,TRUE,FALSE)</f>
        <v>0</v>
      </c>
      <c r="AL222" s="391">
        <v>1</v>
      </c>
      <c r="AM222" s="391"/>
      <c r="AN222" s="391">
        <v>1</v>
      </c>
      <c r="AO222" s="391"/>
      <c r="AP222" s="391">
        <v>2</v>
      </c>
      <c r="AQ222" s="391"/>
      <c r="AR222" s="391"/>
    </row>
    <row r="223" spans="1:44" x14ac:dyDescent="0.2">
      <c r="A223" s="380">
        <v>2</v>
      </c>
      <c r="C223" s="285" t="str">
        <f t="shared" si="1"/>
        <v>Combustion</v>
      </c>
      <c r="D223" s="285" t="str">
        <f t="shared" si="1"/>
        <v>Other gaseous &amp; liquid fuels</v>
      </c>
      <c r="E223" s="285" t="str">
        <f t="shared" si="1"/>
        <v>Amount of fuel [t], [Nm3], or [TJ]</v>
      </c>
      <c r="F223" s="285"/>
      <c r="G223" s="381" t="s">
        <v>245</v>
      </c>
      <c r="H223" s="402" t="str">
        <f>Translations!$B$66</f>
        <v>Type I default values</v>
      </c>
      <c r="I223" s="402"/>
      <c r="J223" s="402" t="str">
        <f>Translations!$B$70</f>
        <v>Type II default values</v>
      </c>
      <c r="K223" s="402"/>
      <c r="L223" s="402" t="str">
        <f>Translations!$B$69</f>
        <v>Laboratory analyses</v>
      </c>
      <c r="M223" s="402"/>
      <c r="N223" s="402"/>
      <c r="O223" s="383"/>
      <c r="P223" s="381">
        <v>3</v>
      </c>
      <c r="Q223" s="400" t="str">
        <f>D223</f>
        <v>Other gaseous &amp; liquid fuels</v>
      </c>
      <c r="R223" s="285"/>
      <c r="S223" s="285" t="str">
        <f>EUconst_CNTR_EF&amp;Q223</f>
        <v>EF_Other gaseous &amp; liquid fuels</v>
      </c>
      <c r="Z223" s="380" t="b">
        <f>IF(G223=EUconst_NA,TRUE,FALSE)</f>
        <v>0</v>
      </c>
      <c r="AL223" s="391">
        <v>1</v>
      </c>
      <c r="AM223" s="391"/>
      <c r="AN223" s="391">
        <v>1</v>
      </c>
      <c r="AO223" s="391"/>
      <c r="AP223" s="391">
        <v>2</v>
      </c>
      <c r="AQ223" s="391"/>
      <c r="AR223" s="391"/>
    </row>
    <row r="224" spans="1:44" x14ac:dyDescent="0.2">
      <c r="A224" s="380">
        <v>3</v>
      </c>
      <c r="C224" s="285" t="str">
        <f t="shared" si="1"/>
        <v>Combustion</v>
      </c>
      <c r="D224" s="285" t="str">
        <f t="shared" si="1"/>
        <v>Solid fuels</v>
      </c>
      <c r="E224" s="285" t="str">
        <f t="shared" si="1"/>
        <v>Amount of fuel [t], [Nm3], or [TJ]</v>
      </c>
      <c r="F224" s="285"/>
      <c r="G224" s="381" t="s">
        <v>245</v>
      </c>
      <c r="H224" s="402" t="str">
        <f>Translations!$B$66</f>
        <v>Type I default values</v>
      </c>
      <c r="I224" s="402"/>
      <c r="J224" s="402" t="str">
        <f>Translations!$B$70</f>
        <v>Type II default values</v>
      </c>
      <c r="K224" s="402" t="str">
        <f>Translations!$B$89</f>
        <v>Established proxies (if applicable)</v>
      </c>
      <c r="L224" s="402" t="str">
        <f>Translations!$B$69</f>
        <v>Laboratory analyses</v>
      </c>
      <c r="M224" s="402"/>
      <c r="N224" s="402"/>
      <c r="O224" s="383"/>
      <c r="P224" s="381">
        <v>3</v>
      </c>
      <c r="Q224" s="400" t="str">
        <f>D224</f>
        <v>Solid fuels</v>
      </c>
      <c r="R224" s="285"/>
      <c r="S224" s="285" t="str">
        <f>EUconst_CNTR_EF&amp;Q224</f>
        <v>EF_Solid fuels</v>
      </c>
      <c r="Z224" s="380" t="b">
        <f>IF(G224=EUconst_NA,TRUE,FALSE)</f>
        <v>0</v>
      </c>
      <c r="AL224" s="391">
        <v>1</v>
      </c>
      <c r="AM224" s="391"/>
      <c r="AN224" s="391">
        <v>1</v>
      </c>
      <c r="AO224" s="391"/>
      <c r="AP224" s="391">
        <v>2</v>
      </c>
      <c r="AQ224" s="391"/>
      <c r="AR224" s="391"/>
    </row>
    <row r="225" spans="1:44" x14ac:dyDescent="0.2">
      <c r="A225" s="380">
        <v>4</v>
      </c>
      <c r="C225" s="285" t="str">
        <f t="shared" si="1"/>
        <v>Combustion</v>
      </c>
      <c r="D225" s="285" t="str">
        <f>Translations!$B$141</f>
        <v>Fuels equivalent to commercial standard fuels (Art. 75k(2))</v>
      </c>
      <c r="E225" s="285" t="str">
        <f t="shared" si="1"/>
        <v>Amount of fuel [t], [Nm3], or [TJ]</v>
      </c>
      <c r="F225" s="285"/>
      <c r="G225" s="381" t="s">
        <v>245</v>
      </c>
      <c r="H225" s="402" t="str">
        <f>Translations!$B$66</f>
        <v>Type I default values</v>
      </c>
      <c r="I225" s="402"/>
      <c r="J225" s="402" t="str">
        <f>Translations!$B$70</f>
        <v>Type II default values</v>
      </c>
      <c r="K225" s="402"/>
      <c r="L225" s="402" t="str">
        <f>Translations!$B$69</f>
        <v>Laboratory analyses</v>
      </c>
      <c r="M225" s="402"/>
      <c r="N225" s="402"/>
      <c r="O225" s="383"/>
      <c r="P225" s="381" t="str">
        <f>G225</f>
        <v>2a/2b</v>
      </c>
      <c r="Q225" s="400" t="str">
        <f>D225</f>
        <v>Fuels equivalent to commercial standard fuels (Art. 75k(2))</v>
      </c>
      <c r="R225" s="285"/>
      <c r="S225" s="285" t="str">
        <f>EUconst_CNTR_EF&amp;Q225</f>
        <v>EF_Fuels equivalent to commercial standard fuels (Art. 75k(2))</v>
      </c>
      <c r="Z225" s="380" t="b">
        <f>IF(G225=EUconst_NA,TRUE,FALSE)</f>
        <v>0</v>
      </c>
      <c r="AL225" s="391">
        <v>1</v>
      </c>
      <c r="AM225" s="391"/>
      <c r="AN225" s="391">
        <v>1</v>
      </c>
      <c r="AO225" s="391"/>
      <c r="AP225" s="391">
        <v>2</v>
      </c>
      <c r="AQ225" s="391"/>
      <c r="AR225" s="391"/>
    </row>
    <row r="226" spans="1:44" x14ac:dyDescent="0.2">
      <c r="AL226" s="391"/>
      <c r="AM226" s="391"/>
      <c r="AN226" s="391"/>
      <c r="AO226" s="391"/>
      <c r="AP226" s="391"/>
      <c r="AQ226" s="391"/>
      <c r="AR226" s="391"/>
    </row>
    <row r="227" spans="1:44" s="394" customFormat="1" ht="12.75" customHeight="1" x14ac:dyDescent="0.2">
      <c r="B227" s="395" t="str">
        <f>Translations!$B$118</f>
        <v>Unit conversion factor</v>
      </c>
      <c r="C227" s="395" t="str">
        <f>Translations!$B$75</f>
        <v>Short name</v>
      </c>
      <c r="D227" s="395" t="str">
        <f>Translations!$B$76</f>
        <v>Sub-activity</v>
      </c>
      <c r="E227" s="395" t="str">
        <f>Translations!$B$65</f>
        <v>Parameter</v>
      </c>
      <c r="F227" s="401"/>
      <c r="G227" s="396" t="str">
        <f>Translations!$B$77</f>
        <v>Minimum</v>
      </c>
      <c r="H227" s="396">
        <v>1</v>
      </c>
      <c r="I227" s="396">
        <v>2</v>
      </c>
      <c r="J227" s="396" t="s">
        <v>168</v>
      </c>
      <c r="K227" s="396" t="str">
        <f>Translations!$B$72</f>
        <v>2b</v>
      </c>
      <c r="L227" s="396">
        <v>3</v>
      </c>
      <c r="M227" s="396" t="str">
        <f>Translations!$B$138</f>
        <v>3a</v>
      </c>
      <c r="N227" s="396" t="str">
        <f>Translations!$B$139</f>
        <v>3b</v>
      </c>
      <c r="O227" s="396">
        <v>4</v>
      </c>
      <c r="P227" s="396" t="str">
        <f>Translations!$B$78</f>
        <v>Highest</v>
      </c>
      <c r="Q227" s="397"/>
      <c r="Z227" s="394" t="str">
        <f>Translations!$B$79</f>
        <v>make grey?</v>
      </c>
      <c r="AK227" s="394" t="s">
        <v>279</v>
      </c>
      <c r="AL227" s="403">
        <v>1</v>
      </c>
      <c r="AM227" s="403">
        <v>2</v>
      </c>
      <c r="AN227" s="403" t="s">
        <v>168</v>
      </c>
      <c r="AO227" s="403" t="str">
        <f>Translations!$B$72</f>
        <v>2b</v>
      </c>
      <c r="AP227" s="403">
        <v>3</v>
      </c>
      <c r="AQ227" s="403" t="str">
        <f>Translations!$B$138</f>
        <v>3a</v>
      </c>
      <c r="AR227" s="403" t="str">
        <f>Translations!$B$139</f>
        <v>3b</v>
      </c>
    </row>
    <row r="228" spans="1:44" x14ac:dyDescent="0.2">
      <c r="A228" s="380">
        <v>1</v>
      </c>
      <c r="C228" s="285" t="str">
        <f t="shared" ref="C228:E231" si="2">C222</f>
        <v>Combustion</v>
      </c>
      <c r="D228" s="285" t="str">
        <f t="shared" si="2"/>
        <v>Commercial standard fuels</v>
      </c>
      <c r="E228" s="285" t="str">
        <f t="shared" si="2"/>
        <v>Amount of fuel [t], [Nm3], or [TJ]</v>
      </c>
      <c r="F228" s="285"/>
      <c r="G228" s="381" t="s">
        <v>245</v>
      </c>
      <c r="H228" s="402" t="str">
        <f>Translations!$B$66</f>
        <v>Type I default values</v>
      </c>
      <c r="I228" s="402"/>
      <c r="J228" s="402" t="str">
        <f>Translations!$B$70</f>
        <v>Type II default values</v>
      </c>
      <c r="K228" s="402" t="str">
        <f>Translations!$B$89</f>
        <v>Established proxies (if applicable)</v>
      </c>
      <c r="L228" s="402" t="str">
        <f>Translations!$B$69</f>
        <v>Laboratory analyses</v>
      </c>
      <c r="M228" s="402"/>
      <c r="N228" s="402"/>
      <c r="O228" s="383"/>
      <c r="P228" s="381" t="str">
        <f>G228</f>
        <v>2a/2b</v>
      </c>
      <c r="Q228" s="400" t="str">
        <f>D228</f>
        <v>Commercial standard fuels</v>
      </c>
      <c r="R228" s="285"/>
      <c r="S228" s="285" t="str">
        <f>EUconst_CNTR_UCF&amp;Q228</f>
        <v>UCF_Commercial standard fuels</v>
      </c>
      <c r="Z228" s="380" t="b">
        <f>IF(G228=EUconst_NA,TRUE,FALSE)</f>
        <v>0</v>
      </c>
      <c r="AL228" s="391">
        <v>1</v>
      </c>
      <c r="AM228" s="391"/>
      <c r="AN228" s="391">
        <v>1</v>
      </c>
      <c r="AO228" s="391"/>
      <c r="AP228" s="391">
        <v>2</v>
      </c>
      <c r="AQ228" s="391"/>
      <c r="AR228" s="391"/>
    </row>
    <row r="229" spans="1:44" x14ac:dyDescent="0.2">
      <c r="A229" s="380">
        <v>2</v>
      </c>
      <c r="C229" s="285" t="str">
        <f t="shared" si="2"/>
        <v>Combustion</v>
      </c>
      <c r="D229" s="285" t="str">
        <f t="shared" si="2"/>
        <v>Other gaseous &amp; liquid fuels</v>
      </c>
      <c r="E229" s="285" t="str">
        <f t="shared" si="2"/>
        <v>Amount of fuel [t], [Nm3], or [TJ]</v>
      </c>
      <c r="F229" s="285"/>
      <c r="G229" s="381" t="s">
        <v>245</v>
      </c>
      <c r="H229" s="402" t="str">
        <f>Translations!$B$66</f>
        <v>Type I default values</v>
      </c>
      <c r="I229" s="402"/>
      <c r="J229" s="402" t="str">
        <f>Translations!$B$70</f>
        <v>Type II default values</v>
      </c>
      <c r="K229" s="402" t="str">
        <f>Translations!$B$89</f>
        <v>Established proxies (if applicable)</v>
      </c>
      <c r="L229" s="402" t="str">
        <f>Translations!$B$69</f>
        <v>Laboratory analyses</v>
      </c>
      <c r="M229" s="402"/>
      <c r="N229" s="402"/>
      <c r="O229" s="383"/>
      <c r="P229" s="381">
        <v>3</v>
      </c>
      <c r="Q229" s="400" t="str">
        <f>D229</f>
        <v>Other gaseous &amp; liquid fuels</v>
      </c>
      <c r="R229" s="285"/>
      <c r="S229" s="285" t="str">
        <f>EUconst_CNTR_UCF&amp;Q229</f>
        <v>UCF_Other gaseous &amp; liquid fuels</v>
      </c>
      <c r="Z229" s="380" t="b">
        <f>IF(G229=EUconst_NA,TRUE,FALSE)</f>
        <v>0</v>
      </c>
      <c r="AL229" s="391">
        <v>1</v>
      </c>
      <c r="AM229" s="391"/>
      <c r="AN229" s="391">
        <v>1</v>
      </c>
      <c r="AO229" s="391"/>
      <c r="AP229" s="391">
        <v>2</v>
      </c>
      <c r="AQ229" s="391"/>
      <c r="AR229" s="391"/>
    </row>
    <row r="230" spans="1:44" x14ac:dyDescent="0.2">
      <c r="A230" s="380">
        <v>3</v>
      </c>
      <c r="C230" s="285" t="str">
        <f t="shared" si="2"/>
        <v>Combustion</v>
      </c>
      <c r="D230" s="285" t="str">
        <f t="shared" si="2"/>
        <v>Solid fuels</v>
      </c>
      <c r="E230" s="285" t="str">
        <f t="shared" si="2"/>
        <v>Amount of fuel [t], [Nm3], or [TJ]</v>
      </c>
      <c r="F230" s="285"/>
      <c r="G230" s="381" t="s">
        <v>245</v>
      </c>
      <c r="H230" s="402" t="str">
        <f>Translations!$B$66</f>
        <v>Type I default values</v>
      </c>
      <c r="I230" s="402"/>
      <c r="J230" s="402" t="str">
        <f>Translations!$B$70</f>
        <v>Type II default values</v>
      </c>
      <c r="K230" s="402" t="str">
        <f>Translations!$B$89</f>
        <v>Established proxies (if applicable)</v>
      </c>
      <c r="L230" s="402" t="str">
        <f>Translations!$B$69</f>
        <v>Laboratory analyses</v>
      </c>
      <c r="M230" s="402"/>
      <c r="N230" s="402"/>
      <c r="O230" s="383"/>
      <c r="P230" s="381">
        <v>3</v>
      </c>
      <c r="Q230" s="400" t="str">
        <f>D230</f>
        <v>Solid fuels</v>
      </c>
      <c r="R230" s="285"/>
      <c r="S230" s="285" t="str">
        <f>EUconst_CNTR_UCF&amp;Q230</f>
        <v>UCF_Solid fuels</v>
      </c>
      <c r="Z230" s="380" t="b">
        <f>IF(G230=EUconst_NA,TRUE,FALSE)</f>
        <v>0</v>
      </c>
      <c r="AL230" s="391">
        <v>1</v>
      </c>
      <c r="AM230" s="391"/>
      <c r="AN230" s="391">
        <v>1</v>
      </c>
      <c r="AO230" s="391"/>
      <c r="AP230" s="391">
        <v>2</v>
      </c>
      <c r="AQ230" s="391"/>
      <c r="AR230" s="391"/>
    </row>
    <row r="231" spans="1:44" x14ac:dyDescent="0.2">
      <c r="A231" s="380">
        <v>4</v>
      </c>
      <c r="C231" s="285" t="str">
        <f t="shared" si="2"/>
        <v>Combustion</v>
      </c>
      <c r="D231" s="285" t="str">
        <f>Translations!$B$141</f>
        <v>Fuels equivalent to commercial standard fuels (Art. 75k(2))</v>
      </c>
      <c r="E231" s="285" t="str">
        <f t="shared" si="2"/>
        <v>Amount of fuel [t], [Nm3], or [TJ]</v>
      </c>
      <c r="F231" s="285"/>
      <c r="G231" s="381" t="s">
        <v>245</v>
      </c>
      <c r="H231" s="402" t="str">
        <f>Translations!$B$66</f>
        <v>Type I default values</v>
      </c>
      <c r="I231" s="402"/>
      <c r="J231" s="402" t="str">
        <f>Translations!$B$70</f>
        <v>Type II default values</v>
      </c>
      <c r="K231" s="402" t="str">
        <f>Translations!$B$89</f>
        <v>Established proxies (if applicable)</v>
      </c>
      <c r="L231" s="402" t="str">
        <f>Translations!$B$69</f>
        <v>Laboratory analyses</v>
      </c>
      <c r="M231" s="402"/>
      <c r="N231" s="402"/>
      <c r="O231" s="383"/>
      <c r="P231" s="381" t="str">
        <f>G231</f>
        <v>2a/2b</v>
      </c>
      <c r="Q231" s="400" t="str">
        <f>D231</f>
        <v>Fuels equivalent to commercial standard fuels (Art. 75k(2))</v>
      </c>
      <c r="R231" s="285"/>
      <c r="S231" s="285" t="str">
        <f>EUconst_CNTR_UCF&amp;Q231</f>
        <v>UCF_Fuels equivalent to commercial standard fuels (Art. 75k(2))</v>
      </c>
      <c r="Z231" s="380" t="b">
        <f>IF(G231=EUconst_NA,TRUE,FALSE)</f>
        <v>0</v>
      </c>
      <c r="AL231" s="391">
        <v>1</v>
      </c>
      <c r="AM231" s="391"/>
      <c r="AN231" s="391">
        <v>1</v>
      </c>
      <c r="AO231" s="391"/>
      <c r="AP231" s="391">
        <v>2</v>
      </c>
      <c r="AQ231" s="391"/>
      <c r="AR231" s="391"/>
    </row>
    <row r="232" spans="1:44" x14ac:dyDescent="0.2">
      <c r="AL232" s="391"/>
      <c r="AM232" s="391"/>
      <c r="AN232" s="391"/>
      <c r="AO232" s="391"/>
      <c r="AP232" s="391"/>
      <c r="AQ232" s="391"/>
      <c r="AR232" s="391"/>
    </row>
    <row r="233" spans="1:44" s="394" customFormat="1" ht="12.75" customHeight="1" x14ac:dyDescent="0.2">
      <c r="B233" s="395" t="str">
        <f>Translations!$B$93</f>
        <v>Biomass fraction</v>
      </c>
      <c r="C233" s="395" t="str">
        <f>Translations!$B$75</f>
        <v>Short name</v>
      </c>
      <c r="D233" s="395" t="str">
        <f>Translations!$B$76</f>
        <v>Sub-activity</v>
      </c>
      <c r="E233" s="395" t="str">
        <f>Translations!$B$65</f>
        <v>Parameter</v>
      </c>
      <c r="F233" s="401"/>
      <c r="G233" s="396" t="str">
        <f>Translations!$B$77</f>
        <v>Minimum</v>
      </c>
      <c r="H233" s="396">
        <v>1</v>
      </c>
      <c r="I233" s="396">
        <v>2</v>
      </c>
      <c r="J233" s="396" t="s">
        <v>168</v>
      </c>
      <c r="K233" s="396" t="str">
        <f>Translations!$B$72</f>
        <v>2b</v>
      </c>
      <c r="L233" s="396">
        <v>3</v>
      </c>
      <c r="M233" s="396" t="str">
        <f>Translations!$B$138</f>
        <v>3a</v>
      </c>
      <c r="N233" s="396" t="str">
        <f>Translations!$B$139</f>
        <v>3b</v>
      </c>
      <c r="O233" s="396">
        <v>4</v>
      </c>
      <c r="P233" s="396" t="str">
        <f>Translations!$B$78</f>
        <v>Highest</v>
      </c>
      <c r="Q233" s="397"/>
      <c r="Z233" s="394" t="str">
        <f>Translations!$B$79</f>
        <v>make grey?</v>
      </c>
      <c r="AK233" s="394" t="s">
        <v>279</v>
      </c>
      <c r="AL233" s="403">
        <v>1</v>
      </c>
      <c r="AM233" s="403">
        <v>2</v>
      </c>
      <c r="AN233" s="403" t="s">
        <v>168</v>
      </c>
      <c r="AO233" s="403" t="str">
        <f>Translations!$B$72</f>
        <v>2b</v>
      </c>
      <c r="AP233" s="403">
        <v>3</v>
      </c>
      <c r="AQ233" s="403" t="str">
        <f>Translations!$B$138</f>
        <v>3a</v>
      </c>
      <c r="AR233" s="403" t="str">
        <f>Translations!$B$139</f>
        <v>3b</v>
      </c>
    </row>
    <row r="234" spans="1:44" x14ac:dyDescent="0.2">
      <c r="A234" s="380">
        <v>1</v>
      </c>
      <c r="C234" s="285" t="str">
        <f t="shared" ref="C234:E237" si="3">C228</f>
        <v>Combustion</v>
      </c>
      <c r="D234" s="285" t="str">
        <f t="shared" si="3"/>
        <v>Commercial standard fuels</v>
      </c>
      <c r="E234" s="285" t="str">
        <f t="shared" si="3"/>
        <v>Amount of fuel [t], [Nm3], or [TJ]</v>
      </c>
      <c r="F234" s="285"/>
      <c r="G234" s="381" t="str">
        <f>Translations!$B$144</f>
        <v>3a/3b</v>
      </c>
      <c r="H234" s="402" t="str">
        <f>Translations!$B$67</f>
        <v>Type I biomass fraction</v>
      </c>
      <c r="I234" s="402" t="str">
        <f>Translations!$B$68</f>
        <v>Type II biomass fraction</v>
      </c>
      <c r="J234" s="402"/>
      <c r="K234" s="402"/>
      <c r="L234" s="402"/>
      <c r="M234" s="402" t="str">
        <f>Translations!$B$69</f>
        <v>Laboratory analyses</v>
      </c>
      <c r="N234" s="402" t="str">
        <f>Translations!$B$143</f>
        <v>Estimation on a mass balance of fossil and biomass carbon</v>
      </c>
      <c r="O234" s="383"/>
      <c r="P234" s="381" t="str">
        <f>Translations!$B$144</f>
        <v>3a/3b</v>
      </c>
      <c r="Q234" s="400" t="str">
        <f>D234</f>
        <v>Commercial standard fuels</v>
      </c>
      <c r="R234" s="285"/>
      <c r="S234" s="285" t="str">
        <f>EUconst_CNTR_BiomassContent&amp;Q234</f>
        <v>BioC_Commercial standard fuels</v>
      </c>
      <c r="Z234" s="380" t="b">
        <f>IF(G234=EUconst_NA,TRUE,FALSE)</f>
        <v>0</v>
      </c>
      <c r="AL234" s="391">
        <v>1</v>
      </c>
      <c r="AM234" s="391"/>
      <c r="AN234" s="391"/>
      <c r="AO234" s="391"/>
      <c r="AP234" s="391"/>
      <c r="AQ234" s="391">
        <v>2</v>
      </c>
      <c r="AR234" s="391">
        <v>2</v>
      </c>
    </row>
    <row r="235" spans="1:44" x14ac:dyDescent="0.2">
      <c r="A235" s="380">
        <v>2</v>
      </c>
      <c r="C235" s="285" t="str">
        <f t="shared" si="3"/>
        <v>Combustion</v>
      </c>
      <c r="D235" s="285" t="str">
        <f t="shared" si="3"/>
        <v>Other gaseous &amp; liquid fuels</v>
      </c>
      <c r="E235" s="285" t="str">
        <f t="shared" si="3"/>
        <v>Amount of fuel [t], [Nm3], or [TJ]</v>
      </c>
      <c r="F235" s="285"/>
      <c r="G235" s="381" t="str">
        <f>Translations!$B$144</f>
        <v>3a/3b</v>
      </c>
      <c r="H235" s="402" t="str">
        <f>Translations!$B$67</f>
        <v>Type I biomass fraction</v>
      </c>
      <c r="I235" s="402" t="str">
        <f>Translations!$B$68</f>
        <v>Type II biomass fraction</v>
      </c>
      <c r="J235" s="402"/>
      <c r="K235" s="402"/>
      <c r="L235" s="402"/>
      <c r="M235" s="402" t="str">
        <f>Translations!$B$69</f>
        <v>Laboratory analyses</v>
      </c>
      <c r="N235" s="402" t="str">
        <f>Translations!$B$143</f>
        <v>Estimation on a mass balance of fossil and biomass carbon</v>
      </c>
      <c r="O235" s="383"/>
      <c r="P235" s="381" t="str">
        <f>Translations!$B$144</f>
        <v>3a/3b</v>
      </c>
      <c r="Q235" s="400" t="str">
        <f>D235</f>
        <v>Other gaseous &amp; liquid fuels</v>
      </c>
      <c r="R235" s="285"/>
      <c r="S235" s="285" t="str">
        <f>EUconst_CNTR_BiomassContent&amp;Q235</f>
        <v>BioC_Other gaseous &amp; liquid fuels</v>
      </c>
      <c r="Z235" s="380" t="b">
        <f>IF(G235=EUconst_NA,TRUE,FALSE)</f>
        <v>0</v>
      </c>
      <c r="AL235" s="391">
        <v>1</v>
      </c>
      <c r="AM235" s="391"/>
      <c r="AN235" s="391"/>
      <c r="AO235" s="391"/>
      <c r="AP235" s="391"/>
      <c r="AQ235" s="391">
        <v>2</v>
      </c>
      <c r="AR235" s="391">
        <v>2</v>
      </c>
    </row>
    <row r="236" spans="1:44" x14ac:dyDescent="0.2">
      <c r="A236" s="380">
        <v>3</v>
      </c>
      <c r="C236" s="285" t="str">
        <f t="shared" si="3"/>
        <v>Combustion</v>
      </c>
      <c r="D236" s="285" t="str">
        <f t="shared" si="3"/>
        <v>Solid fuels</v>
      </c>
      <c r="E236" s="285" t="str">
        <f t="shared" si="3"/>
        <v>Amount of fuel [t], [Nm3], or [TJ]</v>
      </c>
      <c r="F236" s="285"/>
      <c r="G236" s="381" t="str">
        <f>Translations!$B$144</f>
        <v>3a/3b</v>
      </c>
      <c r="H236" s="402" t="str">
        <f>Translations!$B$67</f>
        <v>Type I biomass fraction</v>
      </c>
      <c r="I236" s="402" t="str">
        <f>Translations!$B$68</f>
        <v>Type II biomass fraction</v>
      </c>
      <c r="J236" s="402"/>
      <c r="K236" s="402"/>
      <c r="L236" s="402"/>
      <c r="M236" s="402" t="str">
        <f>Translations!$B$69</f>
        <v>Laboratory analyses</v>
      </c>
      <c r="N236" s="402" t="str">
        <f>Translations!$B$143</f>
        <v>Estimation on a mass balance of fossil and biomass carbon</v>
      </c>
      <c r="O236" s="383"/>
      <c r="P236" s="381" t="str">
        <f>Translations!$B$144</f>
        <v>3a/3b</v>
      </c>
      <c r="Q236" s="400" t="str">
        <f>D236</f>
        <v>Solid fuels</v>
      </c>
      <c r="R236" s="285"/>
      <c r="S236" s="285" t="str">
        <f>EUconst_CNTR_BiomassContent&amp;Q236</f>
        <v>BioC_Solid fuels</v>
      </c>
      <c r="Z236" s="380" t="b">
        <f>IF(G236=EUconst_NA,TRUE,FALSE)</f>
        <v>0</v>
      </c>
      <c r="AL236" s="391">
        <v>1</v>
      </c>
      <c r="AM236" s="391"/>
      <c r="AN236" s="391"/>
      <c r="AO236" s="391"/>
      <c r="AP236" s="391"/>
      <c r="AQ236" s="391">
        <v>2</v>
      </c>
      <c r="AR236" s="391">
        <v>2</v>
      </c>
    </row>
    <row r="237" spans="1:44" x14ac:dyDescent="0.2">
      <c r="A237" s="380">
        <v>4</v>
      </c>
      <c r="C237" s="285" t="str">
        <f t="shared" si="3"/>
        <v>Combustion</v>
      </c>
      <c r="D237" s="285" t="str">
        <f>Translations!$B$141</f>
        <v>Fuels equivalent to commercial standard fuels (Art. 75k(2))</v>
      </c>
      <c r="E237" s="285" t="str">
        <f t="shared" si="3"/>
        <v>Amount of fuel [t], [Nm3], or [TJ]</v>
      </c>
      <c r="F237" s="285"/>
      <c r="G237" s="381" t="str">
        <f>Translations!$B$144</f>
        <v>3a/3b</v>
      </c>
      <c r="H237" s="402" t="str">
        <f>Translations!$B$67</f>
        <v>Type I biomass fraction</v>
      </c>
      <c r="I237" s="402" t="str">
        <f>Translations!$B$68</f>
        <v>Type II biomass fraction</v>
      </c>
      <c r="J237" s="402"/>
      <c r="K237" s="402"/>
      <c r="L237" s="402"/>
      <c r="M237" s="402" t="str">
        <f>Translations!$B$69</f>
        <v>Laboratory analyses</v>
      </c>
      <c r="N237" s="402" t="str">
        <f>Translations!$B$143</f>
        <v>Estimation on a mass balance of fossil and biomass carbon</v>
      </c>
      <c r="O237" s="383"/>
      <c r="P237" s="381" t="str">
        <f>Translations!$B$144</f>
        <v>3a/3b</v>
      </c>
      <c r="Q237" s="400" t="str">
        <f>D237</f>
        <v>Fuels equivalent to commercial standard fuels (Art. 75k(2))</v>
      </c>
      <c r="R237" s="285"/>
      <c r="S237" s="285" t="str">
        <f>EUconst_CNTR_BiomassContent&amp;Q237</f>
        <v>BioC_Fuels equivalent to commercial standard fuels (Art. 75k(2))</v>
      </c>
      <c r="Z237" s="380" t="b">
        <f>IF(G237=EUconst_NA,TRUE,FALSE)</f>
        <v>0</v>
      </c>
      <c r="AL237" s="391">
        <v>1</v>
      </c>
      <c r="AM237" s="391"/>
      <c r="AN237" s="391"/>
      <c r="AO237" s="391"/>
      <c r="AP237" s="391"/>
      <c r="AQ237" s="391">
        <v>2</v>
      </c>
      <c r="AR237" s="391">
        <v>2</v>
      </c>
    </row>
    <row r="238" spans="1:44" x14ac:dyDescent="0.2">
      <c r="M238" s="404"/>
      <c r="N238" s="404"/>
    </row>
    <row r="239" spans="1:44" x14ac:dyDescent="0.2">
      <c r="B239" s="405"/>
      <c r="C239" s="391"/>
      <c r="D239" s="406"/>
      <c r="E239" s="406"/>
      <c r="F239" s="391"/>
      <c r="G239" s="406"/>
      <c r="H239" s="406"/>
      <c r="J239" s="405"/>
      <c r="K239" s="406"/>
      <c r="L239" s="406"/>
      <c r="M239" s="391"/>
      <c r="N239" s="391"/>
      <c r="O239" s="406"/>
      <c r="P239" s="391"/>
    </row>
    <row r="240" spans="1:44" s="386" customFormat="1" x14ac:dyDescent="0.2">
      <c r="B240" s="395" t="str">
        <f>Translations!$B$94</f>
        <v>Tier conversion</v>
      </c>
      <c r="D240" s="407" t="str">
        <f>Translations!$B$90</f>
        <v>Tiers</v>
      </c>
    </row>
    <row r="241" spans="2:11" customFormat="1" x14ac:dyDescent="0.2">
      <c r="B241" s="155"/>
      <c r="C241" s="158">
        <v>1</v>
      </c>
      <c r="D241" s="158">
        <v>1</v>
      </c>
      <c r="E241" s="380"/>
      <c r="F241" s="380"/>
    </row>
    <row r="242" spans="2:11" customFormat="1" x14ac:dyDescent="0.2">
      <c r="B242" s="155"/>
      <c r="C242" s="158">
        <v>2</v>
      </c>
      <c r="D242" s="158">
        <v>2</v>
      </c>
      <c r="E242" s="380"/>
      <c r="F242" s="380"/>
    </row>
    <row r="243" spans="2:11" customFormat="1" x14ac:dyDescent="0.2">
      <c r="B243" s="155"/>
      <c r="C243" s="158">
        <v>3</v>
      </c>
      <c r="D243" s="158" t="s">
        <v>168</v>
      </c>
      <c r="E243" s="380"/>
      <c r="F243" s="380"/>
    </row>
    <row r="244" spans="2:11" customFormat="1" x14ac:dyDescent="0.2">
      <c r="B244" s="155"/>
      <c r="C244" s="158">
        <v>4</v>
      </c>
      <c r="D244" s="158" t="str">
        <f>Translations!$B$72</f>
        <v>2b</v>
      </c>
      <c r="E244" s="380"/>
      <c r="F244" s="380"/>
    </row>
    <row r="245" spans="2:11" customFormat="1" x14ac:dyDescent="0.2">
      <c r="B245" s="155"/>
      <c r="C245" s="158">
        <v>5</v>
      </c>
      <c r="D245" s="158">
        <v>3</v>
      </c>
      <c r="E245" s="380"/>
      <c r="F245" s="380"/>
    </row>
    <row r="246" spans="2:11" customFormat="1" x14ac:dyDescent="0.2">
      <c r="B246" s="155"/>
      <c r="C246" s="158">
        <v>6</v>
      </c>
      <c r="D246" s="158" t="str">
        <f>Translations!$B$138</f>
        <v>3a</v>
      </c>
      <c r="E246" s="380"/>
      <c r="F246" s="380"/>
    </row>
    <row r="247" spans="2:11" customFormat="1" x14ac:dyDescent="0.2">
      <c r="B247" s="155"/>
      <c r="C247" s="158">
        <v>7</v>
      </c>
      <c r="D247" s="158" t="str">
        <f>Translations!$B$139</f>
        <v>3b</v>
      </c>
      <c r="E247" s="380"/>
      <c r="F247" s="380"/>
    </row>
    <row r="248" spans="2:11" customFormat="1" x14ac:dyDescent="0.2">
      <c r="B248" s="155"/>
      <c r="C248" s="158">
        <v>8</v>
      </c>
      <c r="D248" s="158">
        <v>4</v>
      </c>
      <c r="E248" s="380"/>
      <c r="F248" s="380"/>
    </row>
    <row r="249" spans="2:11" s="386" customFormat="1" ht="13.5" thickBot="1" x14ac:dyDescent="0.25">
      <c r="B249" s="395"/>
      <c r="D249" s="407"/>
    </row>
    <row r="250" spans="2:11" customFormat="1" x14ac:dyDescent="0.2">
      <c r="B250" s="285" t="s">
        <v>506</v>
      </c>
      <c r="C250" s="285" t="s">
        <v>507</v>
      </c>
      <c r="D250" s="285" t="s">
        <v>508</v>
      </c>
      <c r="E250" s="285" t="s">
        <v>509</v>
      </c>
      <c r="J250" s="408" t="str">
        <f>Translations!$B$401</f>
        <v>Name of this sheet:</v>
      </c>
      <c r="K250" s="409" t="str">
        <f ca="1">IF(ISERROR(CELL("filename",I250)),"EUwideConstants",MID(CELL("filename",I250),FIND("]",CELL("filename",I250))+1,1024))</f>
        <v>EUwideConstants</v>
      </c>
    </row>
    <row r="251" spans="2:11" customFormat="1" ht="13.5" thickBot="1" x14ac:dyDescent="0.25">
      <c r="B251" s="410" t="str">
        <f>Translations!$B$114</f>
        <v>Scope factor</v>
      </c>
      <c r="C251" s="410" t="str">
        <f>EUconst_CNTR_ScopeFactor</f>
        <v>ScopeFactor_</v>
      </c>
      <c r="D251" s="410"/>
      <c r="E251" s="410" t="str">
        <f ca="1">ADDRESS(ROW(),COLUMN(F251),,,$K$250)&amp;":"&amp;ADDRESS(ROW(),COLUMN(F251)+MAX(0,5-COUNTIF(G251:K251,EUconst_NA)-COUNTIF(F251:K251,"")))</f>
        <v>EUwideConstants!$F$251:$I$251</v>
      </c>
      <c r="F251" s="411">
        <f>INDEX(ScopeFactorTiers,COLUMNS($F251:F251))</f>
        <v>1</v>
      </c>
      <c r="G251" s="412">
        <f>INDEX(ScopeFactorTiers,COLUMNS($F251:G251))</f>
        <v>2</v>
      </c>
      <c r="H251" s="412">
        <f>INDEX(ScopeFactorTiers,COLUMNS($F251:H251))</f>
        <v>3</v>
      </c>
      <c r="I251" s="412" t="str">
        <f>INDEX(ScopeFactorTiers,COLUMNS($F251:I251))</f>
        <v>No tier</v>
      </c>
      <c r="J251" s="412" t="str">
        <f>INDEX(ScopeFactorTiers,COLUMNS($F251:J251))</f>
        <v>n.a.</v>
      </c>
      <c r="K251" s="412" t="str">
        <f>INDEX(ScopeFactorTiers,COLUMNS($F251:K251))</f>
        <v>n.a.</v>
      </c>
    </row>
    <row r="252" spans="2:11" customFormat="1" x14ac:dyDescent="0.2">
      <c r="B252" s="413" t="str">
        <f>Translations!$B$402</f>
        <v>Released fuel amounts</v>
      </c>
      <c r="C252" s="413" t="str">
        <f>EUconst_CNTR_ActivityData</f>
        <v>ActivityData_</v>
      </c>
      <c r="D252" s="413"/>
      <c r="E252" s="413" t="str">
        <f t="shared" ref="E252:E257" ca="1" si="4">ADDRESS(ROW(),COLUMN(F252),,,$K$250)&amp;":"&amp;ADDRESS(ROW(),COLUMN(F252)+MAX(0,5-COUNTIF(G252:K252,EUconst_NA)-COUNTIF(F252:K252,"")))</f>
        <v>EUwideConstants!$F$252:$J$252</v>
      </c>
      <c r="F252" s="411">
        <f>INDEX(ActivityDataTiers,COLUMNS($F252:F252))</f>
        <v>1</v>
      </c>
      <c r="G252" s="412">
        <f>INDEX(ActivityDataTiers,COLUMNS($F252:G252))</f>
        <v>2</v>
      </c>
      <c r="H252" s="412">
        <f>INDEX(ActivityDataTiers,COLUMNS($F252:H252))</f>
        <v>3</v>
      </c>
      <c r="I252" s="412">
        <f>INDEX(ActivityDataTiers,COLUMNS($F252:I252))</f>
        <v>4</v>
      </c>
      <c r="J252" s="412" t="str">
        <f>INDEX(ActivityDataTiers,COLUMNS($F252:J252))</f>
        <v>No tier</v>
      </c>
      <c r="K252" s="412" t="str">
        <f>INDEX(ActivityDataTiers,COLUMNS($F252:K252))</f>
        <v>n.a.</v>
      </c>
    </row>
    <row r="253" spans="2:11" customFormat="1" x14ac:dyDescent="0.2">
      <c r="B253" s="410" t="str">
        <f>Translations!$B$88</f>
        <v>Emission factor</v>
      </c>
      <c r="C253" s="410" t="str">
        <f>EUconst_CNTR_EF</f>
        <v>EF_</v>
      </c>
      <c r="D253" s="410"/>
      <c r="E253" s="410" t="str">
        <f t="shared" ca="1" si="4"/>
        <v>EUwideConstants!$F$253:$J$253</v>
      </c>
      <c r="F253" s="411">
        <f>INDEX(EFTiers,COLUMNS($F253:F253))</f>
        <v>1</v>
      </c>
      <c r="G253" s="412" t="str">
        <f>INDEX(EFTiers,COLUMNS($F253:G253))</f>
        <v>2a</v>
      </c>
      <c r="H253" s="412" t="str">
        <f>INDEX(EFTiers,COLUMNS($F253:H253))</f>
        <v>2b</v>
      </c>
      <c r="I253" s="412">
        <f>INDEX(EFTiers,COLUMNS($F253:I253))</f>
        <v>3</v>
      </c>
      <c r="J253" s="412" t="str">
        <f>INDEX(EFTiers,COLUMNS($F253:J253))</f>
        <v>No tier</v>
      </c>
      <c r="K253" s="412" t="str">
        <f>INDEX(EFTiers,COLUMNS($F253:K253))</f>
        <v>n.a.</v>
      </c>
    </row>
    <row r="254" spans="2:11" customFormat="1" x14ac:dyDescent="0.2">
      <c r="B254" s="410" t="str">
        <f>Translations!$B$118</f>
        <v>Unit conversion factor</v>
      </c>
      <c r="C254" s="410" t="str">
        <f>EUconst_CNTR_UCF</f>
        <v>UCF_</v>
      </c>
      <c r="D254" s="410"/>
      <c r="E254" s="410" t="str">
        <f t="shared" ca="1" si="4"/>
        <v>EUwideConstants!$F$254:$J$254</v>
      </c>
      <c r="F254" s="411">
        <f>INDEX(UCFTiers,COLUMNS($F254:F254))</f>
        <v>1</v>
      </c>
      <c r="G254" s="412" t="str">
        <f>INDEX(UCFTiers,COLUMNS($F254:G254))</f>
        <v>2a</v>
      </c>
      <c r="H254" s="412" t="str">
        <f>INDEX(UCFTiers,COLUMNS($F254:H254))</f>
        <v>2b</v>
      </c>
      <c r="I254" s="412">
        <f>INDEX(UCFTiers,COLUMNS($F254:I254))</f>
        <v>3</v>
      </c>
      <c r="J254" s="412" t="str">
        <f>INDEX(UCFTiers,COLUMNS($F254:J254))</f>
        <v>No tier</v>
      </c>
      <c r="K254" s="412" t="str">
        <f>INDEX(UCFTiers,COLUMNS($F254:K254))</f>
        <v>n.a.</v>
      </c>
    </row>
    <row r="255" spans="2:11" customFormat="1" x14ac:dyDescent="0.2">
      <c r="B255" s="414" t="str">
        <f>Translations!$B$93</f>
        <v>Biomass fraction</v>
      </c>
      <c r="C255" s="410" t="str">
        <f>EUconst_CNTR_BiomassContent</f>
        <v>BioC_</v>
      </c>
      <c r="D255" s="410"/>
      <c r="E255" s="410" t="str">
        <f t="shared" ca="1" si="4"/>
        <v>EUwideConstants!$F$255:$J$255</v>
      </c>
      <c r="F255" s="411">
        <f>INDEX(BiomassTiers,COLUMNS($F255:F255))</f>
        <v>1</v>
      </c>
      <c r="G255" s="412">
        <f>INDEX(BiomassTiers,COLUMNS($F255:G255))</f>
        <v>2</v>
      </c>
      <c r="H255" s="415" t="str">
        <f>INDEX(BiomassTiers,COLUMNS($F255:H255))</f>
        <v>3a</v>
      </c>
      <c r="I255" s="412" t="str">
        <f>INDEX(BiomassTiers,COLUMNS($F255:I255))</f>
        <v>3b</v>
      </c>
      <c r="J255" s="412" t="str">
        <f>INDEX(BiomassTiers,COLUMNS($F255:J255))</f>
        <v>No tier</v>
      </c>
      <c r="K255" s="412" t="str">
        <f>INDEX(BiomassTiers,COLUMNS($F255:K255))</f>
        <v>n.a.</v>
      </c>
    </row>
    <row r="256" spans="2:11" s="420" customFormat="1" ht="13.5" thickBot="1" x14ac:dyDescent="0.25">
      <c r="B256" s="416" t="str">
        <f>Translations!$B$403</f>
        <v>RFNBO/RCF fraction</v>
      </c>
      <c r="C256" s="416" t="str">
        <f>EUconst_CNTR_RFNBOContent</f>
        <v>RFNBOC_</v>
      </c>
      <c r="D256" s="417"/>
      <c r="E256" s="417" t="str">
        <f t="shared" ca="1" si="4"/>
        <v>EUwideConstants!$F$256:$J$256</v>
      </c>
      <c r="F256" s="418">
        <f>INDEX(RFNBOTiers,COLUMNS($F256:F256))</f>
        <v>1</v>
      </c>
      <c r="G256" s="419" t="str">
        <f>INDEX(RFNBOTiers,COLUMNS($F256:G256))</f>
        <v>n.a.</v>
      </c>
      <c r="H256" s="419">
        <f>INDEX(RFNBOTiers,COLUMNS($F256:H256))</f>
        <v>0</v>
      </c>
      <c r="I256" s="419">
        <f>INDEX(RFNBOTiers,COLUMNS($F256:I256))</f>
        <v>0</v>
      </c>
      <c r="J256" s="419">
        <f>INDEX(RFNBOTiers,COLUMNS($F256:J256))</f>
        <v>0</v>
      </c>
      <c r="K256" s="419">
        <f>INDEX(RFNBOTiers,COLUMNS($F256:K256))</f>
        <v>0</v>
      </c>
    </row>
    <row r="257" spans="1:11" s="420" customFormat="1" x14ac:dyDescent="0.2">
      <c r="B257" s="416" t="str">
        <f>Translations!$B$227</f>
        <v>SLCF fraction</v>
      </c>
      <c r="C257" s="416" t="str">
        <f>EUconst_CNTR_SLCFContent</f>
        <v>SLCFC_</v>
      </c>
      <c r="D257" s="416"/>
      <c r="E257" s="416" t="str">
        <f t="shared" ca="1" si="4"/>
        <v>EUwideConstants!$F$257:$J$257</v>
      </c>
      <c r="F257" s="418">
        <f>INDEX(SLCFTiers,COLUMNS($F257:F257))</f>
        <v>1</v>
      </c>
      <c r="G257" s="418" t="str">
        <f>INDEX(SLCFTiers,COLUMNS($F257:G257))</f>
        <v>n.a.</v>
      </c>
      <c r="H257" s="418">
        <f>INDEX(SLCFTiers,COLUMNS($F257:H257))</f>
        <v>0</v>
      </c>
      <c r="I257" s="418">
        <f>INDEX(SLCFTiers,COLUMNS($F257:I257))</f>
        <v>0</v>
      </c>
      <c r="J257" s="418">
        <f>INDEX(SLCFTiers,COLUMNS($F257:J257))</f>
        <v>0</v>
      </c>
      <c r="K257" s="418">
        <f>INDEX(SLCFTiers,COLUMNS($F257:K257))</f>
        <v>0</v>
      </c>
    </row>
    <row r="258" spans="1:11" s="386" customFormat="1" x14ac:dyDescent="0.2">
      <c r="B258" s="395" t="s">
        <v>425</v>
      </c>
      <c r="D258" s="407"/>
    </row>
    <row r="260" spans="1:11" x14ac:dyDescent="0.2">
      <c r="A260" s="380" t="s">
        <v>424</v>
      </c>
      <c r="B260" s="70" t="str">
        <f>Translations!$B$175</f>
        <v>1A3a - Domestic Aviation</v>
      </c>
    </row>
    <row r="261" spans="1:11" x14ac:dyDescent="0.2">
      <c r="B261" s="70" t="str">
        <f>Translations!$B$176</f>
        <v>1A3c - Railways</v>
      </c>
    </row>
    <row r="262" spans="1:11" x14ac:dyDescent="0.2">
      <c r="B262" s="70" t="str">
        <f>Translations!$B$177</f>
        <v>1A3d - Domestic Navigation</v>
      </c>
    </row>
    <row r="263" spans="1:11" x14ac:dyDescent="0.2">
      <c r="B263" s="70" t="str">
        <f>Translations!$B$178</f>
        <v>1A4c - Agriculture/Forestry/Fishing</v>
      </c>
    </row>
    <row r="264" spans="1:11" x14ac:dyDescent="0.2">
      <c r="B264" s="70" t="str">
        <f>Translations!$B$179</f>
        <v>1A5a - Energy - Stationary combustion</v>
      </c>
    </row>
    <row r="265" spans="1:11" x14ac:dyDescent="0.2">
      <c r="B265" s="70" t="str">
        <f>Translations!$B$180</f>
        <v>1A5b - Energy - Mobile combustion</v>
      </c>
    </row>
    <row r="266" spans="1:11" x14ac:dyDescent="0.2">
      <c r="B266" s="70" t="str">
        <f>Translations!$B$183</f>
        <v>ETS1 categories</v>
      </c>
    </row>
    <row r="267" spans="1:11" x14ac:dyDescent="0.2">
      <c r="B267" s="70" t="str">
        <f>Translations!$B$181</f>
        <v>Other categories</v>
      </c>
    </row>
    <row r="268" spans="1:11" x14ac:dyDescent="0.2">
      <c r="B268" s="70" t="str">
        <f>Translations!$B$182</f>
        <v>Unknown</v>
      </c>
    </row>
    <row r="269" spans="1:11" customFormat="1" x14ac:dyDescent="0.2"/>
    <row r="270" spans="1:11" s="155" customFormat="1" x14ac:dyDescent="0.2">
      <c r="A270" s="155" t="s">
        <v>130</v>
      </c>
    </row>
  </sheetData>
  <sheetProtection sheet="1" objects="1" scenarios="1" formatCells="0" formatColumns="0" formatRows="0"/>
  <phoneticPr fontId="49" type="noConversion"/>
  <conditionalFormatting sqref="B240">
    <cfRule type="expression" dxfId="50" priority="67" stopIfTrue="1">
      <formula>$X240</formula>
    </cfRule>
    <cfRule type="containsText" dxfId="49" priority="66" stopIfTrue="1" operator="containsText" text="!">
      <formula>NOT(ISERROR(SEARCH("!",B240)))</formula>
    </cfRule>
  </conditionalFormatting>
  <conditionalFormatting sqref="B249">
    <cfRule type="containsText" dxfId="48" priority="2" stopIfTrue="1" operator="containsText" text="!">
      <formula>NOT(ISERROR(SEARCH("!",B249)))</formula>
    </cfRule>
    <cfRule type="expression" dxfId="47" priority="3" stopIfTrue="1">
      <formula>$X249</formula>
    </cfRule>
  </conditionalFormatting>
  <conditionalFormatting sqref="B258">
    <cfRule type="containsText" dxfId="46" priority="4" stopIfTrue="1" operator="containsText" text="!">
      <formula>NOT(ISERROR(SEARCH("!",B258)))</formula>
    </cfRule>
    <cfRule type="expression" dxfId="45" priority="5" stopIfTrue="1">
      <formula>$X258</formula>
    </cfRule>
  </conditionalFormatting>
  <conditionalFormatting sqref="C216:C219">
    <cfRule type="expression" dxfId="44" priority="48" stopIfTrue="1">
      <formula>$B215&lt;&gt;$B216</formula>
    </cfRule>
  </conditionalFormatting>
  <conditionalFormatting sqref="C225:D225">
    <cfRule type="expression" dxfId="43" priority="8" stopIfTrue="1">
      <formula>$B224&lt;&gt;$B225</formula>
    </cfRule>
  </conditionalFormatting>
  <conditionalFormatting sqref="C231:D231">
    <cfRule type="expression" dxfId="42" priority="7" stopIfTrue="1">
      <formula>$B230&lt;&gt;$B231</formula>
    </cfRule>
  </conditionalFormatting>
  <conditionalFormatting sqref="C234:F236 C237 E237:F237">
    <cfRule type="expression" dxfId="41" priority="36" stopIfTrue="1">
      <formula>$B233&lt;&gt;$B234</formula>
    </cfRule>
    <cfRule type="expression" dxfId="40" priority="33" stopIfTrue="1">
      <formula>$Z234</formula>
    </cfRule>
  </conditionalFormatting>
  <conditionalFormatting sqref="C222:P224 E225:P225 C228:P230 E231:P231 C216:G218">
    <cfRule type="expression" dxfId="39" priority="62" stopIfTrue="1">
      <formula>$B215&lt;&gt;$B216</formula>
    </cfRule>
  </conditionalFormatting>
  <conditionalFormatting sqref="C210:S213">
    <cfRule type="expression" dxfId="38" priority="49" stopIfTrue="1">
      <formula>$B209&lt;&gt;$B210</formula>
    </cfRule>
  </conditionalFormatting>
  <conditionalFormatting sqref="D237">
    <cfRule type="expression" dxfId="37" priority="6" stopIfTrue="1">
      <formula>$B236&lt;&gt;$B237</formula>
    </cfRule>
  </conditionalFormatting>
  <conditionalFormatting sqref="D219:G219">
    <cfRule type="expression" dxfId="36" priority="9" stopIfTrue="1">
      <formula>$B218&lt;&gt;$B219</formula>
    </cfRule>
  </conditionalFormatting>
  <conditionalFormatting sqref="G234:G237">
    <cfRule type="expression" dxfId="35" priority="1" stopIfTrue="1">
      <formula>$B233&lt;&gt;$B234</formula>
    </cfRule>
  </conditionalFormatting>
  <conditionalFormatting sqref="H216:O219">
    <cfRule type="expression" dxfId="34" priority="21" stopIfTrue="1">
      <formula>AL216=1</formula>
    </cfRule>
    <cfRule type="expression" dxfId="33" priority="19" stopIfTrue="1">
      <formula>$Z216</formula>
    </cfRule>
    <cfRule type="expression" dxfId="32" priority="20" stopIfTrue="1">
      <formula>AL216=2</formula>
    </cfRule>
  </conditionalFormatting>
  <conditionalFormatting sqref="H222:O225">
    <cfRule type="expression" dxfId="31" priority="45" stopIfTrue="1">
      <formula>$Z222</formula>
    </cfRule>
    <cfRule type="expression" dxfId="30" priority="46" stopIfTrue="1">
      <formula>AL222=2</formula>
    </cfRule>
    <cfRule type="expression" dxfId="29" priority="47" stopIfTrue="1">
      <formula>AL222=1</formula>
    </cfRule>
  </conditionalFormatting>
  <conditionalFormatting sqref="H228:O231">
    <cfRule type="expression" dxfId="28" priority="17" stopIfTrue="1">
      <formula>AL228=1</formula>
    </cfRule>
    <cfRule type="expression" dxfId="27" priority="16" stopIfTrue="1">
      <formula>AL228=2</formula>
    </cfRule>
    <cfRule type="expression" dxfId="26" priority="15" stopIfTrue="1">
      <formula>$Z228</formula>
    </cfRule>
  </conditionalFormatting>
  <conditionalFormatting sqref="H234:O237">
    <cfRule type="expression" dxfId="25" priority="11" stopIfTrue="1">
      <formula>$Z234</formula>
    </cfRule>
    <cfRule type="expression" dxfId="24" priority="12" stopIfTrue="1">
      <formula>AL234=2</formula>
    </cfRule>
    <cfRule type="expression" dxfId="23" priority="13" stopIfTrue="1">
      <formula>AL234=1</formula>
    </cfRule>
  </conditionalFormatting>
  <conditionalFormatting sqref="H216:S219">
    <cfRule type="expression" dxfId="22" priority="22" stopIfTrue="1">
      <formula>$B215&lt;&gt;$B216</formula>
    </cfRule>
  </conditionalFormatting>
  <conditionalFormatting sqref="H234:S237">
    <cfRule type="expression" dxfId="21" priority="14" stopIfTrue="1">
      <formula>$B233&lt;&gt;$B234</formula>
    </cfRule>
  </conditionalFormatting>
  <conditionalFormatting sqref="N216:N219">
    <cfRule type="expression" dxfId="20" priority="18" stopIfTrue="1">
      <formula>AQ216=2</formula>
    </cfRule>
  </conditionalFormatting>
  <conditionalFormatting sqref="N228:N231 N222:N225">
    <cfRule type="expression" dxfId="19" priority="42" stopIfTrue="1">
      <formula>AQ222=2</formula>
    </cfRule>
  </conditionalFormatting>
  <conditionalFormatting sqref="N234:N237">
    <cfRule type="expression" dxfId="18" priority="10" stopIfTrue="1">
      <formula>AQ234=2</formula>
    </cfRule>
  </conditionalFormatting>
  <conditionalFormatting sqref="Q222:Q225">
    <cfRule type="expression" dxfId="17" priority="31" stopIfTrue="1">
      <formula>$B221&lt;&gt;$B222</formula>
    </cfRule>
  </conditionalFormatting>
  <conditionalFormatting sqref="Q228:Q231">
    <cfRule type="expression" dxfId="16" priority="30" stopIfTrue="1">
      <formula>$B227&lt;&gt;$B228</formula>
    </cfRule>
  </conditionalFormatting>
  <conditionalFormatting sqref="R222:S225">
    <cfRule type="expression" dxfId="15" priority="41" stopIfTrue="1">
      <formula>$Z222</formula>
    </cfRule>
    <cfRule type="expression" dxfId="14" priority="44" stopIfTrue="1">
      <formula>$B221&lt;&gt;$B222</formula>
    </cfRule>
  </conditionalFormatting>
  <conditionalFormatting sqref="R228:S231">
    <cfRule type="expression" dxfId="13" priority="37" stopIfTrue="1">
      <formula>$Z228</formula>
    </cfRule>
    <cfRule type="expression" dxfId="12" priority="40" stopIfTrue="1">
      <formula>$B227&lt;&gt;$B228</formula>
    </cfRule>
  </conditionalFormatting>
  <pageMargins left="0.70866141732283472" right="0.70866141732283472" top="0.78740157480314965" bottom="0.78740157480314965" header="0.31496062992125984" footer="0.31496062992125984"/>
  <pageSetup paperSize="9" scale="49" fitToWidth="3" fitToHeight="10" orientation="portrait" r:id="rId1"/>
  <headerFooter>
    <oddHeader>&amp;L&amp;F, &amp;A&amp;R&amp;D, &amp;T</oddHeader>
    <oddFooter>&amp;C&amp;P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6A108909CABB94C86043C1C188CE238" ma:contentTypeVersion="14" ma:contentTypeDescription="Ein neues Dokument erstellen." ma:contentTypeScope="" ma:versionID="74c36c8bc4fb55dc187229cb2e06ebe7">
  <xsd:schema xmlns:xsd="http://www.w3.org/2001/XMLSchema" xmlns:xs="http://www.w3.org/2001/XMLSchema" xmlns:p="http://schemas.microsoft.com/office/2006/metadata/properties" xmlns:ns2="8426b6ab-1c0b-4e0e-9fe4-84f0d3627fbc" xmlns:ns3="cc3d9e37-6a3f-4e91-92f6-0a7d0ac580b0" targetNamespace="http://schemas.microsoft.com/office/2006/metadata/properties" ma:root="true" ma:fieldsID="61588608c12c5eddc96f082f9f9634fa" ns2:_="" ns3:_="">
    <xsd:import namespace="8426b6ab-1c0b-4e0e-9fe4-84f0d3627fbc"/>
    <xsd:import namespace="cc3d9e37-6a3f-4e91-92f6-0a7d0ac580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6b6ab-1c0b-4e0e-9fe4-84f0d3627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b4b2067a-42a9-482f-a967-fba53db2b46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c3d9e37-6a3f-4e91-92f6-0a7d0ac580b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b25963-9111-4cea-a791-3be21ce8b4ed}" ma:internalName="TaxCatchAll" ma:showField="CatchAllData" ma:web="cc3d9e37-6a3f-4e91-92f6-0a7d0ac580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c3d9e37-6a3f-4e91-92f6-0a7d0ac580b0" xsi:nil="true"/>
    <lcf76f155ced4ddcb4097134ff3c332f xmlns="8426b6ab-1c0b-4e0e-9fe4-84f0d3627fb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89FF606-EB35-4EF9-9571-A8FE300BC7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6b6ab-1c0b-4e0e-9fe4-84f0d3627fbc"/>
    <ds:schemaRef ds:uri="cc3d9e37-6a3f-4e91-92f6-0a7d0ac58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48BEAC-DD03-4E87-96AF-5A8994DA55E0}">
  <ds:schemaRefs>
    <ds:schemaRef ds:uri="http://schemas.microsoft.com/sharepoint/v3/contenttype/forms"/>
  </ds:schemaRefs>
</ds:datastoreItem>
</file>

<file path=customXml/itemProps3.xml><?xml version="1.0" encoding="utf-8"?>
<ds:datastoreItem xmlns:ds="http://schemas.openxmlformats.org/officeDocument/2006/customXml" ds:itemID="{C7FB14FE-E303-4969-A6E9-2794760295D4}">
  <ds:schemaRefs>
    <ds:schemaRef ds:uri="http://schemas.microsoft.com/office/2006/metadata/properties"/>
    <ds:schemaRef ds:uri="http://schemas.microsoft.com/office/infopath/2007/PartnerControls"/>
    <ds:schemaRef ds:uri="d7d67651-dabb-4942-a920-bbd8d1865ca3"/>
    <ds:schemaRef ds:uri="http://purl.org/dc/terms/"/>
    <ds:schemaRef ds:uri="http://schemas.microsoft.com/office/2006/documentManagement/types"/>
    <ds:schemaRef ds:uri="http://schemas.openxmlformats.org/package/2006/metadata/core-properties"/>
    <ds:schemaRef ds:uri="http://purl.org/dc/elements/1.1/"/>
    <ds:schemaRef ds:uri="0ca66001-fc9a-4c3c-9061-a293c2d89eaa"/>
    <ds:schemaRef ds:uri="http://www.w3.org/XML/1998/namespace"/>
    <ds:schemaRef ds:uri="http://purl.org/dc/dcmitype/"/>
    <ds:schemaRef ds:uri="cc3d9e37-6a3f-4e91-92f6-0a7d0ac580b0"/>
    <ds:schemaRef ds:uri="8426b6ab-1c0b-4e0e-9fe4-84f0d3627fb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118</vt:i4>
      </vt:variant>
    </vt:vector>
  </HeadingPairs>
  <TitlesOfParts>
    <vt:vector size="130" baseType="lpstr">
      <vt:lpstr>a_Contents</vt:lpstr>
      <vt:lpstr>b_Guidelines and conditions</vt:lpstr>
      <vt:lpstr>c_AERDataTransfer</vt:lpstr>
      <vt:lpstr>A_EntityID</vt:lpstr>
      <vt:lpstr>B_VerRepNonConformities</vt:lpstr>
      <vt:lpstr>C_VerRepImprovements</vt:lpstr>
      <vt:lpstr>D_FuelStreams</vt:lpstr>
      <vt:lpstr>E_Accounting</vt:lpstr>
      <vt:lpstr>EUwideConstants</vt:lpstr>
      <vt:lpstr>MSParameters</vt:lpstr>
      <vt:lpstr>Translations</vt:lpstr>
      <vt:lpstr>VersionDocumentation</vt:lpstr>
      <vt:lpstr>ActivityDataTiers</vt:lpstr>
      <vt:lpstr>BiomassTiers</vt:lpstr>
      <vt:lpstr>CNTR_DefaultScopeFactor</vt:lpstr>
      <vt:lpstr>CNTR_FuelStreamsRelevant</vt:lpstr>
      <vt:lpstr>CNTR_GenImpRelevant</vt:lpstr>
      <vt:lpstr>CNTR_ListRelevantSections</vt:lpstr>
      <vt:lpstr>CNTR_RECategory</vt:lpstr>
      <vt:lpstr>CNTR_REHasImprov</vt:lpstr>
      <vt:lpstr>CNTR_REHasImproveFuelStream</vt:lpstr>
      <vt:lpstr>CNTR_REHasImproveScopeFactor</vt:lpstr>
      <vt:lpstr>CNTR_REHasImprovNonConf</vt:lpstr>
      <vt:lpstr>CNTR_ReportingYear</vt:lpstr>
      <vt:lpstr>CNTR_SmallEmitter</vt:lpstr>
      <vt:lpstr>CNTR_SourceStreamNames</vt:lpstr>
      <vt:lpstr>CNTR_TierList</vt:lpstr>
      <vt:lpstr>CNTR_TierListColumn</vt:lpstr>
      <vt:lpstr>CNTR_VerRepRelevant</vt:lpstr>
      <vt:lpstr>a_Contents!Druckbereich</vt:lpstr>
      <vt:lpstr>A_EntityID!Druckbereich</vt:lpstr>
      <vt:lpstr>'b_Guidelines and conditions'!Druckbereich</vt:lpstr>
      <vt:lpstr>B_VerRepNonConformities!Druckbereich</vt:lpstr>
      <vt:lpstr>D_FuelStreams!Druckbereich</vt:lpstr>
      <vt:lpstr>VersionDocumentation!Druckbereich</vt:lpstr>
      <vt:lpstr>EFTiers</vt:lpstr>
      <vt:lpstr>EFUnits</vt:lpstr>
      <vt:lpstr>Euconst_CalcFactors</vt:lpstr>
      <vt:lpstr>EUconst_CNTR_ActivityData</vt:lpstr>
      <vt:lpstr>EUconst_CNTR_BiomassContent</vt:lpstr>
      <vt:lpstr>EUconst_CNTR_EF</vt:lpstr>
      <vt:lpstr>EUconst_CNTR_NonSustainableBiomassContent</vt:lpstr>
      <vt:lpstr>EUconst_CNTR_NonSustainableRFNBOContent</vt:lpstr>
      <vt:lpstr>EUconst_CNTR_NonSustainableSLCFContent</vt:lpstr>
      <vt:lpstr>EUconst_CNTR_RFNBOContent</vt:lpstr>
      <vt:lpstr>EUconst_CNTR_ScopeFactor</vt:lpstr>
      <vt:lpstr>EUconst_CNTR_SLCFContent</vt:lpstr>
      <vt:lpstr>EUconst_CNTR_UCF</vt:lpstr>
      <vt:lpstr>EUconst_DefaultSFMessage</vt:lpstr>
      <vt:lpstr>EUconst_DefaultValues</vt:lpstr>
      <vt:lpstr>EUconst_DefaultValuesBio</vt:lpstr>
      <vt:lpstr>EUconst_DeviationsReasons</vt:lpstr>
      <vt:lpstr>EUconst_DeviationsReasonsSF</vt:lpstr>
      <vt:lpstr>EUconst_DeviationsReasonsVer</vt:lpstr>
      <vt:lpstr>EUconst_ERR_Incomplete</vt:lpstr>
      <vt:lpstr>EUconst_ERR_Inconsistent</vt:lpstr>
      <vt:lpstr>EUconst_FactorRelevant</vt:lpstr>
      <vt:lpstr>EUconst_Fuel</vt:lpstr>
      <vt:lpstr>EUconst_FuelStream</vt:lpstr>
      <vt:lpstr>EUconst_FurtherGuidancePoint1</vt:lpstr>
      <vt:lpstr>EUconst_FurtherSectionsRelevant</vt:lpstr>
      <vt:lpstr>EUconst_GJ</vt:lpstr>
      <vt:lpstr>EUconst_GJpkNm3</vt:lpstr>
      <vt:lpstr>EUconst_GJpt</vt:lpstr>
      <vt:lpstr>EUconst_GWhgross</vt:lpstr>
      <vt:lpstr>EUconst_IRMonth</vt:lpstr>
      <vt:lpstr>EUconst_klitres</vt:lpstr>
      <vt:lpstr>EUconst_kNm3</vt:lpstr>
      <vt:lpstr>EUconst_ListCRF</vt:lpstr>
      <vt:lpstr>EUconst_MsgEnterThisSection</vt:lpstr>
      <vt:lpstr>EUconst_MsgGoOn</vt:lpstr>
      <vt:lpstr>EUconst_MsgNextSheet</vt:lpstr>
      <vt:lpstr>EUconst_MsgSmallEmitters</vt:lpstr>
      <vt:lpstr>EUconst_MSlist</vt:lpstr>
      <vt:lpstr>EUconst_MSlistISOcodes</vt:lpstr>
      <vt:lpstr>EUconst_NA</vt:lpstr>
      <vt:lpstr>EUconst_NextSheet</vt:lpstr>
      <vt:lpstr>EUconst_NotApplicable</vt:lpstr>
      <vt:lpstr>EUconst_NoTier</vt:lpstr>
      <vt:lpstr>EUconst_NotRelevant</vt:lpstr>
      <vt:lpstr>EUconst_PreviousSheet</vt:lpstr>
      <vt:lpstr>EUconst_RECategoryList</vt:lpstr>
      <vt:lpstr>EUconst_RECategoryYears</vt:lpstr>
      <vt:lpstr>EUconst_Relevant</vt:lpstr>
      <vt:lpstr>EUConst_RelSectionFuelStreams</vt:lpstr>
      <vt:lpstr>EUConst_RelSectionImprov</vt:lpstr>
      <vt:lpstr>EUConst_RelSectionNonConf</vt:lpstr>
      <vt:lpstr>EUConst_RelSectionScopeFactor</vt:lpstr>
      <vt:lpstr>EUconst_ReportingYear</vt:lpstr>
      <vt:lpstr>EUconst_t</vt:lpstr>
      <vt:lpstr>EUconst_tCO2</vt:lpstr>
      <vt:lpstr>EUconst_tCO2pkNm3</vt:lpstr>
      <vt:lpstr>EUconst_tCO2pt</vt:lpstr>
      <vt:lpstr>EUconst_tCO2pTJ</vt:lpstr>
      <vt:lpstr>EUConst_TierActivityListNames</vt:lpstr>
      <vt:lpstr>EUconst_TJ</vt:lpstr>
      <vt:lpstr>EUconst_ToolActualAmounts</vt:lpstr>
      <vt:lpstr>EUconst_ToolBestEstimate</vt:lpstr>
      <vt:lpstr>EUconst_TrueFalse</vt:lpstr>
      <vt:lpstr>EUconst_Unit</vt:lpstr>
      <vt:lpstr>EUconst_Value</vt:lpstr>
      <vt:lpstr>EUconst_VarCacFactors</vt:lpstr>
      <vt:lpstr>JUMP_a_Content</vt:lpstr>
      <vt:lpstr>E_Accounting!JUMP_Accounting</vt:lpstr>
      <vt:lpstr>JUMP_Accounting</vt:lpstr>
      <vt:lpstr>JUMP_B_2</vt:lpstr>
      <vt:lpstr>JUMP_B_4</vt:lpstr>
      <vt:lpstr>JUMP_b_Guidelines_Top</vt:lpstr>
      <vt:lpstr>JUMP_B_Top</vt:lpstr>
      <vt:lpstr>JUMP_C_Bottom1</vt:lpstr>
      <vt:lpstr>JUMP_C_Top1</vt:lpstr>
      <vt:lpstr>JUMP_D_Bottom</vt:lpstr>
      <vt:lpstr>JUMP_D_Top</vt:lpstr>
      <vt:lpstr>JUMP_E_Top</vt:lpstr>
      <vt:lpstr>NCVTiers</vt:lpstr>
      <vt:lpstr>NonSUSBIOTiers</vt:lpstr>
      <vt:lpstr>NonSUSRFNBOTiers</vt:lpstr>
      <vt:lpstr>NONSUSSLCFTiers</vt:lpstr>
      <vt:lpstr>PctUnits</vt:lpstr>
      <vt:lpstr>RFAUnits</vt:lpstr>
      <vt:lpstr>RFNBOTiers</vt:lpstr>
      <vt:lpstr>ScopeAddress</vt:lpstr>
      <vt:lpstr>ScopeFactorTiers</vt:lpstr>
      <vt:lpstr>ScopeMethods</vt:lpstr>
      <vt:lpstr>ScopeMethodsDetails</vt:lpstr>
      <vt:lpstr>ScopeTiers</vt:lpstr>
      <vt:lpstr>SLCFTiers</vt:lpstr>
      <vt:lpstr>UCFTiers</vt:lpstr>
      <vt:lpstr>UCFUnits</vt:lpstr>
      <vt:lpstr>ZeroRatingTiers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Installations</dc:title>
  <dc:subject>in accordance with the Regulation pursuant to Article 14 of the EU ETS Directive</dc:subject>
  <dc:creator>Christian.Heller@umweltbundesamt.at</dc:creator>
  <dc:description>The template for Monitoring plans was developed by Umweltbundesamt on behalf of DG CLIMA. _x000d_
Authors: Christian Heller / Hubert Fallmann</dc:description>
  <cp:lastModifiedBy>Heller Christian</cp:lastModifiedBy>
  <cp:lastPrinted>2024-04-22T16:40:51Z</cp:lastPrinted>
  <dcterms:created xsi:type="dcterms:W3CDTF">2008-05-26T08:52:55Z</dcterms:created>
  <dcterms:modified xsi:type="dcterms:W3CDTF">2026-05-05T08:43:56Z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Version">
    <vt:lpwstr>2.0</vt:lpwstr>
  </property>
  <property fmtid="{D5CDD505-2E9C-101B-9397-08002B2CF9AE}" pid="4" name="ContentTypeId">
    <vt:lpwstr>0x010100F6A108909CABB94C86043C1C188CE238</vt:lpwstr>
  </property>
  <property fmtid="{D5CDD505-2E9C-101B-9397-08002B2CF9AE}" pid="5" name="MediaServiceImageTags">
    <vt:lpwstr/>
  </property>
</Properties>
</file>