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1034" documentId="13_ncr:1_{7460404A-4D42-4E9C-8701-B4DBD68B632C}" xr6:coauthVersionLast="47" xr6:coauthVersionMax="47" xr10:uidLastSave="{42C3FB01-D63F-4350-8BF9-1F78E756B87A}"/>
  <bookViews>
    <workbookView xWindow="-120" yWindow="-120" windowWidth="29040" windowHeight="15720" activeTab="2" xr2:uid="{00000000-000D-0000-FFFF-FFFF00000000}"/>
  </bookViews>
  <sheets>
    <sheet name="Perdavimo dujotiekis" sheetId="3" r:id="rId1"/>
    <sheet name="Panevėžio DKS" sheetId="1" r:id="rId2"/>
    <sheet name="Jauniūnų DKS" sheetId="2" r:id="rId3"/>
    <sheet name="Stotys" sheetId="4" r:id="rId4"/>
    <sheet name="Nepateikiamo turto sąrašas" sheetId="5" r:id="rId5"/>
    <sheet name="version" sheetId="6" state="hidden" r:id="rId6"/>
    <sheet name="ListofCountries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J19" i="1"/>
  <c r="J14" i="1" s="1"/>
  <c r="J18" i="1"/>
  <c r="J16" i="1"/>
  <c r="J17" i="1"/>
  <c r="J15" i="1"/>
  <c r="J14" i="4"/>
  <c r="J20" i="4"/>
  <c r="J19" i="4"/>
  <c r="J18" i="4"/>
  <c r="J16" i="4"/>
  <c r="J17" i="4"/>
  <c r="J15" i="4"/>
  <c r="J13" i="2"/>
  <c r="I13" i="4"/>
  <c r="H13" i="4"/>
  <c r="I13" i="2"/>
  <c r="H13" i="2"/>
  <c r="I13" i="1"/>
  <c r="H13" i="1"/>
  <c r="I13" i="3"/>
  <c r="H13" i="3"/>
  <c r="J13" i="1" l="1"/>
  <c r="J13" i="4"/>
  <c r="J33" i="2"/>
  <c r="J40" i="2" s="1"/>
  <c r="J34" i="2"/>
  <c r="J37" i="2"/>
  <c r="J21" i="2"/>
  <c r="I40" i="2"/>
  <c r="E25" i="2"/>
  <c r="H16" i="2" l="1"/>
  <c r="I21" i="1" l="1"/>
  <c r="H21" i="1"/>
  <c r="H15" i="4" l="1"/>
  <c r="H15" i="1"/>
  <c r="H15" i="2"/>
  <c r="I27" i="1" l="1"/>
  <c r="I33" i="1" l="1"/>
  <c r="H33" i="1"/>
  <c r="I34" i="1"/>
  <c r="H34" i="1"/>
  <c r="I36" i="1"/>
  <c r="H36" i="1"/>
  <c r="I37" i="1"/>
  <c r="H37" i="1"/>
  <c r="I28" i="4" l="1"/>
  <c r="H28" i="4"/>
  <c r="I29" i="4"/>
  <c r="H29" i="4"/>
  <c r="I30" i="4"/>
  <c r="H30" i="4"/>
  <c r="I21" i="4"/>
  <c r="H21" i="4"/>
  <c r="H23" i="4"/>
  <c r="I23" i="4"/>
  <c r="I25" i="4"/>
  <c r="H25" i="4"/>
  <c r="I27" i="4"/>
  <c r="H27" i="4"/>
  <c r="I24" i="4"/>
  <c r="H24" i="4"/>
  <c r="H22" i="4"/>
  <c r="I22" i="4" s="1"/>
  <c r="I26" i="4"/>
  <c r="H26" i="4"/>
  <c r="H14" i="4"/>
  <c r="I16" i="4"/>
  <c r="I17" i="4"/>
  <c r="I18" i="4"/>
  <c r="I19" i="4"/>
  <c r="I20" i="4"/>
  <c r="I15" i="4"/>
  <c r="I17" i="1"/>
  <c r="I18" i="1"/>
  <c r="I19" i="1"/>
  <c r="I15" i="1"/>
  <c r="H14" i="2"/>
  <c r="I19" i="2"/>
  <c r="I16" i="2"/>
  <c r="I14" i="4" l="1"/>
  <c r="H14" i="1"/>
  <c r="I16" i="1"/>
  <c r="I14" i="1" s="1"/>
  <c r="H21" i="3" l="1"/>
  <c r="I21" i="3" s="1"/>
  <c r="I15" i="2"/>
  <c r="I18" i="2"/>
  <c r="I14" i="2" s="1"/>
  <c r="H37" i="2"/>
  <c r="H34" i="2" s="1"/>
  <c r="H33" i="2" s="1"/>
  <c r="C37" i="2"/>
  <c r="I22" i="2"/>
  <c r="H22" i="2"/>
  <c r="C30" i="2"/>
  <c r="H30" i="2" s="1"/>
  <c r="H28" i="2" s="1"/>
  <c r="I35" i="2"/>
  <c r="H35" i="2"/>
  <c r="I28" i="1"/>
  <c r="H28" i="1"/>
  <c r="I30" i="1"/>
  <c r="H30" i="1"/>
  <c r="I22" i="1"/>
  <c r="H22" i="1"/>
  <c r="H25" i="2"/>
  <c r="H21" i="2" s="1"/>
  <c r="I29" i="2"/>
  <c r="I25" i="2" l="1"/>
  <c r="I21" i="2" s="1"/>
  <c r="I37" i="2"/>
  <c r="I34" i="2" s="1"/>
  <c r="I33" i="2" s="1"/>
  <c r="I30" i="2"/>
  <c r="I28" i="2" s="1"/>
</calcChain>
</file>

<file path=xl/sharedStrings.xml><?xml version="1.0" encoding="utf-8"?>
<sst xmlns="http://schemas.openxmlformats.org/spreadsheetml/2006/main" count="1425" uniqueCount="560">
  <si>
    <t>Objekto pavadinimas</t>
  </si>
  <si>
    <t>Dujotiekis</t>
  </si>
  <si>
    <t>Objekto id</t>
  </si>
  <si>
    <t>88498b19-9188-4c09-a723-37559ced8170</t>
  </si>
  <si>
    <t>Objekto tipas</t>
  </si>
  <si>
    <t>Transmission Pipelines</t>
  </si>
  <si>
    <t>Šalis</t>
  </si>
  <si>
    <t>Lithuania</t>
  </si>
  <si>
    <t>Platuma</t>
  </si>
  <si>
    <t/>
  </si>
  <si>
    <t>Ilguma</t>
  </si>
  <si>
    <t>Ar eksploatuojama?</t>
  </si>
  <si>
    <t>Yes</t>
  </si>
  <si>
    <t>Operatorius</t>
  </si>
  <si>
    <t>SC Amber Grid</t>
  </si>
  <si>
    <t>% Nuosavybės</t>
  </si>
  <si>
    <t>Turto aprašymas</t>
  </si>
  <si>
    <t>Bendras vamzdyno ilgis – 2 285 km: antžeminis – 2,540 km; po vandeniu (ant dugno) – 4,132 km; gręžiniu po žeme – 5,622 km; požeminis ilgis – 2 272,706 km.</t>
  </si>
  <si>
    <t>Veiklos rodikliai</t>
  </si>
  <si>
    <t>Emisijų faktoriai</t>
  </si>
  <si>
    <t>1, 2, 3, 4 Lygiai</t>
  </si>
  <si>
    <t>Metanas</t>
  </si>
  <si>
    <t>CO2e</t>
  </si>
  <si>
    <t>Neapibrėžtumas</t>
  </si>
  <si>
    <t>Lygis</t>
  </si>
  <si>
    <t>Pastabos</t>
  </si>
  <si>
    <t>Komentarai</t>
  </si>
  <si>
    <t>Duomenų šaltinio tipas</t>
  </si>
  <si>
    <t>Duomenys</t>
  </si>
  <si>
    <t>Matavimo vnt.</t>
  </si>
  <si>
    <t>kg/metus</t>
  </si>
  <si>
    <t>t/metus</t>
  </si>
  <si>
    <t>kg/val.</t>
  </si>
  <si>
    <t>Duomenų tikslumo lygis:
1 / 2 /3 / 4</t>
  </si>
  <si>
    <t>4 Lygio metodika</t>
  </si>
  <si>
    <t>Papildoma informacija apie emisijų dydžio gavimo būdus ir įrangos specifiką</t>
  </si>
  <si>
    <t>Matavimai</t>
  </si>
  <si>
    <t>EF Pamatuotas</t>
  </si>
  <si>
    <t>EF iš literatūros</t>
  </si>
  <si>
    <t>Skaičiavimai</t>
  </si>
  <si>
    <t>Modeliavimas</t>
  </si>
  <si>
    <t>Prielaidos</t>
  </si>
  <si>
    <t>1.1.</t>
  </si>
  <si>
    <t>OBJEKTO - BENDROS EMISIJOS</t>
  </si>
  <si>
    <t>MI</t>
  </si>
  <si>
    <t>Level 4</t>
  </si>
  <si>
    <t>1.1.a</t>
  </si>
  <si>
    <t>Išleidimai</t>
  </si>
  <si>
    <t>N/A</t>
  </si>
  <si>
    <t>1.1.a.1.</t>
  </si>
  <si>
    <t>Prapūtimas ir išleidimas (techninė priežiūra, procesas, paleidimas ir išėmimas iš eksploatacijos)</t>
  </si>
  <si>
    <t>1.1.a.2.</t>
  </si>
  <si>
    <t>Avariniai / incidentų metu (dėl trečiųjų šalių veiksmų) vykdomi išleidimai</t>
  </si>
  <si>
    <t>1.1.a.3.</t>
  </si>
  <si>
    <t>Kita</t>
  </si>
  <si>
    <t>1.1.b</t>
  </si>
  <si>
    <t>Nepilnas sudeginimas</t>
  </si>
  <si>
    <t>1.1.b.1.</t>
  </si>
  <si>
    <t>Fakelas</t>
  </si>
  <si>
    <t>1.1.b.2.</t>
  </si>
  <si>
    <t>Dujų deginimo įrenginys</t>
  </si>
  <si>
    <t>1.1.c</t>
  </si>
  <si>
    <t>Nuotėkiai</t>
  </si>
  <si>
    <t>m3/metus</t>
  </si>
  <si>
    <t>0,949301*0,7175</t>
  </si>
  <si>
    <t>kg/m3</t>
  </si>
  <si>
    <t>Measurement based emission factor</t>
  </si>
  <si>
    <t>Nuotėkiai iš požeminio dujotiekio buvo pamatuoti vykdant NAIR (Nuotėkių aptikimo ir Remonto programą). Įvertinta nuotėkio trukmė nuo metų pradžios (nes nėra paskutinio matavimo datos), nuotėkio kiekis perskaičiuotas į m3, o iš m3 perskaičiuota į kg/metus (m3*metano procentas dujose *metano tankis). Daugiau informacijos apie skaičiavimą: 2025 m.  „Gamtinių dujų suvartojimas technologinėms reikmėms AB „AMBER GRID“ dujų perdavimo sistemoje“.</t>
  </si>
  <si>
    <t>X</t>
  </si>
  <si>
    <t>5 Lygis</t>
  </si>
  <si>
    <t>OBJEKTAS - BENDROS EMISIJOS 5 LYGIO</t>
  </si>
  <si>
    <t>Panevėžio DKS</t>
  </si>
  <si>
    <t>8aaa2500-d4ba-42f4-818e-9fba2d6d9fb3</t>
  </si>
  <si>
    <t>Transmission Compressor Station</t>
  </si>
  <si>
    <t>Turtą sudaro Panevėžio dujų kompresorių stotis. Panevėžio DKS buvo įrengta 1974 m. Stotyje yra septyni stūmokliniai kompresoriai, kurių bendra galia siekia 7,7 MW.</t>
  </si>
  <si>
    <t>Neapibrėžtumas (metano)</t>
  </si>
  <si>
    <t>1.2</t>
  </si>
  <si>
    <t>1.2.a</t>
  </si>
  <si>
    <t>1.2.a.1.</t>
  </si>
  <si>
    <t>Jungtys (flanšai, sandarikliai, sujungimai)</t>
  </si>
  <si>
    <t>–</t>
  </si>
  <si>
    <t>Nuotėkio matavimai buvo atlikti naudojant skirtingus įrenginius, taikyti skirtingi emisijos faktoriai. Visa išmatuota informacija pateikta atskiruose dokumentuose:
„2025-11 – Dujų suvartotų technologinėms reikmėms kiekis“
„2025-12 – Dujų suvartotų technologinėms reikmėms kiekis“
„0 nuotėkiai ir suminiai rezultatai_2025“
Visa naudota nuotėkių aptikimo įranga ir emisijos faktoriai pateikti atskirame dokumente:
„Nuotėkių matavimo įranga, emisijų faktoriai ir jų pritaikymo būdai_2025“</t>
  </si>
  <si>
    <t>1.2.a.2.</t>
  </si>
  <si>
    <t>Vožtuvai ir reguliavimo vožtuvai</t>
  </si>
  <si>
    <t>1.2.a.3.</t>
  </si>
  <si>
    <t>Slėgio išleidimo (apsauginiai) vožtuvai</t>
  </si>
  <si>
    <t>1.2.a.4.</t>
  </si>
  <si>
    <t>BD-OEL (išleidimo linija su atviru galu / „blow-down open ended line“)</t>
  </si>
  <si>
    <t>1.2.a.5.</t>
  </si>
  <si>
    <t>OEL (atvira išleidimo linija / „open ended line“)</t>
  </si>
  <si>
    <t>1.2.a.6.</t>
  </si>
  <si>
    <t>Kiti (Išmetimo vožtuvo atvira jungtis)</t>
  </si>
  <si>
    <t>1.2.b</t>
  </si>
  <si>
    <t>1.2.b.1.</t>
  </si>
  <si>
    <t>Detailed engineering calculations</t>
  </si>
  <si>
    <t>Naudotas skaičiavimo metodas: Apskaičiuoti dujų išleidimai (m³) × dujų sudėtis (94,9301 % CH₄) × CH₄ tankis (kg/m³)
Išmetamosios dujos, susidariusios dėl kompresorių sustabdymo techninei priežiūrai, apskaičiuotos pagal „Amber Grid“ 2025 m.  „Gamtinių dujų suvartojimas technologinėms reikmėms AB „AMBER GRID“ dujų perdavimo sistemoje“ metodiką.</t>
  </si>
  <si>
    <t>1.2.b.2.a</t>
  </si>
  <si>
    <t>Pneumatiniai įrenginiai</t>
  </si>
  <si>
    <t>1.2.b.2.b</t>
  </si>
  <si>
    <t>Dujų analizatorius</t>
  </si>
  <si>
    <t>1.2.b.2.c</t>
  </si>
  <si>
    <t>Kompresorių įrenginių sandarikliai</t>
  </si>
  <si>
    <t>1.2.b.2.d</t>
  </si>
  <si>
    <t>Kiti</t>
  </si>
  <si>
    <t>1.2.b.2.e</t>
  </si>
  <si>
    <t>Stūmoklinio kompresoriaus stūmoklio veleno sandarikliai</t>
  </si>
  <si>
    <t>val./metus</t>
  </si>
  <si>
    <t>scm per hr-cylinder</t>
  </si>
  <si>
    <t>Level 3</t>
  </si>
  <si>
    <t>Naudotas skaičiavimo metodas: OGMP gairės „TGD – Stūmokliniai kompresoriai“, 3 lygio formulė.
Naudoti duomenys: cilindrų skaičius kompresoriuje – 5;
visų 7 kompresorių darbo valandos per metus;
emisijos faktorius – 0,52 scm per valandą-cilindrą;
metano kiekis – 94,949301 %;
metano tankis – 0,7175 kg/m³.
Skaičiavimai pateikiami: „Panevezys DKS_stumoklinio veleno sandariklio skaiciavimai_2025“.</t>
  </si>
  <si>
    <t>1.2.b.3.</t>
  </si>
  <si>
    <t>Pradžios/stabdymo metu vykstantis išleidimas</t>
  </si>
  <si>
    <t>1.2.b.3.a</t>
  </si>
  <si>
    <t>Išmetamas dujų kiekis, sukeltas paleidimo</t>
  </si>
  <si>
    <t>1.2.b.3.b</t>
  </si>
  <si>
    <t>Išmetamas dujų kiekis, sukeltas sustabdymo</t>
  </si>
  <si>
    <t>Naudotas skaičiavimo metodas: Apskaičiuoti dujų išleidimai (m³) × dujų sudėtis (94,9301 % CH₄) × CH₄ tankis (kg/m³)
Išmetamosios dujos, susidariusios dėl kompresorių sustabdymo, apskaičiuotos pagal „Amber Grid“ 2025 m.  „Gamtinių dujų suvartojimas technologinėms reikmėms AB „AMBER GRID“ dujų perdavimo sistemoje“ metodiką.</t>
  </si>
  <si>
    <t>1.2.b.4.</t>
  </si>
  <si>
    <t>1.2.b.5.</t>
  </si>
  <si>
    <t>Kiti (Išleidimai iš mobilaus kompresoriaus baigus darbą)</t>
  </si>
  <si>
    <t>1.2.c</t>
  </si>
  <si>
    <t>1.2.c.1.</t>
  </si>
  <si>
    <t>Dujų deginimo įrenginiai</t>
  </si>
  <si>
    <t>1.2.c.1.a</t>
  </si>
  <si>
    <t>Turbinos</t>
  </si>
  <si>
    <t>1.2.c.1.b</t>
  </si>
  <si>
    <t>Varikliai</t>
  </si>
  <si>
    <t>GWh/metus</t>
  </si>
  <si>
    <t>0,949301*2244,2</t>
  </si>
  <si>
    <t>kg/GWh</t>
  </si>
  <si>
    <t>Naudotas skaičiavimo metodas: Kuro suvartojimas (GWh/metus) × kuro sudėtis (0,949301 % metano) × emisijos faktorius (OGMP „Nepilno degimo TGD“, faktorius iš API, „Compendium of Greenhouse Gas Emissions Methodologies for the Oil and Natural Gas Industry“, 2009, kg/GWh). Kuro naudojimas matuojamas skaitikliu.</t>
  </si>
  <si>
    <t>1.2.c.1.c</t>
  </si>
  <si>
    <t>Šildytuvai / išankstinio pašildymo sistema / katilai, dujų dehidratacijos įrenginys</t>
  </si>
  <si>
    <t>0,949301*3,1</t>
  </si>
  <si>
    <t>1.2.c.1.d</t>
  </si>
  <si>
    <t>1.2.c.2.</t>
  </si>
  <si>
    <t>Jauniūnų DKS</t>
  </si>
  <si>
    <t>73612c0c-f451-4206-8d5f-dd8729329dea</t>
  </si>
  <si>
    <t>Jauniūnų dujų kompresorių stotis buvo įrengta 2010 m. Stotyje veikia trys dujo turbinų įrenginiai su centriniais dujų kompresoriais. Bendroji stoties galia yra 34,5 MW.</t>
  </si>
  <si>
    <t>Nuotėkio matavimai buvo atlikti naudojant skirtingus įrenginius, taikyti skirtingi emisijos faktoriai. Visa išmatuota informacija pateikta atskiruose dokumentuose:
„2025-11 – Dujų suvartotų technologinėms reikmėms kiekis“
„2025-12 – Dujų suvartotų technologinėms reikmėms kiekis“
„0 nuotėkiai ir suminiai rezultatai_2025“
Visa naudota nuotėkių aptikimo įranga ir emisijos faktoriai pateikti atskirame dokumente:
"Nuotėkių matavimo prietaisai, skaičiavimo metodika ir emisijų faktoriai"</t>
  </si>
  <si>
    <t>Nėra dujinių pneumatinių įrenginių, tik oro pneumatika.</t>
  </si>
  <si>
    <t>val.</t>
  </si>
  <si>
    <t>Skaičiavimo metodas: visų kompresorių darbo valandos × pamatuoti vieno kompresoriaus sandariklių nuotėkiai. Kompresorių darbo valandos automatiškai nuolat matuojamos sistemoje. Daugiau informacijos – „Jauniūnų DKS Sulyginamoji ataskaita_2025“</t>
  </si>
  <si>
    <t>stočių skaičius</t>
  </si>
  <si>
    <t>t CH4/stočiai per metus</t>
  </si>
  <si>
    <t>Šio emisijos šaltinio išmatuoti neįmanoma. Paleidimo metu išpūtimai trunka kelias sekundes, eksploatacijos metu iš sandarios sistemos išeina dujų ir oro mišinys, stengiamės nukreipti nesumaišytas dujas į katilinę degimui.
Naudotas skaičiavimo metodas: „Compendium of greenhouse gas emissions methodologies for the natural gas and oil industry“, 2021, lentelė 6-43.
Variklių paleidimo emisijos = 1 Jauniūnų dujų kompresorių stotis × 29,06 tonų CH₄/stočiai per metus = 29,06 tonų CH₄ per metus.</t>
  </si>
  <si>
    <t>Jauniūnų stotyje yra 3 identiški kompresoriai. Vieno kompresoriaus išmatuota nepilno degimo emisija yra 0,0228 kg/h. Išmatuotas metano kiekis yra žemesnis už aplinkos metano koncentraciją. Rezultatas yra didžiausia galimai emisija, o tikrosios emisijos gali būti mažesnės. Visi 3 kompresoriai 2025 m. dirbo 14 577 valandas. Daugiau informacijos – „Jauniūnų DKS Sulyginamoji ataskaita_2025“.</t>
  </si>
  <si>
    <t>Stotyje yra 3 katilai, visi jie dirbo matavimo metu. Išmatuotas metano kiekis yra žemesnis už aplinkos metano koncentraciją. Rezultatas yra didžiausia galima emisija, o tikrosios emisijos gali būti mažesnės. Visi 3 katilai 2025 m. dirbo XXX valandų. Daugiau informacijos – „Jauniūnų DKS Sulyginamoji ataskaita_2025“.</t>
  </si>
  <si>
    <t>Flaring</t>
  </si>
  <si>
    <t>Daugiau informacijos – „Jauniūnų DKS Sulyginamoji ataskaita_2025“</t>
  </si>
  <si>
    <t>Amber Grid Stations</t>
  </si>
  <si>
    <t>a22d19ba-d4d4-4846-acb8-2744ec89bf34</t>
  </si>
  <si>
    <t>Transmission Stations</t>
  </si>
  <si>
    <t>Dujų paskirstymo stočių – 64; Dujų apskaitos stočių – 3 (Kiemenai, Šakiai, Mažeikiai); Dujų apskaitos ir slėgio reguliavimo stotis – 1 (Santaka); Vožtuvų stočių – 338; Linijos blokavimo vožtuvų – 539; Mobilus kompresorius – 1.</t>
  </si>
  <si>
    <t>1.3</t>
  </si>
  <si>
    <t>1.3.a.</t>
  </si>
  <si>
    <t>1.3.a.1.</t>
  </si>
  <si>
    <t>1.3.a.2.</t>
  </si>
  <si>
    <t>1.3.a.3.</t>
  </si>
  <si>
    <t>1.3.a.4.</t>
  </si>
  <si>
    <t>1.3.a.5.</t>
  </si>
  <si>
    <t>1.3.a.6.</t>
  </si>
  <si>
    <t>1.3.b.</t>
  </si>
  <si>
    <t>1.3.b.1.</t>
  </si>
  <si>
    <t>Naudotas skaičiavimo metodas: apskaičiuoti arba išmatuoti dujų išleidimai (m3) * dujų sudėtis (94,9301 % CH4) * CH4 tankis (0,7175 kg/m3). Apskaičiuota pagal 2025 m. skaičiavimo metodiką „Gamtinių dujų suvartojimas technologinėms reikmėms AB „AMBER GRID“ dujų perdavimo sistemoje“.
Dujų tūrio konversijos koeficientas apskaičiuojamas pagal standartą LST EN ISO 12405-1 [4] C = pa/pn ∙ Tn/T ∙ Zn/Zd, kur pn yra etaloninis slėgis, Tn – etaloninė temperatūra, Zn – suspaudžiamumo faktorius etaloninėmis sąlygomis, o Zd – suspaudžiamumo faktorius darbo sąlygomis.
Dujų tūris etaloninėmis sąlygomis, kuris išsiskyrė į atmosferą prieš remontą ar kitus darbus, kai vamzdynas turi būti ištuštintas, apskaičiuojamas pagal lygtį 12 V5n = Vp ∙ C, kur Vp yra ištuštinto vamzdyno tūris.
Dujų tūris etaloninėmis sąlygomis, kuris išsiskyrė per saugos vožtuvą, apskaičiuojamas pagal V6n = Q ∙ τ, kur Q yra srautas per saugos vožtuvą pagal dokumentaciją, o τ – nutekėjimo laikas.</t>
  </si>
  <si>
    <t>1.3.b.2.a</t>
  </si>
  <si>
    <t xml:space="preserve">Apskaičiuota pagal 2025 m. skaičiavimo metodiką „Gamtinių dujų suvartojimas technologinėms reikmėms AB „AMBER GRID“ dujų perdavimo sistemoje“:
Nuolatinių mažo išpylimo vožtuvų išleidimai. Dujų tūris etaloninėmis sąlygomis, kuris išsiskyrė į atmosferą per vieną mėnesį nuolatinių mažo išpylimo vožtuvų veikimo metu, apskaičiuojamas pagal:
V9n = vn * τ * x, m3, kur: vn – vieno vožtuvo emisijos faktorius; vn = 0,04 m3/h [9]; τ – vieno mėnesio veikimo laikas, h; x – vožtuvų skaičius.
Pertraukiamų išpylimo vožtuvų išleidimai. Dujų tūris etaloninėmis sąlygomis, kuris išsiskyrė į atmosferą per vieną mėnesį pertraukiamų vožtuvų veikimo metu, apskaičiuojamas pagal:
V10n = Vval * N, m3, kur: N – pertraukiamų vožtuvų operacijų skaičius per mėnesį;
Vval – dujų tūris etaloninėmis sąlygomis, išleidžiamas į atmosferą per vieną vožtuvo atidarymo/uždarymo ciklą, kuris apskaičiuojamas pagal vidutinį hidraulinio aktyvatoriaus cilindro slėgį ir tūrį pagal lygtį 18:
Vval = Vcil * (pact + patm)/1,01325, kur: Vcil – vidutinis hidraulinio aktyvatoriaus cilindro tūris, m3; pact – matavimo slėgis aktyvatoriuje veikimo metu, priklausantis nuo aktyvatoriaus techninių specifikacijų, bar; patm – atmosferos slėgis, bar.
Pagal dujų perdavimo sistemos operatoriaus skaičiavimus, vidutinis išpūsto dujų tūris per vieną aktyvatoriaus veikimą Vval = 0,8 m3.
</t>
  </si>
  <si>
    <t>1.3.b.2.b</t>
  </si>
  <si>
    <t>Apskaičiuota pagal 2025 m. skaičiavimo metodiką „Gamtinių dujų suvartojimas technologinėms reikmėms AB „AMBER GRID“ dujų perdavimo sistemoje".
Dujų tūris etaloninėmis sąlygomis, kuris išsiskyrė į atmosferą dujų analizatorių veikimo metu, apskaičiuojamas:
V11n = Qn * τ * x, m3, kur: Qn – dujų srautas etaloninėmis sąlygomis dujų analizatorių išpylimui, m3/h; τ – vieno mėnesio veikimo laikas, h; x – dujų analizatorių skaičius.
Išpūsto dujų srautas matuojamas rotametru, kurio parodymai pateikiami etaloninėje temperatūroje 20 ℃. Srautas etaloninėje temperatūroje 0 ℃ perskaičiuojamas pagal lygtį 20: Qn = Qn_20 * 0,9313.
Pagal gamintojo rekomendacijas, dujų išmetimo srautas analizatoriuose, kurį naudoja dujų perdavimo sistemos operatorius, nustatytas kaip Qn_20 = 0,03 m3/h.</t>
  </si>
  <si>
    <t>1.3.b.2.c</t>
  </si>
  <si>
    <t>Kita (dujų skirstymo stočių išleidimai)</t>
  </si>
  <si>
    <t>Išleidimo angos dujų paskirstymo stotyse. Naudotas skaičiavimo metodas: apskaičiuoti arba išmatuoti dujų išleidimai (m3) * dujų sudėtis (94,9301 % CH4) * CH4 tankis (0,7175 kg/m3), apskaičiuota pagal 2025 m. skaičiavimo metodiką „Gamtinių dujų suvartojimas technologinėms reikmėms AB „AMBER GRID“ dujų perdavimo sistemoje“.</t>
  </si>
  <si>
    <t>1.3.b.3.</t>
  </si>
  <si>
    <t>Naudotas skaičiavimo metodas: apskaičiuoti arba išmatuoti dujų išleidimai (m3) * dujų sudėtis (94,9301 % CH4) * CH4 tankis (0,7175 kg/m3).
Apskaičiuota pagal 2025 m. skaičiavimo gaires „Gamtinių dujų suvartojimas technologinėms reikmėms AB „AMBER GRID“ dujų perdavimo sistemoje“ metodiką.
Dujų tūrio konversijos koeficientas apskaičiuojamas pagal standartą LST EN ISO 12405-1 [4]: C = pa/pn * Tn/T * Zn/Zd, kur: pn – etaloninis slėgis, bar; Tn – etaloninė temperatūra, K; Zn – suspaudžiamumo faktorius etaloninėmis sąlygomis; Zd – suspaudžiamumo faktorius darbo sąlygomis.
Dujų tūris, etaloninėmis sąlygomis, kuris išsiskyrė į atmosferą prieš remontą ar kitus darbus, kai vamzdynas turi būti ištuštintas, apskaičiuojamas naudojant lygtį 12: V5n = Vp * C, m3, kur: Vp – ištuštinto vamzdyno tūris, m3.
Dujų tūris, etaloninėmis sąlygomis, kuris išsiskyrė per saugos vožtuvą, apskaičiuojamas naudojant: V6n = Q * τ, m3, kur: Q – srautas per saugos vožtuvą pagal dokumentaciją, m3/s; τ – nutekėjimo laikas, s.</t>
  </si>
  <si>
    <t>1.3.b.4.</t>
  </si>
  <si>
    <t>Išleidimo angos iš mobiliojo kompresoriaus po naudojimo: apskaičiuoti arba išmatuoti dujų išleidimai (m³) × dujų sudėtis (94,9301 % CH₄) × CH₄ tankis (0,7175 kg/m³).
Apskaičiuota pagal 2025 m. skaičiavimo metodiką „Gamtinių dujų suvartojimas technologinėms reikmėms AB „AMBER GRID“ dujų perdavimo sistemoje“.</t>
  </si>
  <si>
    <t>1.3.c.</t>
  </si>
  <si>
    <t>1.3.c.1.</t>
  </si>
  <si>
    <t>1.3.c.1.a</t>
  </si>
  <si>
    <t>Naudotas skaičiavimo metodas: kuro suvartojimas stotyse ir mobiliame kompresoriuje (GWh/metus) × kuro sudėtis (94,9301 % metano) × emisijos faktorius (OGMP „Nepilno degimo TGD“, faktorius iš API, „Compendium of Greenhouse Gas Emissions Methodologies for the Oil and Natural Gas Industry“, 2009, kg/GWh). Kuro naudojimas matuojamas skaitikliu.</t>
  </si>
  <si>
    <t>1.3.c.2.</t>
  </si>
  <si>
    <t>SĄRAŠAS TURTO / INVESTICIJŲ, IŠSKIRTŲ IŠ PATEIKIMO</t>
  </si>
  <si>
    <t>Asset/ Venture  Name</t>
  </si>
  <si>
    <t>Asset id</t>
  </si>
  <si>
    <t>Asset Type</t>
  </si>
  <si>
    <t>Reason for exclusion</t>
  </si>
  <si>
    <t>Country</t>
  </si>
  <si>
    <t>Latitude</t>
  </si>
  <si>
    <t>Longitude</t>
  </si>
  <si>
    <t>Operated?</t>
  </si>
  <si>
    <t>Operator</t>
  </si>
  <si>
    <t>Reported by another OGMP 2.0 Member?</t>
  </si>
  <si>
    <t>% Equity (Note- Ownership of emissions)</t>
  </si>
  <si>
    <t>(Divested assets) Please indicate month/year when the asset was divested</t>
  </si>
  <si>
    <t>(Divested assets) Was the asset divested to an OGMP2.0 member? (Y/N)</t>
  </si>
  <si>
    <t>Comments</t>
  </si>
  <si>
    <t>version</t>
  </si>
  <si>
    <t>MidandDownstream_ReportingTemplate_2025_v2</t>
  </si>
  <si>
    <t>Côte d'Ivoire</t>
  </si>
  <si>
    <t>2iRete</t>
  </si>
  <si>
    <t>Distribution-Compressors</t>
  </si>
  <si>
    <t>Democratic People's Republic of Korea</t>
  </si>
  <si>
    <t>Abu Dhabi National Oil Company (ADNOC)</t>
  </si>
  <si>
    <t>Distribution Grid</t>
  </si>
  <si>
    <t>Lao People's Democratic Republic</t>
  </si>
  <si>
    <t>Adrigas SpA</t>
  </si>
  <si>
    <t>Distribution LNG Satellite</t>
  </si>
  <si>
    <t>Afghanistan</t>
  </si>
  <si>
    <t>Aker BP</t>
  </si>
  <si>
    <t>LNG Liquefaction</t>
  </si>
  <si>
    <t>Albania</t>
  </si>
  <si>
    <t>Amber Grid</t>
  </si>
  <si>
    <t>LNG Regasification</t>
  </si>
  <si>
    <t>Algeria</t>
  </si>
  <si>
    <t>APA Corporation</t>
  </si>
  <si>
    <t>LNG Transport</t>
  </si>
  <si>
    <t>Andorra</t>
  </si>
  <si>
    <t>AS GASO</t>
  </si>
  <si>
    <t>Shipping</t>
  </si>
  <si>
    <t>Angola</t>
  </si>
  <si>
    <t>Asharami Energy</t>
  </si>
  <si>
    <t>Antigua and Barbuda</t>
  </si>
  <si>
    <t>Atlantic LNG</t>
  </si>
  <si>
    <t>Transmission LNG Peak Shaving</t>
  </si>
  <si>
    <t>Argentina</t>
  </si>
  <si>
    <t>Azule Energy Angola</t>
  </si>
  <si>
    <t>Armenia</t>
  </si>
  <si>
    <t>Bahia de Bizkaia Gas, S.L. (BBG)</t>
  </si>
  <si>
    <t>Australia</t>
  </si>
  <si>
    <t>Bapco Energies</t>
  </si>
  <si>
    <t>UGS</t>
  </si>
  <si>
    <t>Austria</t>
  </si>
  <si>
    <t>bp</t>
  </si>
  <si>
    <t>Gathering and boosting facilities</t>
  </si>
  <si>
    <t>Azerbaijan</t>
  </si>
  <si>
    <t>Cairn Oil &amp; Gas Vedanta Limited</t>
  </si>
  <si>
    <t>Abandoned wells</t>
  </si>
  <si>
    <t>Bahamas</t>
  </si>
  <si>
    <t>Cheniere</t>
  </si>
  <si>
    <t>Exploration</t>
  </si>
  <si>
    <t>Bahrain</t>
  </si>
  <si>
    <t>Chesapeake</t>
  </si>
  <si>
    <t>Gas Processing Unit</t>
  </si>
  <si>
    <t>Bangladesh</t>
  </si>
  <si>
    <t>Chevron Corporation</t>
  </si>
  <si>
    <t>Production Offshore</t>
  </si>
  <si>
    <t>Barbados</t>
  </si>
  <si>
    <t>China Gas Holdings Limited</t>
  </si>
  <si>
    <t>Production per region/basin: Onshore – Conventional</t>
  </si>
  <si>
    <t>Belarus</t>
  </si>
  <si>
    <t>Civitas Resources</t>
  </si>
  <si>
    <t>Production per region/basin: Onshore – Unconventional</t>
  </si>
  <si>
    <t>Belgium</t>
  </si>
  <si>
    <t>Conoco Phillips</t>
  </si>
  <si>
    <t>Tank batteries</t>
  </si>
  <si>
    <t>Belize</t>
  </si>
  <si>
    <t>Coteq Netbeheer B.V.</t>
  </si>
  <si>
    <t>Benin</t>
  </si>
  <si>
    <t>Coterra</t>
  </si>
  <si>
    <t>Bhutan</t>
  </si>
  <si>
    <t>Crescent Energy</t>
  </si>
  <si>
    <t>Bolivia (Plurinational State of)</t>
  </si>
  <si>
    <t>Depomures</t>
  </si>
  <si>
    <t>Bosnia and Herzegovina</t>
  </si>
  <si>
    <t>Devon Energy</t>
  </si>
  <si>
    <t>Botswana</t>
  </si>
  <si>
    <t>Diamondback Energy</t>
  </si>
  <si>
    <t>Brazil</t>
  </si>
  <si>
    <t>Distrigaz Sud Retele</t>
  </si>
  <si>
    <t>Brunei Darussalam</t>
  </si>
  <si>
    <t>Diversified Energy</t>
  </si>
  <si>
    <t>Bulgaria</t>
  </si>
  <si>
    <t>Dugan Production Corporation</t>
  </si>
  <si>
    <t>Burkina Faso</t>
  </si>
  <si>
    <t>Ecopetrol</t>
  </si>
  <si>
    <t>Burundi</t>
  </si>
  <si>
    <t>Enagás</t>
  </si>
  <si>
    <t>Cabo Verde</t>
  </si>
  <si>
    <t>Enaon</t>
  </si>
  <si>
    <t>Cambodia</t>
  </si>
  <si>
    <t>Encino Energy</t>
  </si>
  <si>
    <t>Cameroon</t>
  </si>
  <si>
    <t>Energienetze Bayern GmbH &amp; Co.KG</t>
  </si>
  <si>
    <t>Canada</t>
  </si>
  <si>
    <t>Energinet</t>
  </si>
  <si>
    <t>Central African Republic</t>
  </si>
  <si>
    <t>Enexis</t>
  </si>
  <si>
    <t>Chad</t>
  </si>
  <si>
    <t>Engie Mexico</t>
  </si>
  <si>
    <t>Chile</t>
  </si>
  <si>
    <t>Engie Stream Solutions Chile</t>
  </si>
  <si>
    <t>China</t>
  </si>
  <si>
    <t>Eni</t>
  </si>
  <si>
    <t>Colombia</t>
  </si>
  <si>
    <t>EOG Resources</t>
  </si>
  <si>
    <t>Comoros</t>
  </si>
  <si>
    <t>EP Petroecuador</t>
  </si>
  <si>
    <t>Congo</t>
  </si>
  <si>
    <t>EQT Corporation</t>
  </si>
  <si>
    <t>Costa Rica</t>
  </si>
  <si>
    <t>Equinor</t>
  </si>
  <si>
    <t>Croatia</t>
  </si>
  <si>
    <t>Eustream, a.s.</t>
  </si>
  <si>
    <t>Cuba</t>
  </si>
  <si>
    <t>EWE GASSPEICHER GmbH</t>
  </si>
  <si>
    <t>Cyprus</t>
  </si>
  <si>
    <t>EWE NETZ GmbH</t>
  </si>
  <si>
    <t>Czechia</t>
  </si>
  <si>
    <t>Expert Petroleum</t>
  </si>
  <si>
    <t>Democratic Republic of the Congo</t>
  </si>
  <si>
    <t>ExxonMobil</t>
  </si>
  <si>
    <t>Denmark</t>
  </si>
  <si>
    <t>FGSZ Hungary</t>
  </si>
  <si>
    <t>Djibouti</t>
  </si>
  <si>
    <t>Floene</t>
  </si>
  <si>
    <t>Dominica</t>
  </si>
  <si>
    <t>Fluvius</t>
  </si>
  <si>
    <t>Dominican Republic</t>
  </si>
  <si>
    <t>Fluxys Belgium</t>
  </si>
  <si>
    <t>Ecuador</t>
  </si>
  <si>
    <t>Gas Connect Austria</t>
  </si>
  <si>
    <t>Egypt</t>
  </si>
  <si>
    <t>Gas Storage Denmark</t>
  </si>
  <si>
    <t>El Salvador</t>
  </si>
  <si>
    <t>GASCADE Gastransport GmbH</t>
  </si>
  <si>
    <t>Equatorial Guinea</t>
  </si>
  <si>
    <t>GasNet</t>
  </si>
  <si>
    <t>Eritrea</t>
  </si>
  <si>
    <t>Gasunie Deutschland Transport Services GmbH</t>
  </si>
  <si>
    <t>Estonia</t>
  </si>
  <si>
    <t>Gate Terminal</t>
  </si>
  <si>
    <t>Eswatini</t>
  </si>
  <si>
    <t>Gaz System S.A</t>
  </si>
  <si>
    <t>Ethiopia</t>
  </si>
  <si>
    <t>GEI SPA</t>
  </si>
  <si>
    <t>Fiji</t>
  </si>
  <si>
    <t>GNL Mejillones</t>
  </si>
  <si>
    <t>Finland</t>
  </si>
  <si>
    <t>GNL Quintero</t>
  </si>
  <si>
    <t>France</t>
  </si>
  <si>
    <t>GRDF</t>
  </si>
  <si>
    <t>Gabon</t>
  </si>
  <si>
    <t>GRTgaz</t>
  </si>
  <si>
    <t>Gambia</t>
  </si>
  <si>
    <t>GRTgaz Deutschland GmbH</t>
  </si>
  <si>
    <t>Georgia</t>
  </si>
  <si>
    <t>Harbour Energy</t>
  </si>
  <si>
    <t>Germany</t>
  </si>
  <si>
    <t>Hellenic Gas Transmission System Operator (DESFA) S.A.</t>
  </si>
  <si>
    <t>Ghana</t>
  </si>
  <si>
    <t>Heritage Petroleum</t>
  </si>
  <si>
    <t>Greece</t>
  </si>
  <si>
    <t>Inpex Corporation</t>
  </si>
  <si>
    <t>Grenada</t>
  </si>
  <si>
    <t>Italgas</t>
  </si>
  <si>
    <t>Guatemala</t>
  </si>
  <si>
    <t>Ithaca Energy</t>
  </si>
  <si>
    <t>Guinea</t>
  </si>
  <si>
    <t>Jonah Energy LLC</t>
  </si>
  <si>
    <t>Guinea-Bissau</t>
  </si>
  <si>
    <t>KazMunayGas</t>
  </si>
  <si>
    <t>Guyana</t>
  </si>
  <si>
    <t>Kiwetinohk</t>
  </si>
  <si>
    <t>Haiti</t>
  </si>
  <si>
    <t>KPO - Karachaganak Petroleum Operating</t>
  </si>
  <si>
    <t>Honduras</t>
  </si>
  <si>
    <t>LD RETI</t>
  </si>
  <si>
    <t>Hungary</t>
  </si>
  <si>
    <t>Liander N.V.</t>
  </si>
  <si>
    <t>Iceland</t>
  </si>
  <si>
    <t>Madrilena Red de Gas</t>
  </si>
  <si>
    <t>India</t>
  </si>
  <si>
    <t>MEDGAZ, S.A.</t>
  </si>
  <si>
    <t>Indonesia</t>
  </si>
  <si>
    <t>Metrogas</t>
  </si>
  <si>
    <t>Iran (Islamic Republic of)</t>
  </si>
  <si>
    <t>Moldovagaz</t>
  </si>
  <si>
    <t>Iraq</t>
  </si>
  <si>
    <t>N.V. RENDO</t>
  </si>
  <si>
    <t>Ireland</t>
  </si>
  <si>
    <t>Nafta</t>
  </si>
  <si>
    <t>Israel</t>
  </si>
  <si>
    <t>Naftogaz</t>
  </si>
  <si>
    <t>Italy</t>
  </si>
  <si>
    <t>NEDGIA (Naturgy Group)</t>
  </si>
  <si>
    <t>Jamaica</t>
  </si>
  <si>
    <t>NEL GasTransport GmbH</t>
  </si>
  <si>
    <t>Japan</t>
  </si>
  <si>
    <t>Neptune Energy</t>
  </si>
  <si>
    <t>Jordan</t>
  </si>
  <si>
    <t>Netze-Gesellschaft Sudwest mbH (NGS)</t>
  </si>
  <si>
    <t>Kazakhstan</t>
  </si>
  <si>
    <t>Nigeria LNG</t>
  </si>
  <si>
    <t>Kenya</t>
  </si>
  <si>
    <t>NNPC</t>
  </si>
  <si>
    <t>Kiribati</t>
  </si>
  <si>
    <t>North Caspian Operating Company (NCOC)</t>
  </si>
  <si>
    <t>Kuwait</t>
  </si>
  <si>
    <t>Nowega GmbH</t>
  </si>
  <si>
    <t>Kyrgyzstan</t>
  </si>
  <si>
    <t>NTS Brazil</t>
  </si>
  <si>
    <t>Latvia</t>
  </si>
  <si>
    <t>NV Nederlandse Gasunie</t>
  </si>
  <si>
    <t>Lebanon</t>
  </si>
  <si>
    <t>Oman LNG</t>
  </si>
  <si>
    <t>Lesotho</t>
  </si>
  <si>
    <t>OMV AG</t>
  </si>
  <si>
    <t>Liberia</t>
  </si>
  <si>
    <t>ONE-Dyas</t>
  </si>
  <si>
    <t>Libya</t>
  </si>
  <si>
    <t>ONTRAS Gastransport GmbH</t>
  </si>
  <si>
    <t>Liechtenstein</t>
  </si>
  <si>
    <t>Open Grid Europe (OGE)</t>
  </si>
  <si>
    <t>Oxy</t>
  </si>
  <si>
    <t>Luxembourg</t>
  </si>
  <si>
    <t>Pertamina</t>
  </si>
  <si>
    <t>Madagascar</t>
  </si>
  <si>
    <t>Petrobras</t>
  </si>
  <si>
    <t>Malawi</t>
  </si>
  <si>
    <t>Petroleum Development Oman (PDO)</t>
  </si>
  <si>
    <t>Malaysia</t>
  </si>
  <si>
    <t>Petronas</t>
  </si>
  <si>
    <t>Maldives</t>
  </si>
  <si>
    <t>Pioneer Natural Resources</t>
  </si>
  <si>
    <t>Mali</t>
  </si>
  <si>
    <t>PLANTA DE REGASIFICACIÓN DE SAGUNTO, S.A. (Saggas)</t>
  </si>
  <si>
    <t>Malta</t>
  </si>
  <si>
    <t>Presidio Petroleum</t>
  </si>
  <si>
    <t>Marshall Islands</t>
  </si>
  <si>
    <t>PTTEP</t>
  </si>
  <si>
    <t>Mauritania</t>
  </si>
  <si>
    <t>PureWest</t>
  </si>
  <si>
    <t>Mauritius</t>
  </si>
  <si>
    <t>Qatar Energy</t>
  </si>
  <si>
    <t>Mexico</t>
  </si>
  <si>
    <t>QB Energy</t>
  </si>
  <si>
    <t>Micronesia (Federated States of)</t>
  </si>
  <si>
    <t>REN</t>
  </si>
  <si>
    <t>Moldova</t>
  </si>
  <si>
    <t>REN Portgás</t>
  </si>
  <si>
    <t>Monaco</t>
  </si>
  <si>
    <t>Repsol</t>
  </si>
  <si>
    <t>Mongolia</t>
  </si>
  <si>
    <t>RetiPiu</t>
  </si>
  <si>
    <t>Montenegro</t>
  </si>
  <si>
    <t>Retragas</t>
  </si>
  <si>
    <t>Morocco</t>
  </si>
  <si>
    <t>Rheinische NETZGesellschaft mbH</t>
  </si>
  <si>
    <t>Mozambique</t>
  </si>
  <si>
    <t>Romgaz</t>
  </si>
  <si>
    <t>Myanmar</t>
  </si>
  <si>
    <t>schwaben netz gmbh</t>
  </si>
  <si>
    <t>Namibia</t>
  </si>
  <si>
    <t>Seapeak</t>
  </si>
  <si>
    <t>Nauru</t>
  </si>
  <si>
    <t>Serica Energy</t>
  </si>
  <si>
    <t>Nepal</t>
  </si>
  <si>
    <t>Shell</t>
  </si>
  <si>
    <t>Netherlands</t>
  </si>
  <si>
    <t>SierraCol</t>
  </si>
  <si>
    <t>New Zealand</t>
  </si>
  <si>
    <t>SNAM S.p.A.</t>
  </si>
  <si>
    <t>Nicaragua</t>
  </si>
  <si>
    <t>SOCAR</t>
  </si>
  <si>
    <t>Niger</t>
  </si>
  <si>
    <t>Stedin Netbeheer B.V.</t>
  </si>
  <si>
    <t>Nigeria</t>
  </si>
  <si>
    <t>Storengy Deutschland GmbH</t>
  </si>
  <si>
    <t>North Macedonia</t>
  </si>
  <si>
    <t>Storengy France</t>
  </si>
  <si>
    <t>Norway</t>
  </si>
  <si>
    <t>Storengy UK</t>
  </si>
  <si>
    <t>Oman</t>
  </si>
  <si>
    <t>TAG Brazil</t>
  </si>
  <si>
    <t>Other</t>
  </si>
  <si>
    <t>TeReGa</t>
  </si>
  <si>
    <t>Pakistan</t>
  </si>
  <si>
    <t>Terminal de LNG de Altamira</t>
  </si>
  <si>
    <t>Palau</t>
  </si>
  <si>
    <t>Terminale GNL Adriatico</t>
  </si>
  <si>
    <t>Panama</t>
  </si>
  <si>
    <t>terranets bw</t>
  </si>
  <si>
    <t>Papua New Guinea</t>
  </si>
  <si>
    <t>The National Gas Company of Trinidad and Tobago Limited (NGC)</t>
  </si>
  <si>
    <t>Paraguay</t>
  </si>
  <si>
    <t>Thüga Energienetze GmbH</t>
  </si>
  <si>
    <t>Peru</t>
  </si>
  <si>
    <t>Thyssengas</t>
  </si>
  <si>
    <t>Philippines</t>
  </si>
  <si>
    <t>TotalEnergies</t>
  </si>
  <si>
    <t>Poland</t>
  </si>
  <si>
    <t>Trans Adriatic Pipeline (TAP)</t>
  </si>
  <si>
    <t>Portugal</t>
  </si>
  <si>
    <t>Trans Austria Gasleitung GmbH (TAG)</t>
  </si>
  <si>
    <t>Qatar</t>
  </si>
  <si>
    <t>Triple Crown Resources</t>
  </si>
  <si>
    <t>Republic of Korea</t>
  </si>
  <si>
    <t>TRP Energy</t>
  </si>
  <si>
    <t>Romania</t>
  </si>
  <si>
    <t>Unareti</t>
  </si>
  <si>
    <t>Russian Federation</t>
  </si>
  <si>
    <t>Uniper Energy Storage GmbH</t>
  </si>
  <si>
    <t>Rwanda</t>
  </si>
  <si>
    <t>Var Energi</t>
  </si>
  <si>
    <t>Saint Kitts and Nevis</t>
  </si>
  <si>
    <t>Vital Energy</t>
  </si>
  <si>
    <t>Saint Lucia</t>
  </si>
  <si>
    <t>VNG Gasspeicher GmbH</t>
  </si>
  <si>
    <t>Saint Vincent and the Grenadines</t>
  </si>
  <si>
    <t>Wapiti Energy</t>
  </si>
  <si>
    <t>Samoa</t>
  </si>
  <si>
    <t>Westland Infra Netbeheer B.V.</t>
  </si>
  <si>
    <t>San Marino</t>
  </si>
  <si>
    <t>Williams</t>
  </si>
  <si>
    <t>Sao Tome and Principe</t>
  </si>
  <si>
    <t>Wintershall Dea</t>
  </si>
  <si>
    <t>Saudi Arabia</t>
  </si>
  <si>
    <t>Woodside Energy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</si>
  <si>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</si>
  <si>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</si>
  <si>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</si>
  <si>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</si>
  <si>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</si>
  <si>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</si>
  <si>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</si>
  <si>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</si>
  <si>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</si>
  <si>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</si>
  <si>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</si>
  <si>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</si>
  <si>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</si>
  <si>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</si>
  <si>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</si>
  <si>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</si>
  <si>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</si>
  <si>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</si>
  <si>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</si>
  <si>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</si>
  <si>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</si>
  <si>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</si>
  <si>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</si>
  <si>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</si>
  <si>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</si>
  <si>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Turkmenistan</t>
  </si>
  <si>
    <t>Tuvalu</t>
  </si>
  <si>
    <t>Türkiye</t>
  </si>
  <si>
    <t>Uganda</t>
  </si>
  <si>
    <t>Ukraine</t>
  </si>
  <si>
    <t>United Arab Emirates</t>
  </si>
  <si>
    <t>United Kingdom of Great Britain &amp; Northern Ireland</t>
  </si>
  <si>
    <t>United Republic of Tanzania</t>
  </si>
  <si>
    <t>United States of America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</si>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</sst>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0.000"/>
    <numFmt numFmtId="166" formatCode="0.000000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FFFF"/>
      <name val="Arial"/>
      <family val="2"/>
      <charset val="186"/>
    </font>
    <font>
      <b/>
      <sz val="10"/>
      <color rgb="FFFFFFFF"/>
      <name val="Arial"/>
      <family val="2"/>
      <charset val="186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FBFBF"/>
      </patternFill>
    </fill>
    <fill>
      <patternFill patternType="solid">
        <fgColor rgb="FF808080"/>
      </patternFill>
    </fill>
    <fill>
      <patternFill patternType="solid">
        <fgColor rgb="FF0070C0"/>
      </patternFill>
    </fill>
    <fill>
      <patternFill patternType="solid">
        <fgColor rgb="FF8EA9DB"/>
      </patternFill>
    </fill>
    <fill>
      <patternFill patternType="solid">
        <fgColor rgb="FFD8E4BC"/>
      </patternFill>
    </fill>
    <fill>
      <patternFill patternType="solid">
        <fgColor rgb="FFC6E0B4"/>
      </patternFill>
    </fill>
    <fill>
      <patternFill patternType="solid">
        <fgColor rgb="FF9BBB59"/>
      </patternFill>
    </fill>
    <fill>
      <patternFill patternType="solid">
        <fgColor rgb="FFFFA500"/>
      </patternFill>
    </fill>
    <fill>
      <patternFill patternType="solid">
        <fgColor rgb="FF4472C4"/>
      </patternFill>
    </fill>
    <fill>
      <patternFill patternType="solid">
        <fgColor rgb="FFFFFFFF"/>
      </patternFill>
    </fill>
    <fill>
      <patternFill patternType="solid">
        <fgColor rgb="FFD9E1F2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rgb="FF000000"/>
      </right>
      <top style="thin">
        <color rgb="FFFFFFFF"/>
      </top>
      <bottom/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thick">
        <color rgb="FF06B050"/>
      </left>
      <right style="thick">
        <color rgb="FF06B050"/>
      </right>
      <top style="thick">
        <color rgb="FF06B050"/>
      </top>
      <bottom style="thick">
        <color rgb="FF06B05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/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4472C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indexed="64"/>
      </right>
      <top/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06B050"/>
      </right>
      <top style="thick">
        <color rgb="FF06B050"/>
      </top>
      <bottom style="thick">
        <color rgb="FF06B05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4" borderId="20" xfId="0" applyFont="1" applyFill="1" applyBorder="1"/>
    <xf numFmtId="0" fontId="4" fillId="4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 applyAlignment="1">
      <alignment horizontal="center"/>
    </xf>
    <xf numFmtId="0" fontId="1" fillId="3" borderId="26" xfId="0" applyFont="1" applyFill="1" applyBorder="1"/>
    <xf numFmtId="0" fontId="4" fillId="5" borderId="27" xfId="0" applyFont="1" applyFill="1" applyBorder="1"/>
    <xf numFmtId="0" fontId="0" fillId="6" borderId="28" xfId="0" applyFill="1" applyBorder="1"/>
    <xf numFmtId="0" fontId="0" fillId="6" borderId="29" xfId="0" applyFill="1" applyBorder="1"/>
    <xf numFmtId="0" fontId="0" fillId="6" borderId="24" xfId="0" applyFill="1" applyBorder="1"/>
    <xf numFmtId="0" fontId="0" fillId="2" borderId="28" xfId="0" applyFill="1" applyBorder="1"/>
    <xf numFmtId="0" fontId="0" fillId="2" borderId="29" xfId="0" applyFill="1" applyBorder="1"/>
    <xf numFmtId="0" fontId="3" fillId="7" borderId="27" xfId="0" applyFont="1" applyFill="1" applyBorder="1"/>
    <xf numFmtId="0" fontId="0" fillId="8" borderId="28" xfId="0" applyFill="1" applyBorder="1"/>
    <xf numFmtId="0" fontId="0" fillId="8" borderId="29" xfId="0" applyFill="1" applyBorder="1"/>
    <xf numFmtId="0" fontId="0" fillId="8" borderId="24" xfId="0" applyFill="1" applyBorder="1"/>
    <xf numFmtId="0" fontId="4" fillId="9" borderId="27" xfId="0" applyFont="1" applyFill="1" applyBorder="1"/>
    <xf numFmtId="0" fontId="1" fillId="10" borderId="30" xfId="0" applyFont="1" applyFill="1" applyBorder="1"/>
    <xf numFmtId="0" fontId="1" fillId="10" borderId="31" xfId="0" applyFont="1" applyFill="1" applyBorder="1"/>
    <xf numFmtId="0" fontId="0" fillId="3" borderId="32" xfId="0" applyFill="1" applyBorder="1"/>
    <xf numFmtId="0" fontId="0" fillId="3" borderId="16" xfId="0" applyFill="1" applyBorder="1"/>
    <xf numFmtId="0" fontId="1" fillId="10" borderId="25" xfId="0" applyFont="1" applyFill="1" applyBorder="1" applyAlignment="1">
      <alignment horizontal="center"/>
    </xf>
    <xf numFmtId="0" fontId="5" fillId="11" borderId="33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/>
    </xf>
    <xf numFmtId="164" fontId="3" fillId="12" borderId="34" xfId="0" applyNumberFormat="1" applyFont="1" applyFill="1" applyBorder="1" applyAlignment="1">
      <alignment horizontal="center"/>
    </xf>
    <xf numFmtId="0" fontId="3" fillId="13" borderId="34" xfId="0" applyFont="1" applyFill="1" applyBorder="1" applyAlignment="1">
      <alignment horizontal="center"/>
    </xf>
    <xf numFmtId="164" fontId="3" fillId="13" borderId="34" xfId="0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1" fillId="2" borderId="0" xfId="0" applyFont="1" applyFill="1"/>
    <xf numFmtId="0" fontId="3" fillId="0" borderId="0" xfId="0" applyFont="1"/>
    <xf numFmtId="0" fontId="0" fillId="2" borderId="28" xfId="0" applyFill="1" applyBorder="1" applyAlignment="1">
      <alignment wrapText="1"/>
    </xf>
    <xf numFmtId="0" fontId="0" fillId="2" borderId="28" xfId="0" applyFill="1" applyBorder="1" applyAlignment="1">
      <alignment horizontal="left"/>
    </xf>
    <xf numFmtId="0" fontId="0" fillId="8" borderId="28" xfId="0" applyFill="1" applyBorder="1" applyAlignment="1">
      <alignment wrapText="1"/>
    </xf>
    <xf numFmtId="2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0" fontId="0" fillId="8" borderId="24" xfId="0" applyFill="1" applyBorder="1" applyAlignment="1">
      <alignment horizontal="center"/>
    </xf>
    <xf numFmtId="2" fontId="0" fillId="8" borderId="24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textRotation="90" wrapText="1"/>
    </xf>
    <xf numFmtId="0" fontId="3" fillId="12" borderId="19" xfId="0" applyFont="1" applyFill="1" applyBorder="1" applyAlignment="1">
      <alignment horizontal="center" textRotation="90" wrapText="1"/>
    </xf>
    <xf numFmtId="0" fontId="1" fillId="4" borderId="35" xfId="0" applyFont="1" applyFill="1" applyBorder="1"/>
    <xf numFmtId="0" fontId="0" fillId="3" borderId="36" xfId="0" applyFill="1" applyBorder="1"/>
    <xf numFmtId="0" fontId="0" fillId="3" borderId="37" xfId="0" applyFill="1" applyBorder="1"/>
    <xf numFmtId="0" fontId="1" fillId="3" borderId="38" xfId="0" applyFont="1" applyFill="1" applyBorder="1"/>
    <xf numFmtId="0" fontId="0" fillId="6" borderId="39" xfId="0" applyFill="1" applyBorder="1"/>
    <xf numFmtId="0" fontId="0" fillId="0" borderId="0" xfId="0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46" xfId="0" applyBorder="1"/>
    <xf numFmtId="0" fontId="0" fillId="0" borderId="41" xfId="0" applyBorder="1"/>
    <xf numFmtId="0" fontId="0" fillId="0" borderId="42" xfId="0" applyBorder="1"/>
    <xf numFmtId="165" fontId="0" fillId="8" borderId="24" xfId="0" applyNumberFormat="1" applyFill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 vertical="center"/>
    </xf>
    <xf numFmtId="2" fontId="0" fillId="8" borderId="47" xfId="0" applyNumberFormat="1" applyFill="1" applyBorder="1" applyAlignment="1">
      <alignment horizontal="center" vertical="center"/>
    </xf>
    <xf numFmtId="2" fontId="0" fillId="8" borderId="24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166" fontId="0" fillId="8" borderId="24" xfId="0" applyNumberFormat="1" applyFill="1" applyBorder="1" applyAlignment="1">
      <alignment horizontal="center"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29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8" borderId="28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/>
    </xf>
    <xf numFmtId="166" fontId="0" fillId="8" borderId="28" xfId="0" applyNumberFormat="1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2" fontId="0" fillId="8" borderId="28" xfId="0" applyNumberFormat="1" applyFill="1" applyBorder="1" applyAlignment="1">
      <alignment horizontal="center" vertical="center"/>
    </xf>
    <xf numFmtId="3" fontId="0" fillId="6" borderId="28" xfId="0" applyNumberForma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8" fillId="7" borderId="27" xfId="0" applyFont="1" applyFill="1" applyBorder="1"/>
    <xf numFmtId="166" fontId="0" fillId="6" borderId="24" xfId="0" applyNumberFormat="1" applyFill="1" applyBorder="1" applyAlignment="1">
      <alignment horizontal="center" vertical="center"/>
    </xf>
    <xf numFmtId="165" fontId="0" fillId="6" borderId="24" xfId="0" applyNumberForma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/>
    </xf>
    <xf numFmtId="165" fontId="0" fillId="3" borderId="24" xfId="0" applyNumberFormat="1" applyFill="1" applyBorder="1" applyAlignment="1">
      <alignment horizontal="center"/>
    </xf>
    <xf numFmtId="0" fontId="0" fillId="3" borderId="32" xfId="0" applyFill="1" applyBorder="1" applyAlignment="1">
      <alignment wrapText="1"/>
    </xf>
    <xf numFmtId="0" fontId="0" fillId="3" borderId="24" xfId="0" applyFill="1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165" fontId="0" fillId="3" borderId="24" xfId="0" applyNumberFormat="1" applyFill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/>
    </xf>
    <xf numFmtId="165" fontId="0" fillId="8" borderId="24" xfId="0" applyNumberFormat="1" applyFill="1" applyBorder="1" applyAlignment="1">
      <alignment horizontal="center"/>
    </xf>
    <xf numFmtId="167" fontId="0" fillId="3" borderId="24" xfId="0" applyNumberFormat="1" applyFill="1" applyBorder="1" applyAlignment="1">
      <alignment horizontal="center"/>
    </xf>
    <xf numFmtId="167" fontId="0" fillId="6" borderId="24" xfId="0" applyNumberFormat="1" applyFill="1" applyBorder="1" applyAlignment="1">
      <alignment horizontal="center" vertical="center"/>
    </xf>
    <xf numFmtId="167" fontId="0" fillId="8" borderId="2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showGridLines="0" zoomScaleNormal="100" workbookViewId="0">
      <selection activeCell="R12" sqref="R12"/>
    </sheetView>
  </sheetViews>
  <sheetFormatPr defaultColWidth="8.85546875" defaultRowHeight="15" x14ac:dyDescent="0.25"/>
  <cols>
    <col min="1" max="1" width="24" customWidth="1"/>
    <col min="2" max="2" width="50.85546875" customWidth="1"/>
    <col min="3" max="6" width="16" customWidth="1"/>
    <col min="7" max="7" width="3" customWidth="1"/>
    <col min="8" max="11" width="18" customWidth="1"/>
    <col min="12" max="12" width="26" customWidth="1"/>
    <col min="13" max="13" width="52.7109375" customWidth="1"/>
    <col min="14" max="19" width="3" customWidth="1"/>
  </cols>
  <sheetData>
    <row r="1" spans="1:19" x14ac:dyDescent="0.25">
      <c r="A1" s="1" t="s">
        <v>0</v>
      </c>
      <c r="B1" s="2" t="s">
        <v>1</v>
      </c>
    </row>
    <row r="2" spans="1:19" x14ac:dyDescent="0.25">
      <c r="A2" s="3" t="s">
        <v>2</v>
      </c>
      <c r="B2" s="4" t="s">
        <v>3</v>
      </c>
    </row>
    <row r="3" spans="1:19" x14ac:dyDescent="0.25">
      <c r="A3" s="3" t="s">
        <v>4</v>
      </c>
      <c r="B3" s="4" t="s">
        <v>5</v>
      </c>
    </row>
    <row r="4" spans="1:19" x14ac:dyDescent="0.25">
      <c r="A4" s="3" t="s">
        <v>6</v>
      </c>
      <c r="B4" s="4" t="s">
        <v>7</v>
      </c>
    </row>
    <row r="5" spans="1:19" x14ac:dyDescent="0.25">
      <c r="A5" s="3" t="s">
        <v>8</v>
      </c>
      <c r="B5" s="4" t="s">
        <v>9</v>
      </c>
    </row>
    <row r="6" spans="1:19" x14ac:dyDescent="0.25">
      <c r="A6" s="3" t="s">
        <v>10</v>
      </c>
      <c r="B6" s="4" t="s">
        <v>9</v>
      </c>
    </row>
    <row r="7" spans="1:19" x14ac:dyDescent="0.25">
      <c r="A7" s="3" t="s">
        <v>11</v>
      </c>
      <c r="B7" s="4" t="s">
        <v>12</v>
      </c>
    </row>
    <row r="8" spans="1:19" x14ac:dyDescent="0.25">
      <c r="A8" s="3" t="s">
        <v>13</v>
      </c>
      <c r="B8" s="4" t="s">
        <v>14</v>
      </c>
    </row>
    <row r="9" spans="1:19" ht="15.75" thickBot="1" x14ac:dyDescent="0.3">
      <c r="A9" s="3" t="s">
        <v>15</v>
      </c>
      <c r="B9" s="5">
        <v>1</v>
      </c>
    </row>
    <row r="10" spans="1:19" ht="16.5" thickBot="1" x14ac:dyDescent="0.3">
      <c r="A10" s="6" t="s">
        <v>16</v>
      </c>
      <c r="B10" s="7" t="s">
        <v>17</v>
      </c>
      <c r="C10" s="108" t="s">
        <v>18</v>
      </c>
      <c r="D10" s="108"/>
      <c r="E10" s="109" t="s">
        <v>19</v>
      </c>
      <c r="F10" s="109"/>
      <c r="H10" s="110" t="s">
        <v>20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48" customHeight="1" x14ac:dyDescent="0.25">
      <c r="C11" s="108"/>
      <c r="D11" s="108"/>
      <c r="E11" s="109"/>
      <c r="F11" s="109"/>
      <c r="H11" s="8" t="s">
        <v>21</v>
      </c>
      <c r="I11" s="47" t="s">
        <v>22</v>
      </c>
      <c r="J11" s="9" t="s">
        <v>23</v>
      </c>
      <c r="K11" s="9" t="s">
        <v>24</v>
      </c>
      <c r="L11" s="10" t="s">
        <v>25</v>
      </c>
      <c r="M11" s="10" t="s">
        <v>26</v>
      </c>
      <c r="N11" s="111" t="s">
        <v>27</v>
      </c>
      <c r="O11" s="111"/>
      <c r="P11" s="111"/>
      <c r="Q11" s="111"/>
      <c r="R11" s="111"/>
      <c r="S11" s="111"/>
    </row>
    <row r="12" spans="1:19" ht="75.75" thickBot="1" x14ac:dyDescent="0.3">
      <c r="C12" s="51" t="s">
        <v>28</v>
      </c>
      <c r="D12" s="52" t="s">
        <v>29</v>
      </c>
      <c r="E12" s="51" t="s">
        <v>28</v>
      </c>
      <c r="F12" s="52" t="s">
        <v>29</v>
      </c>
      <c r="H12" s="53" t="s">
        <v>30</v>
      </c>
      <c r="I12" s="54" t="s">
        <v>31</v>
      </c>
      <c r="J12" s="55" t="s">
        <v>32</v>
      </c>
      <c r="K12" s="55" t="s">
        <v>33</v>
      </c>
      <c r="L12" s="55" t="s">
        <v>34</v>
      </c>
      <c r="M12" s="55" t="s">
        <v>35</v>
      </c>
      <c r="N12" s="56" t="s">
        <v>36</v>
      </c>
      <c r="O12" s="56" t="s">
        <v>37</v>
      </c>
      <c r="P12" s="56" t="s">
        <v>38</v>
      </c>
      <c r="Q12" s="56" t="s">
        <v>39</v>
      </c>
      <c r="R12" s="56" t="s">
        <v>40</v>
      </c>
      <c r="S12" s="57" t="s">
        <v>41</v>
      </c>
    </row>
    <row r="13" spans="1:19" ht="16.5" thickTop="1" thickBot="1" x14ac:dyDescent="0.3">
      <c r="A13" s="11" t="s">
        <v>42</v>
      </c>
      <c r="B13" s="12" t="s">
        <v>43</v>
      </c>
      <c r="C13" s="13"/>
      <c r="D13" s="13"/>
      <c r="E13" s="13"/>
      <c r="F13" s="14"/>
      <c r="H13" s="101">
        <f>H21</f>
        <v>946.76161982500003</v>
      </c>
      <c r="I13" s="101">
        <f>I21</f>
        <v>28.213496270785004</v>
      </c>
      <c r="J13" s="99" t="s">
        <v>44</v>
      </c>
      <c r="K13" s="16" t="s">
        <v>45</v>
      </c>
      <c r="L13" s="13" t="s">
        <v>9</v>
      </c>
      <c r="M13" s="13" t="s">
        <v>9</v>
      </c>
      <c r="N13" s="13" t="s">
        <v>9</v>
      </c>
      <c r="O13" s="13" t="s">
        <v>9</v>
      </c>
      <c r="P13" s="13" t="s">
        <v>9</v>
      </c>
      <c r="Q13" s="13" t="s">
        <v>9</v>
      </c>
      <c r="R13" s="13" t="s">
        <v>9</v>
      </c>
      <c r="S13" s="14" t="s">
        <v>9</v>
      </c>
    </row>
    <row r="14" spans="1:19" ht="16.5" thickTop="1" thickBot="1" x14ac:dyDescent="0.3">
      <c r="A14" s="17" t="s">
        <v>46</v>
      </c>
      <c r="B14" s="18" t="s">
        <v>47</v>
      </c>
      <c r="C14" s="19"/>
      <c r="D14" s="19"/>
      <c r="E14" s="19"/>
      <c r="F14" s="20"/>
      <c r="H14" s="50" t="s">
        <v>48</v>
      </c>
      <c r="I14" s="50" t="s">
        <v>48</v>
      </c>
      <c r="J14" s="21"/>
      <c r="K14" s="16"/>
      <c r="L14" s="22"/>
      <c r="M14" s="22"/>
      <c r="N14" s="22"/>
      <c r="O14" s="22"/>
      <c r="P14" s="22"/>
      <c r="Q14" s="22"/>
      <c r="R14" s="22"/>
      <c r="S14" s="23"/>
    </row>
    <row r="15" spans="1:19" ht="16.5" thickTop="1" thickBot="1" x14ac:dyDescent="0.3">
      <c r="A15" s="17" t="s">
        <v>49</v>
      </c>
      <c r="B15" s="28" t="s">
        <v>50</v>
      </c>
      <c r="C15" s="25"/>
      <c r="D15" s="25"/>
      <c r="E15" s="25"/>
      <c r="F15" s="26"/>
      <c r="H15" s="48" t="s">
        <v>48</v>
      </c>
      <c r="I15" s="48" t="s">
        <v>48</v>
      </c>
      <c r="J15" s="27"/>
      <c r="K15" s="16"/>
      <c r="L15" s="22"/>
      <c r="M15" s="43"/>
      <c r="N15" s="22"/>
      <c r="O15" s="22"/>
      <c r="P15" s="22"/>
      <c r="Q15" s="22"/>
      <c r="R15" s="22"/>
      <c r="S15" s="23"/>
    </row>
    <row r="16" spans="1:19" ht="16.5" thickTop="1" thickBot="1" x14ac:dyDescent="0.3">
      <c r="A16" s="17" t="s">
        <v>51</v>
      </c>
      <c r="B16" s="28" t="s">
        <v>52</v>
      </c>
      <c r="C16" s="25"/>
      <c r="D16" s="25"/>
      <c r="E16" s="25"/>
      <c r="F16" s="26"/>
      <c r="H16" s="48" t="s">
        <v>48</v>
      </c>
      <c r="I16" s="48" t="s">
        <v>48</v>
      </c>
      <c r="J16" s="27"/>
      <c r="K16" s="16"/>
      <c r="L16" s="22"/>
      <c r="M16" s="22"/>
      <c r="N16" s="22"/>
      <c r="O16" s="22"/>
      <c r="P16" s="22"/>
      <c r="Q16" s="22"/>
      <c r="R16" s="22"/>
      <c r="S16" s="23"/>
    </row>
    <row r="17" spans="1:19" ht="16.5" thickTop="1" thickBot="1" x14ac:dyDescent="0.3">
      <c r="A17" s="17" t="s">
        <v>53</v>
      </c>
      <c r="B17" s="28" t="s">
        <v>54</v>
      </c>
      <c r="C17" s="25"/>
      <c r="D17" s="25"/>
      <c r="E17" s="25"/>
      <c r="F17" s="26"/>
      <c r="H17" s="48" t="s">
        <v>48</v>
      </c>
      <c r="I17" s="48" t="s">
        <v>48</v>
      </c>
      <c r="J17" s="27"/>
      <c r="K17" s="16"/>
      <c r="L17" s="22"/>
      <c r="M17" s="22"/>
      <c r="N17" s="22"/>
      <c r="O17" s="22"/>
      <c r="P17" s="22"/>
      <c r="Q17" s="22"/>
      <c r="R17" s="22"/>
      <c r="S17" s="23"/>
    </row>
    <row r="18" spans="1:19" ht="16.5" thickTop="1" thickBot="1" x14ac:dyDescent="0.3">
      <c r="A18" s="17" t="s">
        <v>55</v>
      </c>
      <c r="B18" s="18" t="s">
        <v>56</v>
      </c>
      <c r="C18" s="19"/>
      <c r="D18" s="19"/>
      <c r="E18" s="19"/>
      <c r="F18" s="20"/>
      <c r="H18" s="50" t="s">
        <v>48</v>
      </c>
      <c r="I18" s="50" t="s">
        <v>48</v>
      </c>
      <c r="J18" s="21"/>
      <c r="K18" s="16"/>
      <c r="L18" s="22"/>
      <c r="M18" s="22"/>
      <c r="N18" s="22"/>
      <c r="O18" s="22"/>
      <c r="P18" s="22"/>
      <c r="Q18" s="22"/>
      <c r="R18" s="22"/>
      <c r="S18" s="23"/>
    </row>
    <row r="19" spans="1:19" ht="16.5" thickTop="1" thickBot="1" x14ac:dyDescent="0.3">
      <c r="A19" s="17" t="s">
        <v>57</v>
      </c>
      <c r="B19" s="28" t="s">
        <v>58</v>
      </c>
      <c r="C19" s="25"/>
      <c r="D19" s="25"/>
      <c r="E19" s="25"/>
      <c r="F19" s="26"/>
      <c r="H19" s="48" t="s">
        <v>48</v>
      </c>
      <c r="I19" s="48" t="s">
        <v>48</v>
      </c>
      <c r="J19" s="27"/>
      <c r="K19" s="16"/>
      <c r="L19" s="22"/>
      <c r="M19" s="22"/>
      <c r="N19" s="22"/>
      <c r="O19" s="22"/>
      <c r="P19" s="22"/>
      <c r="Q19" s="22"/>
      <c r="R19" s="22"/>
      <c r="S19" s="23"/>
    </row>
    <row r="20" spans="1:19" ht="16.5" thickTop="1" thickBot="1" x14ac:dyDescent="0.3">
      <c r="A20" s="17" t="s">
        <v>59</v>
      </c>
      <c r="B20" s="28" t="s">
        <v>60</v>
      </c>
      <c r="C20" s="25"/>
      <c r="D20" s="25"/>
      <c r="E20" s="25"/>
      <c r="F20" s="26"/>
      <c r="H20" s="48" t="s">
        <v>48</v>
      </c>
      <c r="I20" s="48" t="s">
        <v>48</v>
      </c>
      <c r="J20" s="27"/>
      <c r="K20" s="16"/>
      <c r="L20" s="22"/>
      <c r="M20" s="22"/>
      <c r="N20" s="22"/>
      <c r="O20" s="22"/>
      <c r="P20" s="22"/>
      <c r="Q20" s="22"/>
      <c r="R20" s="22"/>
      <c r="S20" s="23"/>
    </row>
    <row r="21" spans="1:19" ht="125.25" customHeight="1" thickTop="1" thickBot="1" x14ac:dyDescent="0.3">
      <c r="A21" s="17" t="s">
        <v>61</v>
      </c>
      <c r="B21" s="18" t="s">
        <v>62</v>
      </c>
      <c r="C21" s="90">
        <v>1390</v>
      </c>
      <c r="D21" s="83" t="s">
        <v>63</v>
      </c>
      <c r="E21" s="83" t="s">
        <v>64</v>
      </c>
      <c r="F21" s="91" t="s">
        <v>65</v>
      </c>
      <c r="G21" s="63"/>
      <c r="H21" s="70">
        <f>C21*0.949301*0.7175</f>
        <v>946.76161982500003</v>
      </c>
      <c r="I21" s="70">
        <f>H21*29.8/1000</f>
        <v>28.213496270785004</v>
      </c>
      <c r="J21" s="74" t="s">
        <v>44</v>
      </c>
      <c r="K21" s="100" t="s">
        <v>45</v>
      </c>
      <c r="L21" s="22" t="s">
        <v>66</v>
      </c>
      <c r="M21" s="43" t="s">
        <v>67</v>
      </c>
      <c r="N21" s="22" t="s">
        <v>68</v>
      </c>
      <c r="O21" s="22"/>
      <c r="P21" s="22" t="s">
        <v>68</v>
      </c>
      <c r="Q21" s="22" t="s">
        <v>68</v>
      </c>
      <c r="R21" s="22"/>
      <c r="S21" s="23"/>
    </row>
    <row r="22" spans="1:19" ht="16.5" thickTop="1" thickBot="1" x14ac:dyDescent="0.3">
      <c r="A22" s="29" t="s">
        <v>69</v>
      </c>
      <c r="B22" s="30" t="s">
        <v>70</v>
      </c>
      <c r="C22" s="31" t="s">
        <v>9</v>
      </c>
      <c r="D22" s="31" t="s">
        <v>9</v>
      </c>
      <c r="E22" s="31" t="s">
        <v>9</v>
      </c>
      <c r="F22" s="32" t="s">
        <v>9</v>
      </c>
      <c r="H22" s="15"/>
      <c r="I22" s="15"/>
      <c r="J22" s="15"/>
      <c r="K22" s="33" t="s">
        <v>69</v>
      </c>
      <c r="L22" s="31"/>
      <c r="M22" s="31"/>
      <c r="N22" s="31"/>
      <c r="O22" s="31"/>
      <c r="P22" s="31"/>
      <c r="Q22" s="31"/>
      <c r="R22" s="31"/>
      <c r="S22" s="32"/>
    </row>
  </sheetData>
  <mergeCells count="4">
    <mergeCell ref="C10:D11"/>
    <mergeCell ref="E10:F11"/>
    <mergeCell ref="H10:S10"/>
    <mergeCell ref="N11:S11"/>
  </mergeCells>
  <dataValidations count="8">
    <dataValidation type="list" showErrorMessage="1" sqref="B3" xr:uid="{00000000-0002-0000-0200-000000000000}">
      <formula1>"Distribution-Compressors,Distribution Grid,Distribution LNG Satellite,LNG Liquefaction,LNG Regasification,LNG Transport,Shipping,Transmission Compressor Station,Transmission LNG Peak Shaving,Transmission Pipelines,Transmission Stations,UGS"</formula1>
    </dataValidation>
    <dataValidation type="decimal" showErrorMessage="1" sqref="B5" xr:uid="{00000000-0002-0000-0200-000002000000}">
      <formula1>-90</formula1>
      <formula2>90</formula2>
    </dataValidation>
    <dataValidation type="decimal" showErrorMessage="1" sqref="B6" xr:uid="{00000000-0002-0000-0200-000003000000}">
      <formula1>-180</formula1>
      <formula2>180</formula2>
    </dataValidation>
    <dataValidation type="list" showErrorMessage="1" sqref="B7" xr:uid="{00000000-0002-0000-0200-000004000000}">
      <formula1>"Yes,No"</formula1>
    </dataValidation>
    <dataValidation type="decimal" showErrorMessage="1" sqref="B9" xr:uid="{00000000-0002-0000-0200-000006000000}">
      <formula1>0</formula1>
      <formula2>1</formula2>
    </dataValidation>
    <dataValidation type="custom" allowBlank="1" showInputMessage="1" showErrorMessage="1" promptTitle="Warning" prompt="Acceptable Inputs: - Numerical. If the value is zero, add a comment to provide more information. - N/A. Use this input if the source does not exist at the site - MI. Use it to indicate missing information PLEASE DO NOT LEAVE EMPTY CELLS" sqref="H13:I22" xr:uid="{00000000-0002-0000-0200-000007000000}">
      <formula1>OR(H13="MI",H13="N/A",ISNUMBER(H13))</formula1>
    </dataValidation>
    <dataValidation type="list" allowBlank="1" showErrorMessage="1" sqref="K13:K21" xr:uid="{00000000-0002-0000-0200-000011000000}">
      <formula1>"Level 1,Level 2,Level 3,Level 4"</formula1>
    </dataValidation>
    <dataValidation type="list" allowBlank="1" showErrorMessage="1" sqref="L13:L22" xr:uid="{00000000-0002-0000-0200-000012000000}">
      <formula1>"Measurement based emission factor,Detailed engineering calculations,Simulation tool,Continuous measurements,Others"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1000000}">
          <x14:formula1>
            <xm:f>ListofCountries!$A$1:$A$194</xm:f>
          </x14:formula1>
          <xm:sqref>B4</xm:sqref>
        </x14:dataValidation>
        <x14:dataValidation type="list" allowBlank="1" xr:uid="{00000000-0002-0000-0200-000005000000}">
          <x14:formula1>
            <xm:f>ListofCountries!$B$1:$B$152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showGridLines="0" topLeftCell="A34" zoomScale="90" zoomScaleNormal="90" workbookViewId="0">
      <selection activeCell="I48" sqref="I48"/>
    </sheetView>
  </sheetViews>
  <sheetFormatPr defaultColWidth="8.85546875" defaultRowHeight="15" x14ac:dyDescent="0.25"/>
  <cols>
    <col min="1" max="1" width="24" customWidth="1"/>
    <col min="2" max="2" width="71" customWidth="1"/>
    <col min="3" max="5" width="16" customWidth="1"/>
    <col min="6" max="6" width="24.28515625" customWidth="1"/>
    <col min="7" max="7" width="3" customWidth="1"/>
    <col min="8" max="11" width="18" customWidth="1"/>
    <col min="12" max="12" width="26" customWidth="1"/>
    <col min="13" max="13" width="54.28515625" customWidth="1"/>
    <col min="14" max="19" width="3" customWidth="1"/>
    <col min="22" max="22" width="18.7109375" customWidth="1"/>
  </cols>
  <sheetData>
    <row r="1" spans="1:19" x14ac:dyDescent="0.25">
      <c r="A1" s="1" t="s">
        <v>0</v>
      </c>
      <c r="B1" s="2" t="s">
        <v>71</v>
      </c>
    </row>
    <row r="2" spans="1:19" x14ac:dyDescent="0.25">
      <c r="A2" s="3" t="s">
        <v>2</v>
      </c>
      <c r="B2" s="4" t="s">
        <v>72</v>
      </c>
    </row>
    <row r="3" spans="1:19" x14ac:dyDescent="0.25">
      <c r="A3" s="3" t="s">
        <v>4</v>
      </c>
      <c r="B3" s="4" t="s">
        <v>73</v>
      </c>
    </row>
    <row r="4" spans="1:19" x14ac:dyDescent="0.25">
      <c r="A4" s="3" t="s">
        <v>6</v>
      </c>
      <c r="B4" s="4" t="s">
        <v>7</v>
      </c>
    </row>
    <row r="5" spans="1:19" x14ac:dyDescent="0.25">
      <c r="A5" s="3" t="s">
        <v>8</v>
      </c>
      <c r="B5" s="4">
        <v>55.786695000000002</v>
      </c>
    </row>
    <row r="6" spans="1:19" x14ac:dyDescent="0.25">
      <c r="A6" s="3" t="s">
        <v>10</v>
      </c>
      <c r="B6" s="4">
        <v>24.38101</v>
      </c>
    </row>
    <row r="7" spans="1:19" x14ac:dyDescent="0.25">
      <c r="A7" s="3" t="s">
        <v>11</v>
      </c>
      <c r="B7" s="4" t="s">
        <v>12</v>
      </c>
    </row>
    <row r="8" spans="1:19" x14ac:dyDescent="0.25">
      <c r="A8" s="3" t="s">
        <v>13</v>
      </c>
      <c r="B8" s="4" t="s">
        <v>14</v>
      </c>
    </row>
    <row r="9" spans="1:19" ht="15.75" thickBot="1" x14ac:dyDescent="0.3">
      <c r="A9" s="3" t="s">
        <v>15</v>
      </c>
      <c r="B9" s="5">
        <v>1</v>
      </c>
    </row>
    <row r="10" spans="1:19" ht="16.5" thickBot="1" x14ac:dyDescent="0.3">
      <c r="A10" s="6" t="s">
        <v>16</v>
      </c>
      <c r="B10" s="7" t="s">
        <v>74</v>
      </c>
      <c r="C10" s="108" t="s">
        <v>18</v>
      </c>
      <c r="D10" s="108"/>
      <c r="E10" s="109" t="s">
        <v>19</v>
      </c>
      <c r="F10" s="109"/>
      <c r="H10" s="110" t="s">
        <v>20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48" customHeight="1" x14ac:dyDescent="0.25">
      <c r="C11" s="108"/>
      <c r="D11" s="108"/>
      <c r="E11" s="109"/>
      <c r="F11" s="109"/>
      <c r="H11" s="8" t="s">
        <v>21</v>
      </c>
      <c r="I11" s="47" t="s">
        <v>22</v>
      </c>
      <c r="J11" s="9" t="s">
        <v>75</v>
      </c>
      <c r="K11" s="9" t="s">
        <v>24</v>
      </c>
      <c r="L11" s="10" t="s">
        <v>25</v>
      </c>
      <c r="M11" s="10" t="s">
        <v>26</v>
      </c>
      <c r="N11" s="111" t="s">
        <v>27</v>
      </c>
      <c r="O11" s="111"/>
      <c r="P11" s="111"/>
      <c r="Q11" s="111"/>
      <c r="R11" s="111"/>
      <c r="S11" s="111"/>
    </row>
    <row r="12" spans="1:19" ht="75.75" thickBot="1" x14ac:dyDescent="0.3">
      <c r="C12" s="51" t="s">
        <v>28</v>
      </c>
      <c r="D12" s="52" t="s">
        <v>29</v>
      </c>
      <c r="E12" s="51" t="s">
        <v>28</v>
      </c>
      <c r="F12" s="52" t="s">
        <v>29</v>
      </c>
      <c r="H12" s="53" t="s">
        <v>30</v>
      </c>
      <c r="I12" s="54" t="s">
        <v>31</v>
      </c>
      <c r="J12" s="55" t="s">
        <v>32</v>
      </c>
      <c r="K12" s="55" t="s">
        <v>33</v>
      </c>
      <c r="L12" s="55" t="s">
        <v>34</v>
      </c>
      <c r="M12" s="55" t="s">
        <v>35</v>
      </c>
      <c r="N12" s="56" t="s">
        <v>36</v>
      </c>
      <c r="O12" s="56" t="s">
        <v>37</v>
      </c>
      <c r="P12" s="56" t="s">
        <v>38</v>
      </c>
      <c r="Q12" s="56" t="s">
        <v>39</v>
      </c>
      <c r="R12" s="56" t="s">
        <v>40</v>
      </c>
      <c r="S12" s="57" t="s">
        <v>41</v>
      </c>
    </row>
    <row r="13" spans="1:19" ht="16.5" thickTop="1" thickBot="1" x14ac:dyDescent="0.3">
      <c r="A13" s="11" t="s">
        <v>76</v>
      </c>
      <c r="B13" s="12" t="s">
        <v>43</v>
      </c>
      <c r="C13" s="13"/>
      <c r="D13" s="13"/>
      <c r="E13" s="13"/>
      <c r="F13" s="14"/>
      <c r="H13" s="95">
        <f>H14+H21+H33</f>
        <v>22032.158404000489</v>
      </c>
      <c r="I13" s="95">
        <f>I14+I21+I33</f>
        <v>656.55832043921464</v>
      </c>
      <c r="J13" s="105">
        <f>J14</f>
        <v>1.1446506017121558</v>
      </c>
      <c r="K13" s="16" t="s">
        <v>45</v>
      </c>
      <c r="L13" s="13"/>
      <c r="M13" s="13"/>
      <c r="N13" s="13"/>
      <c r="O13" s="13"/>
      <c r="P13" s="13"/>
      <c r="Q13" s="13"/>
      <c r="R13" s="13"/>
      <c r="S13" s="14"/>
    </row>
    <row r="14" spans="1:19" ht="16.5" thickTop="1" thickBot="1" x14ac:dyDescent="0.3">
      <c r="A14" s="17" t="s">
        <v>77</v>
      </c>
      <c r="B14" s="18" t="s">
        <v>62</v>
      </c>
      <c r="C14" s="19"/>
      <c r="D14" s="19"/>
      <c r="E14" s="19"/>
      <c r="F14" s="20"/>
      <c r="H14" s="70">
        <f>SUM(H15:H19)</f>
        <v>3506.8815896500005</v>
      </c>
      <c r="I14" s="70">
        <f>SUM(I15:I19)</f>
        <v>104.50507137157001</v>
      </c>
      <c r="J14" s="106">
        <f>SQRT(J15^2+J16^2+J17^2+J18^2+J19^2)</f>
        <v>1.1446506017121558</v>
      </c>
      <c r="K14" s="16" t="s">
        <v>45</v>
      </c>
      <c r="L14" s="22"/>
      <c r="M14" s="22"/>
      <c r="N14" s="22" t="s">
        <v>68</v>
      </c>
      <c r="O14" s="22"/>
      <c r="P14" s="22" t="s">
        <v>68</v>
      </c>
      <c r="Q14" s="22"/>
      <c r="R14" s="22"/>
      <c r="S14" s="23"/>
    </row>
    <row r="15" spans="1:19" ht="16.5" thickTop="1" thickBot="1" x14ac:dyDescent="0.3">
      <c r="A15" s="17" t="s">
        <v>78</v>
      </c>
      <c r="B15" s="24" t="s">
        <v>79</v>
      </c>
      <c r="C15" s="64" t="s">
        <v>80</v>
      </c>
      <c r="D15" s="64" t="s">
        <v>80</v>
      </c>
      <c r="E15" s="64" t="s">
        <v>80</v>
      </c>
      <c r="F15" s="65" t="s">
        <v>80</v>
      </c>
      <c r="H15" s="72">
        <f>62.27904225+15.7650034</f>
        <v>78.044045650000001</v>
      </c>
      <c r="I15" s="72">
        <f>H15*29.8/1000</f>
        <v>2.32571256037</v>
      </c>
      <c r="J15" s="107">
        <f>SQRT(0.405^2+0.26^2)</f>
        <v>0.48127435003332564</v>
      </c>
      <c r="K15" s="16" t="s">
        <v>45</v>
      </c>
      <c r="L15" s="22" t="s">
        <v>66</v>
      </c>
      <c r="M15" s="112" t="s">
        <v>81</v>
      </c>
      <c r="N15" s="22" t="s">
        <v>68</v>
      </c>
      <c r="O15" s="22"/>
      <c r="P15" s="22" t="s">
        <v>68</v>
      </c>
      <c r="Q15" s="22"/>
      <c r="R15" s="22"/>
      <c r="S15" s="23"/>
    </row>
    <row r="16" spans="1:19" ht="16.5" thickTop="1" thickBot="1" x14ac:dyDescent="0.3">
      <c r="A16" s="17" t="s">
        <v>82</v>
      </c>
      <c r="B16" s="24" t="s">
        <v>83</v>
      </c>
      <c r="C16" s="64" t="s">
        <v>80</v>
      </c>
      <c r="D16" s="64" t="s">
        <v>80</v>
      </c>
      <c r="E16" s="64" t="s">
        <v>80</v>
      </c>
      <c r="F16" s="65" t="s">
        <v>80</v>
      </c>
      <c r="H16" s="72">
        <v>4.0996800000000038</v>
      </c>
      <c r="I16" s="72">
        <f t="shared" ref="I16:I19" si="0">H16*29.8/1000</f>
        <v>0.1221704640000001</v>
      </c>
      <c r="J16" s="107">
        <f t="shared" ref="J16:J19" si="1">SQRT(0.405^2+0.26^2)</f>
        <v>0.48127435003332564</v>
      </c>
      <c r="K16" s="16" t="s">
        <v>45</v>
      </c>
      <c r="L16" s="22" t="s">
        <v>66</v>
      </c>
      <c r="M16" s="113"/>
      <c r="N16" s="22" t="s">
        <v>68</v>
      </c>
      <c r="O16" s="22"/>
      <c r="P16" s="22" t="s">
        <v>68</v>
      </c>
      <c r="Q16" s="22"/>
      <c r="R16" s="22"/>
      <c r="S16" s="23"/>
    </row>
    <row r="17" spans="1:22" ht="16.5" thickTop="1" thickBot="1" x14ac:dyDescent="0.3">
      <c r="A17" s="17" t="s">
        <v>84</v>
      </c>
      <c r="B17" s="24" t="s">
        <v>85</v>
      </c>
      <c r="C17" s="64" t="s">
        <v>80</v>
      </c>
      <c r="D17" s="64" t="s">
        <v>80</v>
      </c>
      <c r="E17" s="64" t="s">
        <v>80</v>
      </c>
      <c r="F17" s="65" t="s">
        <v>80</v>
      </c>
      <c r="H17" s="72">
        <v>35.052264000000221</v>
      </c>
      <c r="I17" s="72">
        <f t="shared" si="0"/>
        <v>1.0445574672000066</v>
      </c>
      <c r="J17" s="107">
        <f t="shared" si="1"/>
        <v>0.48127435003332564</v>
      </c>
      <c r="K17" s="16" t="s">
        <v>45</v>
      </c>
      <c r="L17" s="22" t="s">
        <v>66</v>
      </c>
      <c r="M17" s="113"/>
      <c r="N17" s="22" t="s">
        <v>68</v>
      </c>
      <c r="O17" s="22"/>
      <c r="P17" s="22" t="s">
        <v>68</v>
      </c>
      <c r="Q17" s="22"/>
      <c r="R17" s="22"/>
      <c r="S17" s="23"/>
    </row>
    <row r="18" spans="1:22" ht="16.5" thickTop="1" thickBot="1" x14ac:dyDescent="0.3">
      <c r="A18" s="17" t="s">
        <v>86</v>
      </c>
      <c r="B18" s="24" t="s">
        <v>87</v>
      </c>
      <c r="C18" s="64" t="s">
        <v>80</v>
      </c>
      <c r="D18" s="64" t="s">
        <v>80</v>
      </c>
      <c r="E18" s="64" t="s">
        <v>80</v>
      </c>
      <c r="F18" s="65" t="s">
        <v>80</v>
      </c>
      <c r="H18" s="72">
        <v>3389.5454400000003</v>
      </c>
      <c r="I18" s="72">
        <f t="shared" si="0"/>
        <v>101.00845411200001</v>
      </c>
      <c r="J18" s="107">
        <f>SQRT(0.405^2+0.26^2+0.39^2)</f>
        <v>0.61945540598173821</v>
      </c>
      <c r="K18" s="16" t="s">
        <v>45</v>
      </c>
      <c r="L18" s="22" t="s">
        <v>66</v>
      </c>
      <c r="M18" s="113"/>
      <c r="N18" s="22" t="s">
        <v>68</v>
      </c>
      <c r="O18" s="22"/>
      <c r="P18" s="22" t="s">
        <v>68</v>
      </c>
      <c r="Q18" s="22"/>
      <c r="R18" s="22"/>
      <c r="S18" s="23"/>
    </row>
    <row r="19" spans="1:22" ht="101.25" customHeight="1" thickTop="1" thickBot="1" x14ac:dyDescent="0.3">
      <c r="A19" s="17" t="s">
        <v>88</v>
      </c>
      <c r="B19" s="24" t="s">
        <v>89</v>
      </c>
      <c r="C19" s="64" t="s">
        <v>80</v>
      </c>
      <c r="D19" s="64" t="s">
        <v>80</v>
      </c>
      <c r="E19" s="64" t="s">
        <v>80</v>
      </c>
      <c r="F19" s="65" t="s">
        <v>80</v>
      </c>
      <c r="H19" s="72">
        <v>0.14016000000000003</v>
      </c>
      <c r="I19" s="72">
        <f t="shared" si="0"/>
        <v>4.1767680000000008E-3</v>
      </c>
      <c r="J19" s="107">
        <f t="shared" si="1"/>
        <v>0.48127435003332564</v>
      </c>
      <c r="K19" s="16" t="s">
        <v>45</v>
      </c>
      <c r="L19" s="22" t="s">
        <v>66</v>
      </c>
      <c r="M19" s="114"/>
      <c r="N19" s="22" t="s">
        <v>68</v>
      </c>
      <c r="O19" s="22"/>
      <c r="P19" s="22" t="s">
        <v>68</v>
      </c>
      <c r="Q19" s="22"/>
      <c r="R19" s="22"/>
      <c r="S19" s="23"/>
    </row>
    <row r="20" spans="1:22" ht="16.5" thickTop="1" thickBot="1" x14ac:dyDescent="0.3">
      <c r="A20" s="17" t="s">
        <v>90</v>
      </c>
      <c r="B20" s="24" t="s">
        <v>91</v>
      </c>
      <c r="C20" s="25"/>
      <c r="D20" s="45"/>
      <c r="E20" s="25"/>
      <c r="F20" s="26"/>
      <c r="H20" s="72" t="s">
        <v>48</v>
      </c>
      <c r="I20" s="72" t="s">
        <v>48</v>
      </c>
      <c r="J20" s="49" t="s">
        <v>48</v>
      </c>
      <c r="K20" s="16"/>
      <c r="L20" s="22"/>
      <c r="M20" s="43"/>
      <c r="N20" s="22"/>
      <c r="O20" s="22"/>
      <c r="P20" s="22"/>
      <c r="Q20" s="22"/>
      <c r="R20" s="22"/>
      <c r="S20" s="23"/>
    </row>
    <row r="21" spans="1:22" ht="16.5" thickTop="1" thickBot="1" x14ac:dyDescent="0.3">
      <c r="A21" s="17" t="s">
        <v>92</v>
      </c>
      <c r="B21" s="18" t="s">
        <v>47</v>
      </c>
      <c r="C21" s="19"/>
      <c r="D21" s="19"/>
      <c r="E21" s="19"/>
      <c r="F21" s="20"/>
      <c r="H21" s="70">
        <f>H22+H27+H28</f>
        <v>7275.3073689599987</v>
      </c>
      <c r="I21" s="70">
        <f>I22+I27+I28</f>
        <v>216.804159595008</v>
      </c>
      <c r="J21" s="74" t="s">
        <v>44</v>
      </c>
      <c r="K21" s="16" t="s">
        <v>45</v>
      </c>
      <c r="L21" s="22"/>
      <c r="M21" s="22"/>
      <c r="N21" s="22"/>
      <c r="O21" s="22"/>
      <c r="P21" s="22"/>
      <c r="Q21" s="22"/>
      <c r="R21" s="22"/>
      <c r="S21" s="23"/>
    </row>
    <row r="22" spans="1:22" ht="121.5" thickTop="1" thickBot="1" x14ac:dyDescent="0.3">
      <c r="A22" s="17" t="s">
        <v>93</v>
      </c>
      <c r="B22" s="28" t="s">
        <v>50</v>
      </c>
      <c r="C22" s="64">
        <v>1325</v>
      </c>
      <c r="D22" s="64" t="s">
        <v>63</v>
      </c>
      <c r="E22" s="64" t="s">
        <v>64</v>
      </c>
      <c r="F22" s="88" t="s">
        <v>65</v>
      </c>
      <c r="H22" s="72">
        <f>C22*0.949301*0.7175</f>
        <v>902.48859443749996</v>
      </c>
      <c r="I22" s="72">
        <f>H22*29.8/1000</f>
        <v>26.894160114237501</v>
      </c>
      <c r="J22" s="73" t="s">
        <v>44</v>
      </c>
      <c r="K22" s="16" t="s">
        <v>45</v>
      </c>
      <c r="L22" s="22" t="s">
        <v>94</v>
      </c>
      <c r="M22" s="43" t="s">
        <v>95</v>
      </c>
      <c r="N22" s="22" t="s">
        <v>68</v>
      </c>
      <c r="O22" s="22"/>
      <c r="P22" s="22"/>
      <c r="Q22" s="22" t="s">
        <v>68</v>
      </c>
      <c r="R22" s="22"/>
      <c r="S22" s="23"/>
    </row>
    <row r="23" spans="1:22" ht="21.6" customHeight="1" thickTop="1" thickBot="1" x14ac:dyDescent="0.3">
      <c r="A23" s="17" t="s">
        <v>96</v>
      </c>
      <c r="B23" s="28" t="s">
        <v>97</v>
      </c>
      <c r="C23" s="64"/>
      <c r="D23" s="64"/>
      <c r="E23" s="64"/>
      <c r="F23" s="88"/>
      <c r="H23" s="73" t="s">
        <v>48</v>
      </c>
      <c r="I23" s="73" t="s">
        <v>48</v>
      </c>
      <c r="J23" s="48" t="s">
        <v>48</v>
      </c>
      <c r="K23" s="16"/>
      <c r="L23" s="22"/>
      <c r="M23" s="43"/>
      <c r="N23" s="22"/>
      <c r="O23" s="22"/>
      <c r="P23" s="22"/>
      <c r="Q23" s="22"/>
      <c r="R23" s="22"/>
      <c r="S23" s="23"/>
    </row>
    <row r="24" spans="1:22" ht="28.15" customHeight="1" thickTop="1" thickBot="1" x14ac:dyDescent="0.3">
      <c r="A24" s="17" t="s">
        <v>98</v>
      </c>
      <c r="B24" s="28" t="s">
        <v>99</v>
      </c>
      <c r="C24" s="64"/>
      <c r="D24" s="64"/>
      <c r="E24" s="64"/>
      <c r="F24" s="88"/>
      <c r="H24" s="73" t="s">
        <v>48</v>
      </c>
      <c r="I24" s="73" t="s">
        <v>48</v>
      </c>
      <c r="J24" s="48" t="s">
        <v>48</v>
      </c>
      <c r="K24" s="16"/>
      <c r="L24" s="22"/>
      <c r="M24" s="44"/>
      <c r="N24" s="22"/>
      <c r="O24" s="22"/>
      <c r="P24" s="22"/>
      <c r="Q24" s="22"/>
      <c r="R24" s="22"/>
      <c r="S24" s="23"/>
    </row>
    <row r="25" spans="1:22" ht="16.5" thickTop="1" thickBot="1" x14ac:dyDescent="0.3">
      <c r="A25" s="17" t="s">
        <v>100</v>
      </c>
      <c r="B25" s="28" t="s">
        <v>101</v>
      </c>
      <c r="C25" s="64"/>
      <c r="D25" s="64"/>
      <c r="E25" s="64"/>
      <c r="F25" s="88"/>
      <c r="H25" s="73" t="s">
        <v>48</v>
      </c>
      <c r="I25" s="73" t="s">
        <v>48</v>
      </c>
      <c r="J25" s="48" t="s">
        <v>48</v>
      </c>
      <c r="K25" s="16"/>
      <c r="L25" s="22"/>
      <c r="M25" s="22"/>
      <c r="N25" s="22"/>
      <c r="O25" s="22"/>
      <c r="P25" s="22"/>
      <c r="Q25" s="22"/>
      <c r="R25" s="22"/>
      <c r="S25" s="23"/>
    </row>
    <row r="26" spans="1:22" ht="16.5" thickTop="1" thickBot="1" x14ac:dyDescent="0.3">
      <c r="A26" s="17" t="s">
        <v>102</v>
      </c>
      <c r="B26" s="28" t="s">
        <v>103</v>
      </c>
      <c r="C26" s="64"/>
      <c r="D26" s="64"/>
      <c r="E26" s="64"/>
      <c r="F26" s="88"/>
      <c r="H26" s="73" t="s">
        <v>48</v>
      </c>
      <c r="I26" s="73" t="s">
        <v>48</v>
      </c>
      <c r="J26" s="48" t="s">
        <v>48</v>
      </c>
      <c r="K26" s="16"/>
      <c r="L26" s="22"/>
      <c r="M26" s="22"/>
      <c r="N26" s="22"/>
      <c r="O26" s="22"/>
      <c r="P26" s="22"/>
      <c r="Q26" s="22"/>
      <c r="R26" s="22"/>
      <c r="S26" s="23"/>
    </row>
    <row r="27" spans="1:22" ht="136.5" thickTop="1" thickBot="1" x14ac:dyDescent="0.3">
      <c r="A27" s="17" t="s">
        <v>104</v>
      </c>
      <c r="B27" s="28" t="s">
        <v>105</v>
      </c>
      <c r="C27" s="64">
        <v>1942.05</v>
      </c>
      <c r="D27" s="64" t="s">
        <v>106</v>
      </c>
      <c r="E27" s="64">
        <v>0.52</v>
      </c>
      <c r="F27" s="88" t="s">
        <v>107</v>
      </c>
      <c r="H27" s="73">
        <v>3439.22</v>
      </c>
      <c r="I27" s="73">
        <f>H27*29.8/1000</f>
        <v>102.488756</v>
      </c>
      <c r="J27" s="73" t="s">
        <v>44</v>
      </c>
      <c r="K27" s="16" t="s">
        <v>108</v>
      </c>
      <c r="L27" s="22"/>
      <c r="M27" s="43" t="s">
        <v>109</v>
      </c>
      <c r="N27" s="22"/>
      <c r="O27" s="22"/>
      <c r="P27" s="22" t="s">
        <v>68</v>
      </c>
      <c r="Q27" s="22" t="s">
        <v>68</v>
      </c>
      <c r="R27" s="22"/>
      <c r="S27" s="23"/>
      <c r="V27" s="46"/>
    </row>
    <row r="28" spans="1:22" ht="16.5" thickTop="1" thickBot="1" x14ac:dyDescent="0.3">
      <c r="A28" s="17" t="s">
        <v>110</v>
      </c>
      <c r="B28" s="28" t="s">
        <v>111</v>
      </c>
      <c r="C28" s="64"/>
      <c r="D28" s="64"/>
      <c r="E28" s="64"/>
      <c r="F28" s="88"/>
      <c r="H28" s="72">
        <f>H30</f>
        <v>2933.5987745224998</v>
      </c>
      <c r="I28" s="72">
        <f>I30</f>
        <v>87.421243480770499</v>
      </c>
      <c r="J28" s="73" t="s">
        <v>44</v>
      </c>
      <c r="K28" s="16"/>
      <c r="L28" s="22"/>
      <c r="M28" s="22"/>
      <c r="N28" s="22"/>
      <c r="O28" s="22"/>
      <c r="P28" s="22"/>
      <c r="Q28" s="22"/>
      <c r="R28" s="22"/>
      <c r="S28" s="23"/>
    </row>
    <row r="29" spans="1:22" ht="16.5" thickTop="1" thickBot="1" x14ac:dyDescent="0.3">
      <c r="A29" s="17" t="s">
        <v>112</v>
      </c>
      <c r="B29" s="24" t="s">
        <v>113</v>
      </c>
      <c r="C29" s="64"/>
      <c r="D29" s="64"/>
      <c r="E29" s="64"/>
      <c r="F29" s="88"/>
      <c r="H29" s="73" t="s">
        <v>48</v>
      </c>
      <c r="I29" s="73" t="s">
        <v>48</v>
      </c>
      <c r="J29" s="48" t="s">
        <v>48</v>
      </c>
      <c r="K29" s="16"/>
      <c r="L29" s="22"/>
      <c r="M29" s="22"/>
      <c r="N29" s="22"/>
      <c r="O29" s="22"/>
      <c r="P29" s="22"/>
      <c r="Q29" s="22"/>
      <c r="R29" s="22"/>
      <c r="S29" s="23"/>
    </row>
    <row r="30" spans="1:22" ht="106.5" thickTop="1" thickBot="1" x14ac:dyDescent="0.3">
      <c r="A30" s="17" t="s">
        <v>114</v>
      </c>
      <c r="B30" s="24" t="s">
        <v>115</v>
      </c>
      <c r="C30" s="64">
        <v>4307</v>
      </c>
      <c r="D30" s="64" t="s">
        <v>63</v>
      </c>
      <c r="E30" s="64" t="s">
        <v>64</v>
      </c>
      <c r="F30" s="88" t="s">
        <v>65</v>
      </c>
      <c r="H30" s="72">
        <f>C30*0.949301*0.7175</f>
        <v>2933.5987745224998</v>
      </c>
      <c r="I30" s="72">
        <f>H30*29.8/1000</f>
        <v>87.421243480770499</v>
      </c>
      <c r="J30" s="73" t="s">
        <v>44</v>
      </c>
      <c r="K30" s="16" t="s">
        <v>45</v>
      </c>
      <c r="L30" s="22" t="s">
        <v>94</v>
      </c>
      <c r="M30" s="43" t="s">
        <v>116</v>
      </c>
      <c r="N30" s="22" t="s">
        <v>68</v>
      </c>
      <c r="O30" s="22"/>
      <c r="P30" s="22"/>
      <c r="Q30" s="22" t="s">
        <v>68</v>
      </c>
      <c r="R30" s="22"/>
      <c r="S30" s="23"/>
    </row>
    <row r="31" spans="1:22" ht="16.5" thickTop="1" thickBot="1" x14ac:dyDescent="0.3">
      <c r="A31" s="17" t="s">
        <v>117</v>
      </c>
      <c r="B31" s="28" t="s">
        <v>52</v>
      </c>
      <c r="C31" s="25"/>
      <c r="D31" s="25"/>
      <c r="E31" s="25"/>
      <c r="F31" s="26"/>
      <c r="H31" s="73" t="s">
        <v>48</v>
      </c>
      <c r="I31" s="73" t="s">
        <v>48</v>
      </c>
      <c r="J31" s="48" t="s">
        <v>48</v>
      </c>
      <c r="K31" s="16"/>
      <c r="L31" s="22"/>
      <c r="M31" s="43"/>
      <c r="N31" s="22"/>
      <c r="O31" s="22"/>
      <c r="P31" s="22"/>
      <c r="Q31" s="22"/>
      <c r="R31" s="22"/>
      <c r="S31" s="23"/>
    </row>
    <row r="32" spans="1:22" ht="16.5" thickTop="1" thickBot="1" x14ac:dyDescent="0.3">
      <c r="A32" s="17" t="s">
        <v>118</v>
      </c>
      <c r="B32" s="28" t="s">
        <v>119</v>
      </c>
      <c r="C32" s="25"/>
      <c r="D32" s="25"/>
      <c r="E32" s="25"/>
      <c r="F32" s="26"/>
      <c r="H32" s="73" t="s">
        <v>48</v>
      </c>
      <c r="I32" s="73" t="s">
        <v>48</v>
      </c>
      <c r="J32" s="48" t="s">
        <v>48</v>
      </c>
      <c r="K32" s="16"/>
      <c r="L32" s="22"/>
      <c r="M32" s="22"/>
      <c r="N32" s="22"/>
      <c r="O32" s="22"/>
      <c r="P32" s="22"/>
      <c r="Q32" s="22"/>
      <c r="R32" s="22"/>
      <c r="S32" s="23"/>
    </row>
    <row r="33" spans="1:19" ht="16.5" thickTop="1" thickBot="1" x14ac:dyDescent="0.3">
      <c r="A33" s="17" t="s">
        <v>120</v>
      </c>
      <c r="B33" s="18" t="s">
        <v>56</v>
      </c>
      <c r="C33" s="19"/>
      <c r="D33" s="19"/>
      <c r="E33" s="19"/>
      <c r="F33" s="20"/>
      <c r="H33" s="70">
        <f>H34</f>
        <v>11249.969445390489</v>
      </c>
      <c r="I33" s="70">
        <f>I34</f>
        <v>335.24908947263657</v>
      </c>
      <c r="J33" s="74" t="s">
        <v>44</v>
      </c>
      <c r="K33" s="16" t="s">
        <v>108</v>
      </c>
      <c r="L33" s="22"/>
      <c r="M33" s="22"/>
      <c r="N33" s="22"/>
      <c r="O33" s="22"/>
      <c r="P33" s="22"/>
      <c r="Q33" s="22"/>
      <c r="R33" s="22"/>
      <c r="S33" s="23"/>
    </row>
    <row r="34" spans="1:19" ht="16.5" thickTop="1" thickBot="1" x14ac:dyDescent="0.3">
      <c r="A34" s="17" t="s">
        <v>121</v>
      </c>
      <c r="B34" s="28" t="s">
        <v>122</v>
      </c>
      <c r="C34" s="25"/>
      <c r="D34" s="25"/>
      <c r="E34" s="25"/>
      <c r="F34" s="26"/>
      <c r="H34" s="72">
        <f>SUM(H36:H37)</f>
        <v>11249.969445390489</v>
      </c>
      <c r="I34" s="72">
        <f>SUM(I36:I37)</f>
        <v>335.24908947263657</v>
      </c>
      <c r="J34" s="73" t="s">
        <v>44</v>
      </c>
      <c r="K34" s="16" t="s">
        <v>108</v>
      </c>
      <c r="L34" s="22"/>
      <c r="M34" s="22"/>
      <c r="N34" s="22"/>
      <c r="O34" s="22"/>
      <c r="P34" s="22"/>
      <c r="Q34" s="22"/>
      <c r="R34" s="22"/>
      <c r="S34" s="23"/>
    </row>
    <row r="35" spans="1:19" ht="16.5" thickTop="1" thickBot="1" x14ac:dyDescent="0.3">
      <c r="A35" s="17" t="s">
        <v>123</v>
      </c>
      <c r="B35" s="24" t="s">
        <v>124</v>
      </c>
      <c r="C35" s="25"/>
      <c r="D35" s="25"/>
      <c r="E35" s="25"/>
      <c r="F35" s="26"/>
      <c r="H35" s="73" t="s">
        <v>48</v>
      </c>
      <c r="I35" s="73" t="s">
        <v>48</v>
      </c>
      <c r="J35" s="48" t="s">
        <v>48</v>
      </c>
      <c r="K35" s="16"/>
      <c r="L35" s="22"/>
      <c r="M35" s="43"/>
      <c r="N35" s="22"/>
      <c r="O35" s="22"/>
      <c r="P35" s="22"/>
      <c r="Q35" s="22"/>
      <c r="R35" s="22"/>
      <c r="S35" s="23"/>
    </row>
    <row r="36" spans="1:19" ht="91.5" thickTop="1" thickBot="1" x14ac:dyDescent="0.3">
      <c r="A36" s="17" t="s">
        <v>125</v>
      </c>
      <c r="B36" s="24" t="s">
        <v>126</v>
      </c>
      <c r="C36" s="64">
        <v>5.2794930000000004</v>
      </c>
      <c r="D36" s="64" t="s">
        <v>127</v>
      </c>
      <c r="E36" s="64" t="s">
        <v>128</v>
      </c>
      <c r="F36" s="88" t="s">
        <v>129</v>
      </c>
      <c r="H36" s="72">
        <f>C36*0.949301*2244.2</f>
        <v>11247.54436257477</v>
      </c>
      <c r="I36" s="72">
        <f>H36*29.8/1000</f>
        <v>335.17682200472814</v>
      </c>
      <c r="J36" s="73" t="s">
        <v>44</v>
      </c>
      <c r="K36" s="16" t="s">
        <v>108</v>
      </c>
      <c r="L36" s="22"/>
      <c r="M36" s="43" t="s">
        <v>130</v>
      </c>
      <c r="N36" s="22"/>
      <c r="O36" s="22"/>
      <c r="P36" s="22" t="s">
        <v>68</v>
      </c>
      <c r="Q36" s="22" t="s">
        <v>68</v>
      </c>
      <c r="R36" s="22"/>
      <c r="S36" s="23"/>
    </row>
    <row r="37" spans="1:19" ht="91.5" thickTop="1" thickBot="1" x14ac:dyDescent="0.3">
      <c r="A37" s="17" t="s">
        <v>131</v>
      </c>
      <c r="B37" s="24" t="s">
        <v>132</v>
      </c>
      <c r="C37" s="89">
        <v>0.82406400000000002</v>
      </c>
      <c r="D37" s="64" t="s">
        <v>127</v>
      </c>
      <c r="E37" s="64" t="s">
        <v>133</v>
      </c>
      <c r="F37" s="88" t="s">
        <v>129</v>
      </c>
      <c r="H37" s="72">
        <f>C37*0.949301*3.1</f>
        <v>2.4250828157184001</v>
      </c>
      <c r="I37" s="72">
        <f>H37*29.8/1000</f>
        <v>7.2267467908408323E-2</v>
      </c>
      <c r="J37" s="73" t="s">
        <v>44</v>
      </c>
      <c r="K37" s="16" t="s">
        <v>108</v>
      </c>
      <c r="L37" s="22"/>
      <c r="M37" s="43" t="s">
        <v>130</v>
      </c>
      <c r="N37" s="22"/>
      <c r="O37" s="22"/>
      <c r="P37" s="22" t="s">
        <v>68</v>
      </c>
      <c r="Q37" s="22" t="s">
        <v>68</v>
      </c>
      <c r="R37" s="22"/>
      <c r="S37" s="23"/>
    </row>
    <row r="38" spans="1:19" ht="16.5" thickTop="1" thickBot="1" x14ac:dyDescent="0.3">
      <c r="A38" s="17" t="s">
        <v>134</v>
      </c>
      <c r="B38" s="24" t="s">
        <v>54</v>
      </c>
      <c r="C38" s="25"/>
      <c r="D38" s="25"/>
      <c r="E38" s="25"/>
      <c r="F38" s="26"/>
      <c r="H38" s="73" t="s">
        <v>48</v>
      </c>
      <c r="I38" s="73" t="s">
        <v>48</v>
      </c>
      <c r="J38" s="48" t="s">
        <v>48</v>
      </c>
      <c r="K38" s="16"/>
      <c r="L38" s="22"/>
      <c r="M38" s="22"/>
      <c r="N38" s="22"/>
      <c r="O38" s="22"/>
      <c r="P38" s="22"/>
      <c r="Q38" s="22"/>
      <c r="R38" s="22"/>
      <c r="S38" s="23"/>
    </row>
    <row r="39" spans="1:19" ht="16.5" thickTop="1" thickBot="1" x14ac:dyDescent="0.3">
      <c r="A39" s="17" t="s">
        <v>135</v>
      </c>
      <c r="B39" s="28" t="s">
        <v>58</v>
      </c>
      <c r="C39" s="25"/>
      <c r="D39" s="25"/>
      <c r="E39" s="25"/>
      <c r="F39" s="26"/>
      <c r="H39" s="73" t="s">
        <v>48</v>
      </c>
      <c r="I39" s="73" t="s">
        <v>48</v>
      </c>
      <c r="J39" s="48" t="s">
        <v>48</v>
      </c>
      <c r="K39" s="16"/>
      <c r="L39" s="22"/>
      <c r="M39" s="22"/>
      <c r="N39" s="22"/>
      <c r="O39" s="22"/>
      <c r="P39" s="22"/>
      <c r="Q39" s="22"/>
      <c r="R39" s="22"/>
      <c r="S39" s="23"/>
    </row>
    <row r="40" spans="1:19" ht="16.5" thickTop="1" thickBot="1" x14ac:dyDescent="0.3">
      <c r="A40" s="29" t="s">
        <v>69</v>
      </c>
      <c r="B40" s="30" t="s">
        <v>70</v>
      </c>
      <c r="C40" s="31" t="s">
        <v>9</v>
      </c>
      <c r="D40" s="31" t="s">
        <v>9</v>
      </c>
      <c r="E40" s="31" t="s">
        <v>9</v>
      </c>
      <c r="F40" s="32" t="s">
        <v>9</v>
      </c>
      <c r="H40" s="98"/>
      <c r="I40" s="98"/>
      <c r="J40" s="99"/>
      <c r="K40" s="33" t="s">
        <v>69</v>
      </c>
      <c r="L40" s="31" t="s">
        <v>9</v>
      </c>
      <c r="M40" s="31" t="s">
        <v>9</v>
      </c>
      <c r="N40" s="31" t="s">
        <v>9</v>
      </c>
      <c r="O40" s="31" t="s">
        <v>9</v>
      </c>
      <c r="P40" s="31" t="s">
        <v>9</v>
      </c>
      <c r="Q40" s="31" t="s">
        <v>9</v>
      </c>
      <c r="R40" s="31" t="s">
        <v>9</v>
      </c>
      <c r="S40" s="32" t="s">
        <v>9</v>
      </c>
    </row>
  </sheetData>
  <mergeCells count="5">
    <mergeCell ref="C10:D11"/>
    <mergeCell ref="E10:F11"/>
    <mergeCell ref="H10:S10"/>
    <mergeCell ref="N11:S11"/>
    <mergeCell ref="M15:M19"/>
  </mergeCells>
  <phoneticPr fontId="6" type="noConversion"/>
  <dataValidations xWindow="1156" yWindow="532" count="8">
    <dataValidation type="list" showErrorMessage="1" sqref="B3" xr:uid="{00000000-0002-0000-0000-000000000000}">
      <formula1>"Distribution-Compressors,Distribution Grid,Distribution LNG Satellite,LNG Liquefaction,LNG Regasification,LNG Transport,Shipping,Transmission Compressor Station,Transmission LNG Peak Shaving,Transmission Pipelines,Transmission Stations,UGS"</formula1>
    </dataValidation>
    <dataValidation type="decimal" showErrorMessage="1" sqref="B5" xr:uid="{00000000-0002-0000-0000-000002000000}">
      <formula1>-90</formula1>
      <formula2>90</formula2>
    </dataValidation>
    <dataValidation type="decimal" showErrorMessage="1" sqref="B6" xr:uid="{00000000-0002-0000-0000-000003000000}">
      <formula1>-180</formula1>
      <formula2>180</formula2>
    </dataValidation>
    <dataValidation type="list" showErrorMessage="1" sqref="B7" xr:uid="{00000000-0002-0000-0000-000004000000}">
      <formula1>"Yes,No"</formula1>
    </dataValidation>
    <dataValidation type="decimal" showErrorMessage="1" sqref="B9" xr:uid="{00000000-0002-0000-0000-000006000000}">
      <formula1>0</formula1>
      <formula2>1</formula2>
    </dataValidation>
    <dataValidation type="custom" allowBlank="1" showInputMessage="1" showErrorMessage="1" promptTitle="Warning" prompt="Acceptable Inputs: - Numerical. If the value is zero, add a comment to provide more information. - N/A. Use this input if the source does not exist at the site - MI. Use it to indicate missing information PLEASE DO NOT LEAVE EMPTY CELLS" sqref="H13:I40 J20 J23:J26 J29 J31:J32 J35 J38:J39" xr:uid="{00000000-0002-0000-0000-000007000000}">
      <formula1>OR(H13="MI",H13="N/A",ISNUMBER(H13))</formula1>
    </dataValidation>
    <dataValidation type="list" allowBlank="1" showErrorMessage="1" sqref="K13:K39" xr:uid="{00000000-0002-0000-0000-000023000000}">
      <formula1>"Level 1,Level 2,Level 3,Level 4"</formula1>
    </dataValidation>
    <dataValidation type="list" allowBlank="1" showErrorMessage="1" sqref="L13:L40" xr:uid="{00000000-0002-0000-0000-000024000000}">
      <formula1>"Measurement based emission factor,Detailed engineering calculations,Simulation tool,Continuous measurements,Others"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xWindow="1156" yWindow="532" count="2">
        <x14:dataValidation type="list" allowBlank="1" showErrorMessage="1" xr:uid="{00000000-0002-0000-0000-000001000000}">
          <x14:formula1>
            <xm:f>ListofCountries!$A$1:$A$194</xm:f>
          </x14:formula1>
          <xm:sqref>B4</xm:sqref>
        </x14:dataValidation>
        <x14:dataValidation type="list" allowBlank="1" xr:uid="{00000000-0002-0000-0000-000005000000}">
          <x14:formula1>
            <xm:f>ListofCountries!$B$1:$B$152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showGridLines="0" tabSelected="1" topLeftCell="A15" zoomScaleNormal="100" workbookViewId="0">
      <selection activeCell="E37" sqref="E37"/>
    </sheetView>
  </sheetViews>
  <sheetFormatPr defaultColWidth="8.85546875" defaultRowHeight="15" x14ac:dyDescent="0.25"/>
  <cols>
    <col min="1" max="1" width="24" customWidth="1"/>
    <col min="2" max="2" width="71" customWidth="1"/>
    <col min="3" max="5" width="16" customWidth="1"/>
    <col min="6" max="6" width="20" customWidth="1"/>
    <col min="7" max="7" width="3" customWidth="1"/>
    <col min="8" max="11" width="18" customWidth="1"/>
    <col min="12" max="12" width="26" customWidth="1"/>
    <col min="13" max="13" width="48.28515625" customWidth="1"/>
    <col min="14" max="19" width="3" customWidth="1"/>
  </cols>
  <sheetData>
    <row r="1" spans="1:19" x14ac:dyDescent="0.25">
      <c r="A1" s="1" t="s">
        <v>0</v>
      </c>
      <c r="B1" s="2" t="s">
        <v>136</v>
      </c>
    </row>
    <row r="2" spans="1:19" x14ac:dyDescent="0.25">
      <c r="A2" s="3" t="s">
        <v>2</v>
      </c>
      <c r="B2" s="4" t="s">
        <v>137</v>
      </c>
    </row>
    <row r="3" spans="1:19" x14ac:dyDescent="0.25">
      <c r="A3" s="3" t="s">
        <v>4</v>
      </c>
      <c r="B3" s="4" t="s">
        <v>73</v>
      </c>
    </row>
    <row r="4" spans="1:19" x14ac:dyDescent="0.25">
      <c r="A4" s="3" t="s">
        <v>6</v>
      </c>
      <c r="B4" s="4" t="s">
        <v>7</v>
      </c>
    </row>
    <row r="5" spans="1:19" x14ac:dyDescent="0.25">
      <c r="A5" s="3" t="s">
        <v>8</v>
      </c>
      <c r="B5" s="4">
        <v>54.963039999999999</v>
      </c>
    </row>
    <row r="6" spans="1:19" x14ac:dyDescent="0.25">
      <c r="A6" s="3" t="s">
        <v>10</v>
      </c>
      <c r="B6" s="4">
        <v>24.997948000000001</v>
      </c>
    </row>
    <row r="7" spans="1:19" x14ac:dyDescent="0.25">
      <c r="A7" s="3" t="s">
        <v>11</v>
      </c>
      <c r="B7" s="4" t="s">
        <v>12</v>
      </c>
    </row>
    <row r="8" spans="1:19" x14ac:dyDescent="0.25">
      <c r="A8" s="3" t="s">
        <v>13</v>
      </c>
      <c r="B8" s="4" t="s">
        <v>14</v>
      </c>
    </row>
    <row r="9" spans="1:19" ht="15.75" thickBot="1" x14ac:dyDescent="0.3">
      <c r="A9" s="3" t="s">
        <v>15</v>
      </c>
      <c r="B9" s="5">
        <v>1</v>
      </c>
    </row>
    <row r="10" spans="1:19" ht="16.5" thickBot="1" x14ac:dyDescent="0.3">
      <c r="A10" s="6" t="s">
        <v>16</v>
      </c>
      <c r="B10" s="7" t="s">
        <v>138</v>
      </c>
      <c r="C10" s="108" t="s">
        <v>18</v>
      </c>
      <c r="D10" s="108"/>
      <c r="E10" s="109" t="s">
        <v>19</v>
      </c>
      <c r="F10" s="109"/>
      <c r="H10" s="110" t="s">
        <v>20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48" customHeight="1" x14ac:dyDescent="0.25">
      <c r="C11" s="108"/>
      <c r="D11" s="108"/>
      <c r="E11" s="109"/>
      <c r="F11" s="109"/>
      <c r="H11" s="8" t="s">
        <v>21</v>
      </c>
      <c r="I11" s="47" t="s">
        <v>22</v>
      </c>
      <c r="J11" s="9" t="s">
        <v>75</v>
      </c>
      <c r="K11" s="9" t="s">
        <v>24</v>
      </c>
      <c r="L11" s="10" t="s">
        <v>25</v>
      </c>
      <c r="M11" s="10" t="s">
        <v>26</v>
      </c>
      <c r="N11" s="111" t="s">
        <v>27</v>
      </c>
      <c r="O11" s="111"/>
      <c r="P11" s="111"/>
      <c r="Q11" s="111"/>
      <c r="R11" s="111"/>
      <c r="S11" s="111"/>
    </row>
    <row r="12" spans="1:19" ht="75.75" thickBot="1" x14ac:dyDescent="0.3">
      <c r="C12" s="51" t="s">
        <v>28</v>
      </c>
      <c r="D12" s="52" t="s">
        <v>29</v>
      </c>
      <c r="E12" s="51" t="s">
        <v>28</v>
      </c>
      <c r="F12" s="52" t="s">
        <v>29</v>
      </c>
      <c r="H12" s="53" t="s">
        <v>30</v>
      </c>
      <c r="I12" s="54" t="s">
        <v>31</v>
      </c>
      <c r="J12" s="55" t="s">
        <v>32</v>
      </c>
      <c r="K12" s="55" t="s">
        <v>33</v>
      </c>
      <c r="L12" s="55" t="s">
        <v>34</v>
      </c>
      <c r="M12" s="55" t="s">
        <v>35</v>
      </c>
      <c r="N12" s="56" t="s">
        <v>36</v>
      </c>
      <c r="O12" s="56" t="s">
        <v>37</v>
      </c>
      <c r="P12" s="56" t="s">
        <v>38</v>
      </c>
      <c r="Q12" s="56" t="s">
        <v>39</v>
      </c>
      <c r="R12" s="56" t="s">
        <v>40</v>
      </c>
      <c r="S12" s="57" t="s">
        <v>41</v>
      </c>
    </row>
    <row r="13" spans="1:19" ht="16.5" thickTop="1" thickBot="1" x14ac:dyDescent="0.3">
      <c r="A13" s="58" t="s">
        <v>76</v>
      </c>
      <c r="B13" s="12" t="s">
        <v>43</v>
      </c>
      <c r="C13" s="59"/>
      <c r="D13" s="59"/>
      <c r="E13" s="59"/>
      <c r="F13" s="60"/>
      <c r="H13" s="101">
        <f>H14+H21+H33</f>
        <v>51099.494960422497</v>
      </c>
      <c r="I13" s="101">
        <f>I14+I21+I33</f>
        <v>1522.7649498205903</v>
      </c>
      <c r="J13" s="102">
        <f>0.39</f>
        <v>0.39</v>
      </c>
      <c r="K13" s="16" t="s">
        <v>45</v>
      </c>
      <c r="L13" s="13"/>
      <c r="M13" s="13"/>
      <c r="N13" s="13"/>
      <c r="O13" s="13"/>
      <c r="P13" s="13"/>
      <c r="Q13" s="13"/>
      <c r="R13" s="13"/>
      <c r="S13" s="14"/>
    </row>
    <row r="14" spans="1:19" ht="16.5" thickTop="1" thickBot="1" x14ac:dyDescent="0.3">
      <c r="A14" s="61" t="s">
        <v>77</v>
      </c>
      <c r="B14" s="18" t="s">
        <v>62</v>
      </c>
      <c r="C14" s="19"/>
      <c r="D14" s="19"/>
      <c r="E14" s="19"/>
      <c r="F14" s="62"/>
      <c r="H14" s="70">
        <f>SUM(H15:H19)</f>
        <v>2575.9006159999999</v>
      </c>
      <c r="I14" s="70">
        <f>SUM(I15:I19)</f>
        <v>76.761838356799998</v>
      </c>
      <c r="J14" s="94">
        <v>0.13700000000000001</v>
      </c>
      <c r="K14" s="16" t="s">
        <v>45</v>
      </c>
      <c r="L14" s="22"/>
      <c r="M14" s="22"/>
      <c r="N14" s="22" t="s">
        <v>68</v>
      </c>
      <c r="O14" s="22"/>
      <c r="P14" s="22" t="s">
        <v>68</v>
      </c>
      <c r="Q14" s="22"/>
      <c r="R14" s="22"/>
      <c r="S14" s="23"/>
    </row>
    <row r="15" spans="1:19" ht="128.25" customHeight="1" thickTop="1" thickBot="1" x14ac:dyDescent="0.3">
      <c r="A15" s="61" t="s">
        <v>78</v>
      </c>
      <c r="B15" s="24" t="s">
        <v>79</v>
      </c>
      <c r="C15" s="64" t="s">
        <v>80</v>
      </c>
      <c r="D15" s="64" t="s">
        <v>80</v>
      </c>
      <c r="E15" s="64" t="s">
        <v>80</v>
      </c>
      <c r="F15" s="65" t="s">
        <v>80</v>
      </c>
      <c r="H15" s="71">
        <f>451.91+18.87</f>
        <v>470.78000000000003</v>
      </c>
      <c r="I15" s="72">
        <f>H15*29.8/1000</f>
        <v>14.029244</v>
      </c>
      <c r="J15" s="73">
        <v>3.6700000000000003E-2</v>
      </c>
      <c r="K15" s="16" t="s">
        <v>45</v>
      </c>
      <c r="L15" s="22" t="s">
        <v>66</v>
      </c>
      <c r="M15" s="112" t="s">
        <v>139</v>
      </c>
      <c r="N15" s="22" t="s">
        <v>68</v>
      </c>
      <c r="O15" s="22"/>
      <c r="P15" s="22" t="s">
        <v>68</v>
      </c>
      <c r="Q15" s="22"/>
      <c r="R15" s="22"/>
      <c r="S15" s="23"/>
    </row>
    <row r="16" spans="1:19" ht="16.5" thickTop="1" thickBot="1" x14ac:dyDescent="0.3">
      <c r="A16" s="61" t="s">
        <v>82</v>
      </c>
      <c r="B16" s="24" t="s">
        <v>83</v>
      </c>
      <c r="C16" s="64" t="s">
        <v>80</v>
      </c>
      <c r="D16" s="64" t="s">
        <v>80</v>
      </c>
      <c r="E16" s="64" t="s">
        <v>80</v>
      </c>
      <c r="F16" s="65" t="s">
        <v>80</v>
      </c>
      <c r="H16" s="72">
        <f>8.06270400000001+16.159992</f>
        <v>24.22269600000001</v>
      </c>
      <c r="I16" s="72">
        <f>H16*29.8/1000</f>
        <v>0.72183634080000036</v>
      </c>
      <c r="J16" s="73">
        <v>6.0600000000000003E-3</v>
      </c>
      <c r="K16" s="16" t="s">
        <v>45</v>
      </c>
      <c r="L16" s="22" t="s">
        <v>66</v>
      </c>
      <c r="M16" s="113"/>
      <c r="N16" s="22" t="s">
        <v>68</v>
      </c>
      <c r="O16" s="22"/>
      <c r="P16" s="22" t="s">
        <v>68</v>
      </c>
      <c r="Q16" s="22"/>
      <c r="R16" s="22"/>
      <c r="S16" s="23"/>
    </row>
    <row r="17" spans="1:19" ht="16.5" thickTop="1" thickBot="1" x14ac:dyDescent="0.3">
      <c r="A17" s="61" t="s">
        <v>84</v>
      </c>
      <c r="B17" s="24" t="s">
        <v>85</v>
      </c>
      <c r="C17" s="64" t="s">
        <v>80</v>
      </c>
      <c r="D17" s="64" t="s">
        <v>80</v>
      </c>
      <c r="E17" s="64" t="s">
        <v>80</v>
      </c>
      <c r="F17" s="65" t="s">
        <v>80</v>
      </c>
      <c r="H17" s="72" t="s">
        <v>48</v>
      </c>
      <c r="I17" s="72" t="s">
        <v>48</v>
      </c>
      <c r="J17" s="73" t="s">
        <v>48</v>
      </c>
      <c r="K17" s="16"/>
      <c r="L17" s="22" t="s">
        <v>66</v>
      </c>
      <c r="M17" s="113"/>
      <c r="N17" s="22" t="s">
        <v>68</v>
      </c>
      <c r="O17" s="22"/>
      <c r="P17" s="22" t="s">
        <v>68</v>
      </c>
      <c r="Q17" s="22"/>
      <c r="R17" s="22"/>
      <c r="S17" s="23"/>
    </row>
    <row r="18" spans="1:19" ht="16.5" thickTop="1" thickBot="1" x14ac:dyDescent="0.3">
      <c r="A18" s="61" t="s">
        <v>86</v>
      </c>
      <c r="B18" s="24" t="s">
        <v>87</v>
      </c>
      <c r="C18" s="64" t="s">
        <v>80</v>
      </c>
      <c r="D18" s="64" t="s">
        <v>80</v>
      </c>
      <c r="E18" s="64" t="s">
        <v>80</v>
      </c>
      <c r="F18" s="65" t="s">
        <v>80</v>
      </c>
      <c r="H18" s="72">
        <v>2080.7051999999999</v>
      </c>
      <c r="I18" s="72">
        <f>H18*29.8/1000</f>
        <v>62.005014959999997</v>
      </c>
      <c r="J18" s="73">
        <v>0.13</v>
      </c>
      <c r="K18" s="16" t="s">
        <v>45</v>
      </c>
      <c r="L18" s="22" t="s">
        <v>66</v>
      </c>
      <c r="M18" s="113"/>
      <c r="N18" s="22" t="s">
        <v>68</v>
      </c>
      <c r="O18" s="22"/>
      <c r="P18" s="22" t="s">
        <v>68</v>
      </c>
      <c r="Q18" s="22"/>
      <c r="R18" s="22"/>
      <c r="S18" s="23"/>
    </row>
    <row r="19" spans="1:19" ht="35.25" customHeight="1" thickTop="1" thickBot="1" x14ac:dyDescent="0.3">
      <c r="A19" s="61" t="s">
        <v>88</v>
      </c>
      <c r="B19" s="24" t="s">
        <v>89</v>
      </c>
      <c r="C19" s="64" t="s">
        <v>80</v>
      </c>
      <c r="D19" s="64" t="s">
        <v>80</v>
      </c>
      <c r="E19" s="64" t="s">
        <v>80</v>
      </c>
      <c r="F19" s="65" t="s">
        <v>80</v>
      </c>
      <c r="H19" s="72">
        <v>0.19272000000000006</v>
      </c>
      <c r="I19" s="72">
        <f>H19*29.8/1000</f>
        <v>5.7430560000000016E-3</v>
      </c>
      <c r="J19" s="73">
        <v>1.6200000000000001E-5</v>
      </c>
      <c r="K19" s="16" t="s">
        <v>45</v>
      </c>
      <c r="L19" s="22" t="s">
        <v>66</v>
      </c>
      <c r="M19" s="114"/>
      <c r="N19" s="22" t="s">
        <v>68</v>
      </c>
      <c r="O19" s="22"/>
      <c r="P19" s="22" t="s">
        <v>68</v>
      </c>
      <c r="Q19" s="22"/>
      <c r="R19" s="22"/>
      <c r="S19" s="23"/>
    </row>
    <row r="20" spans="1:19" ht="16.5" thickTop="1" thickBot="1" x14ac:dyDescent="0.3">
      <c r="A20" s="61" t="s">
        <v>90</v>
      </c>
      <c r="B20" s="24" t="s">
        <v>91</v>
      </c>
      <c r="C20" s="64"/>
      <c r="D20" s="82"/>
      <c r="E20" s="64"/>
      <c r="F20" s="65"/>
      <c r="H20" s="69" t="s">
        <v>48</v>
      </c>
      <c r="I20" s="69" t="s">
        <v>48</v>
      </c>
      <c r="J20" s="73" t="s">
        <v>48</v>
      </c>
      <c r="K20" s="16"/>
      <c r="L20" s="22"/>
      <c r="M20" s="43"/>
      <c r="N20" s="22"/>
      <c r="O20" s="22"/>
      <c r="P20" s="22"/>
      <c r="Q20" s="22"/>
      <c r="R20" s="22"/>
      <c r="S20" s="23"/>
    </row>
    <row r="21" spans="1:19" ht="16.5" thickTop="1" thickBot="1" x14ac:dyDescent="0.3">
      <c r="A21" s="61" t="s">
        <v>92</v>
      </c>
      <c r="B21" s="18" t="s">
        <v>47</v>
      </c>
      <c r="C21" s="83"/>
      <c r="D21" s="83"/>
      <c r="E21" s="83"/>
      <c r="F21" s="84"/>
      <c r="H21" s="70">
        <f>H22+H25+H28</f>
        <v>48187.542017222499</v>
      </c>
      <c r="I21" s="70">
        <f>I22+I25+I28</f>
        <v>1435.9887521132305</v>
      </c>
      <c r="J21" s="74">
        <f>J25</f>
        <v>0.36</v>
      </c>
      <c r="K21" s="16" t="s">
        <v>45</v>
      </c>
      <c r="L21" s="22"/>
      <c r="M21" s="22"/>
      <c r="N21" s="22"/>
      <c r="O21" s="22"/>
      <c r="P21" s="22"/>
      <c r="Q21" s="22"/>
      <c r="R21" s="22"/>
      <c r="S21" s="23"/>
    </row>
    <row r="22" spans="1:19" ht="121.5" thickTop="1" thickBot="1" x14ac:dyDescent="0.3">
      <c r="A22" s="61" t="s">
        <v>93</v>
      </c>
      <c r="B22" s="28" t="s">
        <v>50</v>
      </c>
      <c r="C22" s="64">
        <v>1706</v>
      </c>
      <c r="D22" s="64" t="s">
        <v>63</v>
      </c>
      <c r="E22" s="64" t="s">
        <v>64</v>
      </c>
      <c r="F22" s="65" t="s">
        <v>65</v>
      </c>
      <c r="H22" s="72">
        <f>C22*0.949301*0.7175</f>
        <v>1161.996635555</v>
      </c>
      <c r="I22" s="69">
        <f>H22*29.8/1000</f>
        <v>34.627499739539005</v>
      </c>
      <c r="J22" s="73" t="s">
        <v>44</v>
      </c>
      <c r="K22" s="16" t="s">
        <v>45</v>
      </c>
      <c r="L22" s="22" t="s">
        <v>94</v>
      </c>
      <c r="M22" s="43" t="s">
        <v>95</v>
      </c>
      <c r="N22" s="22" t="s">
        <v>68</v>
      </c>
      <c r="O22" s="22"/>
      <c r="P22" s="22"/>
      <c r="Q22" s="22" t="s">
        <v>68</v>
      </c>
      <c r="R22" s="22"/>
      <c r="S22" s="23"/>
    </row>
    <row r="23" spans="1:19" ht="30" customHeight="1" thickTop="1" thickBot="1" x14ac:dyDescent="0.3">
      <c r="A23" s="61" t="s">
        <v>96</v>
      </c>
      <c r="B23" s="28" t="s">
        <v>97</v>
      </c>
      <c r="C23" s="64"/>
      <c r="D23" s="64"/>
      <c r="E23" s="64"/>
      <c r="F23" s="65"/>
      <c r="H23" s="73" t="s">
        <v>48</v>
      </c>
      <c r="I23" s="73" t="s">
        <v>48</v>
      </c>
      <c r="J23" s="73" t="s">
        <v>48</v>
      </c>
      <c r="K23" s="16"/>
      <c r="L23" s="22"/>
      <c r="M23" s="43" t="s">
        <v>140</v>
      </c>
      <c r="N23" s="22"/>
      <c r="O23" s="22"/>
      <c r="P23" s="22"/>
      <c r="Q23" s="22"/>
      <c r="R23" s="22"/>
      <c r="S23" s="23"/>
    </row>
    <row r="24" spans="1:19" ht="30" customHeight="1" thickTop="1" thickBot="1" x14ac:dyDescent="0.3">
      <c r="A24" s="61" t="s">
        <v>98</v>
      </c>
      <c r="B24" s="28" t="s">
        <v>99</v>
      </c>
      <c r="C24" s="64"/>
      <c r="D24" s="64"/>
      <c r="E24" s="64"/>
      <c r="F24" s="65"/>
      <c r="H24" s="73" t="s">
        <v>48</v>
      </c>
      <c r="I24" s="73" t="s">
        <v>48</v>
      </c>
      <c r="J24" s="73" t="s">
        <v>48</v>
      </c>
      <c r="K24" s="16"/>
      <c r="L24" s="22"/>
      <c r="M24" s="43" t="s">
        <v>140</v>
      </c>
      <c r="N24" s="22"/>
      <c r="O24" s="22"/>
      <c r="P24" s="22"/>
      <c r="Q24" s="22"/>
      <c r="R24" s="22"/>
      <c r="S24" s="23"/>
    </row>
    <row r="25" spans="1:19" ht="91.5" thickTop="1" thickBot="1" x14ac:dyDescent="0.3">
      <c r="A25" s="61" t="s">
        <v>100</v>
      </c>
      <c r="B25" s="28" t="s">
        <v>101</v>
      </c>
      <c r="C25" s="64">
        <v>14577</v>
      </c>
      <c r="D25" s="64" t="s">
        <v>141</v>
      </c>
      <c r="E25" s="64">
        <f>1.34+0.0411</f>
        <v>1.3811</v>
      </c>
      <c r="F25" s="65" t="s">
        <v>32</v>
      </c>
      <c r="H25" s="73">
        <f>C25*E25</f>
        <v>20132.294699999999</v>
      </c>
      <c r="I25" s="69">
        <f>H25*29.8/1000</f>
        <v>599.94238206</v>
      </c>
      <c r="J25" s="73">
        <v>0.36</v>
      </c>
      <c r="K25" s="16" t="s">
        <v>45</v>
      </c>
      <c r="L25" s="22" t="s">
        <v>66</v>
      </c>
      <c r="M25" s="43" t="s">
        <v>142</v>
      </c>
      <c r="N25" s="22" t="s">
        <v>68</v>
      </c>
      <c r="O25" s="22"/>
      <c r="P25" s="22"/>
      <c r="Q25" s="22" t="s">
        <v>68</v>
      </c>
      <c r="R25" s="22"/>
      <c r="S25" s="23"/>
    </row>
    <row r="26" spans="1:19" ht="16.5" thickTop="1" thickBot="1" x14ac:dyDescent="0.3">
      <c r="A26" s="61" t="s">
        <v>102</v>
      </c>
      <c r="B26" s="28" t="s">
        <v>103</v>
      </c>
      <c r="C26" s="64"/>
      <c r="D26" s="64"/>
      <c r="E26" s="64"/>
      <c r="F26" s="65"/>
      <c r="H26" s="48" t="s">
        <v>48</v>
      </c>
      <c r="I26" s="48" t="s">
        <v>48</v>
      </c>
      <c r="J26" s="48" t="s">
        <v>48</v>
      </c>
      <c r="K26" s="16"/>
      <c r="L26" s="22"/>
      <c r="M26" s="22"/>
      <c r="N26" s="22"/>
      <c r="O26" s="22"/>
      <c r="P26" s="22"/>
      <c r="Q26" s="22"/>
      <c r="R26" s="22"/>
      <c r="S26" s="23"/>
    </row>
    <row r="27" spans="1:19" ht="16.5" thickTop="1" thickBot="1" x14ac:dyDescent="0.3">
      <c r="A27" s="61" t="s">
        <v>104</v>
      </c>
      <c r="B27" s="28" t="s">
        <v>105</v>
      </c>
      <c r="C27" s="64"/>
      <c r="D27" s="64"/>
      <c r="E27" s="64"/>
      <c r="F27" s="65"/>
      <c r="H27" s="48" t="s">
        <v>48</v>
      </c>
      <c r="I27" s="48" t="s">
        <v>48</v>
      </c>
      <c r="J27" s="48" t="s">
        <v>48</v>
      </c>
      <c r="K27" s="16"/>
      <c r="L27" s="22"/>
      <c r="M27" s="22"/>
      <c r="N27" s="22"/>
      <c r="O27" s="22"/>
      <c r="P27" s="22"/>
      <c r="Q27" s="22"/>
      <c r="R27" s="22"/>
      <c r="S27" s="23"/>
    </row>
    <row r="28" spans="1:19" ht="16.5" thickTop="1" thickBot="1" x14ac:dyDescent="0.3">
      <c r="A28" s="61" t="s">
        <v>110</v>
      </c>
      <c r="B28" s="28" t="s">
        <v>111</v>
      </c>
      <c r="C28" s="64"/>
      <c r="D28" s="64"/>
      <c r="E28" s="64"/>
      <c r="F28" s="65"/>
      <c r="H28" s="69">
        <f>SUM(H29:H30)</f>
        <v>26893.250681667501</v>
      </c>
      <c r="I28" s="69">
        <f>SUM(I29:I30)</f>
        <v>801.41887031369151</v>
      </c>
      <c r="J28" s="73" t="s">
        <v>44</v>
      </c>
      <c r="K28" s="16"/>
      <c r="L28" s="22"/>
      <c r="M28" s="22"/>
      <c r="N28" s="22"/>
      <c r="O28" s="22"/>
      <c r="P28" s="22"/>
      <c r="Q28" s="22"/>
      <c r="R28" s="22"/>
      <c r="S28" s="23"/>
    </row>
    <row r="29" spans="1:19" ht="166.5" thickTop="1" thickBot="1" x14ac:dyDescent="0.3">
      <c r="A29" s="61" t="s">
        <v>112</v>
      </c>
      <c r="B29" s="24" t="s">
        <v>113</v>
      </c>
      <c r="C29" s="64">
        <v>1</v>
      </c>
      <c r="D29" s="82" t="s">
        <v>143</v>
      </c>
      <c r="E29" s="64">
        <v>29.06</v>
      </c>
      <c r="F29" s="85" t="s">
        <v>144</v>
      </c>
      <c r="H29" s="73">
        <v>29.06</v>
      </c>
      <c r="I29" s="69">
        <f>H29*29.8/1000</f>
        <v>0.86598799999999998</v>
      </c>
      <c r="J29" s="73" t="s">
        <v>44</v>
      </c>
      <c r="K29" s="16" t="s">
        <v>108</v>
      </c>
      <c r="L29" s="22"/>
      <c r="M29" s="43" t="s">
        <v>145</v>
      </c>
      <c r="N29" s="22"/>
      <c r="O29" s="22"/>
      <c r="P29" s="22" t="s">
        <v>68</v>
      </c>
      <c r="Q29" s="22" t="s">
        <v>68</v>
      </c>
      <c r="R29" s="22"/>
      <c r="S29" s="23"/>
    </row>
    <row r="30" spans="1:19" ht="121.5" thickTop="1" thickBot="1" x14ac:dyDescent="0.3">
      <c r="A30" s="61" t="s">
        <v>114</v>
      </c>
      <c r="B30" s="24" t="s">
        <v>115</v>
      </c>
      <c r="C30" s="64">
        <f>41147-1706</f>
        <v>39441</v>
      </c>
      <c r="D30" s="64" t="s">
        <v>63</v>
      </c>
      <c r="E30" s="64" t="s">
        <v>64</v>
      </c>
      <c r="F30" s="65" t="s">
        <v>65</v>
      </c>
      <c r="H30" s="72">
        <f>C30*0.949301*0.7175</f>
        <v>26864.1906816675</v>
      </c>
      <c r="I30" s="72">
        <f>H30*29.8/1000</f>
        <v>800.5528823136915</v>
      </c>
      <c r="J30" s="73" t="s">
        <v>44</v>
      </c>
      <c r="K30" s="16" t="s">
        <v>45</v>
      </c>
      <c r="L30" s="22" t="s">
        <v>94</v>
      </c>
      <c r="M30" s="43" t="s">
        <v>116</v>
      </c>
      <c r="N30" s="22" t="s">
        <v>68</v>
      </c>
      <c r="O30" s="22"/>
      <c r="P30" s="22" t="s">
        <v>68</v>
      </c>
      <c r="Q30" s="22" t="s">
        <v>68</v>
      </c>
      <c r="R30" s="22"/>
      <c r="S30" s="23"/>
    </row>
    <row r="31" spans="1:19" ht="16.5" thickTop="1" thickBot="1" x14ac:dyDescent="0.3">
      <c r="A31" s="61" t="s">
        <v>117</v>
      </c>
      <c r="B31" s="28" t="s">
        <v>52</v>
      </c>
      <c r="C31" s="64"/>
      <c r="D31" s="64"/>
      <c r="E31" s="64"/>
      <c r="F31" s="65"/>
      <c r="H31" s="48" t="s">
        <v>48</v>
      </c>
      <c r="I31" s="48" t="s">
        <v>48</v>
      </c>
      <c r="J31" s="48" t="s">
        <v>48</v>
      </c>
      <c r="K31" s="16"/>
      <c r="L31" s="22"/>
      <c r="M31" s="43"/>
      <c r="N31" s="22"/>
      <c r="O31" s="22"/>
      <c r="P31" s="22"/>
      <c r="Q31" s="22"/>
      <c r="R31" s="22"/>
      <c r="S31" s="23"/>
    </row>
    <row r="32" spans="1:19" ht="16.5" thickTop="1" thickBot="1" x14ac:dyDescent="0.3">
      <c r="A32" s="61" t="s">
        <v>118</v>
      </c>
      <c r="B32" s="28" t="s">
        <v>119</v>
      </c>
      <c r="C32" s="64"/>
      <c r="D32" s="64"/>
      <c r="E32" s="64"/>
      <c r="F32" s="65"/>
      <c r="H32" s="48" t="s">
        <v>48</v>
      </c>
      <c r="I32" s="48" t="s">
        <v>48</v>
      </c>
      <c r="J32" s="48" t="s">
        <v>48</v>
      </c>
      <c r="K32" s="16"/>
      <c r="L32" s="22"/>
      <c r="M32" s="22"/>
      <c r="N32" s="22"/>
      <c r="O32" s="22"/>
      <c r="P32" s="22"/>
      <c r="Q32" s="22"/>
      <c r="R32" s="22"/>
      <c r="S32" s="23"/>
    </row>
    <row r="33" spans="1:19" ht="16.5" thickTop="1" thickBot="1" x14ac:dyDescent="0.3">
      <c r="A33" s="61" t="s">
        <v>120</v>
      </c>
      <c r="B33" s="18" t="s">
        <v>56</v>
      </c>
      <c r="C33" s="83"/>
      <c r="D33" s="83"/>
      <c r="E33" s="83"/>
      <c r="F33" s="84"/>
      <c r="H33" s="70">
        <f>H34</f>
        <v>336.05232720000004</v>
      </c>
      <c r="I33" s="70">
        <f>I34</f>
        <v>10.014359350560001</v>
      </c>
      <c r="J33" s="93">
        <f>J34</f>
        <v>4.6521000000000002E-3</v>
      </c>
      <c r="K33" s="16" t="s">
        <v>45</v>
      </c>
      <c r="L33" s="22"/>
      <c r="M33" s="22"/>
      <c r="N33" s="22"/>
      <c r="O33" s="22"/>
      <c r="P33" s="22"/>
      <c r="Q33" s="22"/>
      <c r="R33" s="22"/>
      <c r="S33" s="23"/>
    </row>
    <row r="34" spans="1:19" ht="16.5" thickTop="1" thickBot="1" x14ac:dyDescent="0.3">
      <c r="A34" s="61" t="s">
        <v>121</v>
      </c>
      <c r="B34" s="28" t="s">
        <v>122</v>
      </c>
      <c r="C34" s="64"/>
      <c r="D34" s="64"/>
      <c r="E34" s="64"/>
      <c r="F34" s="65"/>
      <c r="H34" s="72">
        <f>H35+H37</f>
        <v>336.05232720000004</v>
      </c>
      <c r="I34" s="72">
        <f>I35+I37</f>
        <v>10.014359350560001</v>
      </c>
      <c r="J34" s="75">
        <f>J35+J37</f>
        <v>4.6521000000000002E-3</v>
      </c>
      <c r="K34" s="16" t="s">
        <v>45</v>
      </c>
      <c r="L34" s="22"/>
      <c r="M34" s="22"/>
      <c r="N34" s="22"/>
      <c r="O34" s="22"/>
      <c r="P34" s="22"/>
      <c r="Q34" s="22"/>
      <c r="R34" s="22"/>
      <c r="S34" s="23"/>
    </row>
    <row r="35" spans="1:19" ht="121.5" thickTop="1" thickBot="1" x14ac:dyDescent="0.3">
      <c r="A35" s="61" t="s">
        <v>123</v>
      </c>
      <c r="B35" s="24" t="s">
        <v>124</v>
      </c>
      <c r="C35" s="64">
        <v>2.2800000000000001E-2</v>
      </c>
      <c r="D35" s="64" t="s">
        <v>32</v>
      </c>
      <c r="E35" s="64">
        <v>14577</v>
      </c>
      <c r="F35" s="86" t="s">
        <v>141</v>
      </c>
      <c r="H35" s="72">
        <f>C35*E35</f>
        <v>332.35560000000004</v>
      </c>
      <c r="I35" s="72">
        <f>H35*29.8/1000</f>
        <v>9.9041968800000006</v>
      </c>
      <c r="J35" s="73">
        <v>4.5999999999999999E-3</v>
      </c>
      <c r="K35" s="16" t="s">
        <v>45</v>
      </c>
      <c r="L35" s="22" t="s">
        <v>66</v>
      </c>
      <c r="M35" s="43" t="s">
        <v>146</v>
      </c>
      <c r="N35" s="22" t="s">
        <v>68</v>
      </c>
      <c r="O35" s="22"/>
      <c r="P35" s="22"/>
      <c r="Q35" s="22"/>
      <c r="R35" s="22"/>
      <c r="S35" s="23"/>
    </row>
    <row r="36" spans="1:19" ht="16.5" thickTop="1" thickBot="1" x14ac:dyDescent="0.3">
      <c r="A36" s="61" t="s">
        <v>125</v>
      </c>
      <c r="B36" s="24" t="s">
        <v>126</v>
      </c>
      <c r="C36" s="64"/>
      <c r="D36" s="64"/>
      <c r="E36" s="64"/>
      <c r="F36" s="65"/>
      <c r="H36" s="48" t="s">
        <v>48</v>
      </c>
      <c r="I36" s="48" t="s">
        <v>48</v>
      </c>
      <c r="J36" s="48" t="s">
        <v>48</v>
      </c>
      <c r="K36" s="16"/>
      <c r="L36" s="22"/>
      <c r="M36" s="43"/>
      <c r="N36" s="22"/>
      <c r="O36" s="22"/>
      <c r="P36" s="22"/>
      <c r="Q36" s="22"/>
      <c r="R36" s="22"/>
      <c r="S36" s="23"/>
    </row>
    <row r="37" spans="1:19" ht="106.5" thickTop="1" thickBot="1" x14ac:dyDescent="0.3">
      <c r="A37" s="61" t="s">
        <v>131</v>
      </c>
      <c r="B37" s="92" t="s">
        <v>132</v>
      </c>
      <c r="C37" s="87">
        <f>0.0000757+0.00016+0.0000179</f>
        <v>2.5359999999999998E-4</v>
      </c>
      <c r="D37" s="64" t="s">
        <v>32</v>
      </c>
      <c r="E37" s="64">
        <v>14577</v>
      </c>
      <c r="F37" s="65" t="s">
        <v>141</v>
      </c>
      <c r="H37" s="72">
        <f>C37*E37</f>
        <v>3.6967271999999998</v>
      </c>
      <c r="I37" s="72">
        <f>H37*29.8/1000</f>
        <v>0.11016247056</v>
      </c>
      <c r="J37" s="75">
        <f>0.0000155+0.000033+0.0000036</f>
        <v>5.2099999999999999E-5</v>
      </c>
      <c r="K37" s="16" t="s">
        <v>45</v>
      </c>
      <c r="L37" s="22" t="s">
        <v>66</v>
      </c>
      <c r="M37" s="43" t="s">
        <v>147</v>
      </c>
      <c r="N37" s="22" t="s">
        <v>68</v>
      </c>
      <c r="O37" s="22"/>
      <c r="P37" s="22"/>
      <c r="Q37" s="22"/>
      <c r="R37" s="22"/>
      <c r="S37" s="23"/>
    </row>
    <row r="38" spans="1:19" ht="16.5" thickTop="1" thickBot="1" x14ac:dyDescent="0.3">
      <c r="A38" s="61" t="s">
        <v>134</v>
      </c>
      <c r="B38" s="24" t="s">
        <v>54</v>
      </c>
      <c r="C38" s="64"/>
      <c r="D38" s="64"/>
      <c r="E38" s="64"/>
      <c r="F38" s="65"/>
      <c r="H38" s="48" t="s">
        <v>48</v>
      </c>
      <c r="I38" s="48" t="s">
        <v>48</v>
      </c>
      <c r="J38" s="48" t="s">
        <v>48</v>
      </c>
      <c r="K38" s="16"/>
      <c r="L38" s="22"/>
      <c r="M38" s="22"/>
      <c r="N38" s="22"/>
      <c r="O38" s="22"/>
      <c r="P38" s="22"/>
      <c r="Q38" s="22"/>
      <c r="R38" s="22"/>
      <c r="S38" s="23"/>
    </row>
    <row r="39" spans="1:19" ht="16.5" thickTop="1" thickBot="1" x14ac:dyDescent="0.3">
      <c r="A39" s="61" t="s">
        <v>135</v>
      </c>
      <c r="B39" s="28" t="s">
        <v>148</v>
      </c>
      <c r="C39" s="64"/>
      <c r="D39" s="64"/>
      <c r="E39" s="64"/>
      <c r="F39" s="65"/>
      <c r="H39" s="48" t="s">
        <v>48</v>
      </c>
      <c r="I39" s="48" t="s">
        <v>48</v>
      </c>
      <c r="J39" s="48" t="s">
        <v>48</v>
      </c>
      <c r="K39" s="16"/>
      <c r="L39" s="22"/>
      <c r="M39" s="22"/>
      <c r="N39" s="22"/>
      <c r="O39" s="22"/>
      <c r="P39" s="22"/>
      <c r="Q39" s="22"/>
      <c r="R39" s="22"/>
      <c r="S39" s="23"/>
    </row>
    <row r="40" spans="1:19" ht="31.5" thickTop="1" thickBot="1" x14ac:dyDescent="0.3">
      <c r="A40" s="29" t="s">
        <v>69</v>
      </c>
      <c r="B40" s="30" t="s">
        <v>70</v>
      </c>
      <c r="C40" s="31" t="s">
        <v>9</v>
      </c>
      <c r="D40" s="31" t="s">
        <v>9</v>
      </c>
      <c r="E40" s="31" t="s">
        <v>9</v>
      </c>
      <c r="F40" s="32" t="s">
        <v>9</v>
      </c>
      <c r="H40" s="95">
        <f>H33+H21+H14</f>
        <v>51099.494960422497</v>
      </c>
      <c r="I40" s="95">
        <f>I33+I21+I14</f>
        <v>1522.7649498205903</v>
      </c>
      <c r="J40" s="96">
        <f>J33+J21+J14</f>
        <v>0.50165210000000005</v>
      </c>
      <c r="K40" s="33" t="s">
        <v>69</v>
      </c>
      <c r="L40" s="31" t="s">
        <v>9</v>
      </c>
      <c r="M40" s="97" t="s">
        <v>149</v>
      </c>
      <c r="N40" s="31"/>
      <c r="O40" s="31"/>
      <c r="P40" s="31"/>
      <c r="Q40" s="31"/>
      <c r="R40" s="31" t="s">
        <v>9</v>
      </c>
      <c r="S40" s="32" t="s">
        <v>9</v>
      </c>
    </row>
    <row r="41" spans="1:19" ht="15.75" thickBot="1" x14ac:dyDescent="0.3">
      <c r="A41" s="66"/>
      <c r="B41" s="67"/>
      <c r="C41" s="67"/>
      <c r="D41" s="67"/>
      <c r="E41" s="67"/>
      <c r="F41" s="68"/>
    </row>
  </sheetData>
  <mergeCells count="5">
    <mergeCell ref="C10:D11"/>
    <mergeCell ref="E10:F11"/>
    <mergeCell ref="H10:S10"/>
    <mergeCell ref="N11:S11"/>
    <mergeCell ref="M15:M19"/>
  </mergeCells>
  <phoneticPr fontId="6" type="noConversion"/>
  <dataValidations xWindow="1493" yWindow="402" count="8">
    <dataValidation type="list" showErrorMessage="1" sqref="B3" xr:uid="{00000000-0002-0000-0100-000000000000}">
      <formula1>"Distribution-Compressors,Distribution Grid,Distribution LNG Satellite,LNG Liquefaction,LNG Regasification,LNG Transport,Shipping,Transmission Compressor Station,Transmission LNG Peak Shaving,Transmission Pipelines,Transmission Stations,UGS"</formula1>
    </dataValidation>
    <dataValidation type="decimal" showErrorMessage="1" sqref="B5" xr:uid="{00000000-0002-0000-0100-000002000000}">
      <formula1>-90</formula1>
      <formula2>90</formula2>
    </dataValidation>
    <dataValidation type="decimal" showErrorMessage="1" sqref="B6" xr:uid="{00000000-0002-0000-0100-000003000000}">
      <formula1>-180</formula1>
      <formula2>180</formula2>
    </dataValidation>
    <dataValidation type="list" showErrorMessage="1" sqref="B7" xr:uid="{00000000-0002-0000-0100-000004000000}">
      <formula1>"Yes,No"</formula1>
    </dataValidation>
    <dataValidation type="decimal" showErrorMessage="1" sqref="B9" xr:uid="{00000000-0002-0000-0100-000006000000}">
      <formula1>0</formula1>
      <formula2>1</formula2>
    </dataValidation>
    <dataValidation type="custom" allowBlank="1" showInputMessage="1" showErrorMessage="1" promptTitle="Warning" prompt="Acceptable Inputs: - Numerical. If the value is zero, add a comment to provide more information. - N/A. Use this input if the source does not exist at the site - MI. Use it to indicate missing information PLEASE DO NOT LEAVE EMPTY CELLS" sqref="H16:H39 H13:H14 I13:I39 H40:I40 J38:J39 J36 J31:J32 J26:J27 J23:J24" xr:uid="{00000000-0002-0000-0100-000007000000}">
      <formula1>OR(H13="MI",H13="N/A",ISNUMBER(H13))</formula1>
    </dataValidation>
    <dataValidation type="list" allowBlank="1" showErrorMessage="1" sqref="K13:K39" xr:uid="{00000000-0002-0000-0100-000023000000}">
      <formula1>"Level 1,Level 2,Level 3,Level 4"</formula1>
    </dataValidation>
    <dataValidation type="list" allowBlank="1" showErrorMessage="1" sqref="L13:L40" xr:uid="{00000000-0002-0000-0100-000024000000}">
      <formula1>"Measurement based emission factor,Detailed engineering calculations,Simulation tool,Continuous measurements,Others"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xWindow="1493" yWindow="402" count="2">
        <x14:dataValidation type="list" allowBlank="1" showErrorMessage="1" xr:uid="{00000000-0002-0000-0100-000001000000}">
          <x14:formula1>
            <xm:f>ListofCountries!$A$1:$A$194</xm:f>
          </x14:formula1>
          <xm:sqref>B4</xm:sqref>
        </x14:dataValidation>
        <x14:dataValidation type="list" allowBlank="1" xr:uid="{00000000-0002-0000-0100-000005000000}">
          <x14:formula1>
            <xm:f>ListofCountries!$B$1:$B$152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"/>
  <sheetViews>
    <sheetView showGridLines="0" topLeftCell="A26" zoomScaleNormal="100" workbookViewId="0">
      <selection activeCell="J20" sqref="J20"/>
    </sheetView>
  </sheetViews>
  <sheetFormatPr defaultColWidth="8.85546875" defaultRowHeight="15" x14ac:dyDescent="0.25"/>
  <cols>
    <col min="1" max="1" width="24" customWidth="1"/>
    <col min="2" max="2" width="71" customWidth="1"/>
    <col min="3" max="4" width="16" customWidth="1"/>
    <col min="5" max="5" width="17.7109375" customWidth="1"/>
    <col min="6" max="6" width="18.42578125" customWidth="1"/>
    <col min="7" max="7" width="3" customWidth="1"/>
    <col min="8" max="11" width="18" customWidth="1"/>
    <col min="12" max="12" width="26" customWidth="1"/>
    <col min="13" max="13" width="64.42578125" customWidth="1"/>
    <col min="14" max="19" width="3" customWidth="1"/>
  </cols>
  <sheetData>
    <row r="1" spans="1:19" x14ac:dyDescent="0.25">
      <c r="A1" s="1" t="s">
        <v>0</v>
      </c>
      <c r="B1" s="2" t="s">
        <v>150</v>
      </c>
    </row>
    <row r="2" spans="1:19" x14ac:dyDescent="0.25">
      <c r="A2" s="3" t="s">
        <v>2</v>
      </c>
      <c r="B2" s="4" t="s">
        <v>151</v>
      </c>
    </row>
    <row r="3" spans="1:19" x14ac:dyDescent="0.25">
      <c r="A3" s="3" t="s">
        <v>4</v>
      </c>
      <c r="B3" s="4" t="s">
        <v>152</v>
      </c>
    </row>
    <row r="4" spans="1:19" x14ac:dyDescent="0.25">
      <c r="A4" s="3" t="s">
        <v>6</v>
      </c>
      <c r="B4" s="4" t="s">
        <v>7</v>
      </c>
    </row>
    <row r="5" spans="1:19" x14ac:dyDescent="0.25">
      <c r="A5" s="3" t="s">
        <v>8</v>
      </c>
      <c r="B5" s="4" t="s">
        <v>9</v>
      </c>
    </row>
    <row r="6" spans="1:19" x14ac:dyDescent="0.25">
      <c r="A6" s="3" t="s">
        <v>10</v>
      </c>
      <c r="B6" s="4" t="s">
        <v>9</v>
      </c>
    </row>
    <row r="7" spans="1:19" x14ac:dyDescent="0.25">
      <c r="A7" s="3" t="s">
        <v>11</v>
      </c>
      <c r="B7" s="4" t="s">
        <v>12</v>
      </c>
    </row>
    <row r="8" spans="1:19" x14ac:dyDescent="0.25">
      <c r="A8" s="3" t="s">
        <v>13</v>
      </c>
      <c r="B8" s="4" t="s">
        <v>14</v>
      </c>
    </row>
    <row r="9" spans="1:19" ht="15.75" thickBot="1" x14ac:dyDescent="0.3">
      <c r="A9" s="3" t="s">
        <v>15</v>
      </c>
      <c r="B9" s="5">
        <v>1</v>
      </c>
    </row>
    <row r="10" spans="1:19" ht="16.5" thickBot="1" x14ac:dyDescent="0.3">
      <c r="A10" s="6" t="s">
        <v>16</v>
      </c>
      <c r="B10" s="7" t="s">
        <v>153</v>
      </c>
      <c r="C10" s="108" t="s">
        <v>18</v>
      </c>
      <c r="D10" s="108"/>
      <c r="E10" s="109" t="s">
        <v>19</v>
      </c>
      <c r="F10" s="109"/>
      <c r="H10" s="110" t="s">
        <v>20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48" customHeight="1" x14ac:dyDescent="0.25">
      <c r="C11" s="108"/>
      <c r="D11" s="108"/>
      <c r="E11" s="109"/>
      <c r="F11" s="109"/>
      <c r="H11" s="8" t="s">
        <v>21</v>
      </c>
      <c r="I11" s="47" t="s">
        <v>22</v>
      </c>
      <c r="J11" s="9" t="s">
        <v>75</v>
      </c>
      <c r="K11" s="9" t="s">
        <v>24</v>
      </c>
      <c r="L11" s="10" t="s">
        <v>25</v>
      </c>
      <c r="M11" s="10" t="s">
        <v>26</v>
      </c>
      <c r="N11" s="111" t="s">
        <v>27</v>
      </c>
      <c r="O11" s="111"/>
      <c r="P11" s="111"/>
      <c r="Q11" s="111"/>
      <c r="R11" s="111"/>
      <c r="S11" s="111"/>
    </row>
    <row r="12" spans="1:19" ht="80.25" customHeight="1" thickBot="1" x14ac:dyDescent="0.3">
      <c r="C12" s="51" t="s">
        <v>28</v>
      </c>
      <c r="D12" s="52" t="s">
        <v>29</v>
      </c>
      <c r="E12" s="51" t="s">
        <v>28</v>
      </c>
      <c r="F12" s="52" t="s">
        <v>29</v>
      </c>
      <c r="H12" s="53" t="s">
        <v>30</v>
      </c>
      <c r="I12" s="54" t="s">
        <v>31</v>
      </c>
      <c r="J12" s="55" t="s">
        <v>32</v>
      </c>
      <c r="K12" s="55" t="s">
        <v>33</v>
      </c>
      <c r="L12" s="55" t="s">
        <v>34</v>
      </c>
      <c r="M12" s="55" t="s">
        <v>35</v>
      </c>
      <c r="N12" s="56" t="s">
        <v>36</v>
      </c>
      <c r="O12" s="56" t="s">
        <v>37</v>
      </c>
      <c r="P12" s="56" t="s">
        <v>38</v>
      </c>
      <c r="Q12" s="56" t="s">
        <v>39</v>
      </c>
      <c r="R12" s="56" t="s">
        <v>40</v>
      </c>
      <c r="S12" s="57" t="s">
        <v>41</v>
      </c>
    </row>
    <row r="13" spans="1:19" ht="16.5" thickTop="1" thickBot="1" x14ac:dyDescent="0.3">
      <c r="A13" s="11" t="s">
        <v>154</v>
      </c>
      <c r="B13" s="12" t="s">
        <v>43</v>
      </c>
      <c r="C13" s="13"/>
      <c r="D13" s="13"/>
      <c r="E13" s="13"/>
      <c r="F13" s="14"/>
      <c r="H13" s="101">
        <f>H14+H21+H28</f>
        <v>298847.77579445398</v>
      </c>
      <c r="I13" s="101">
        <f>I14+I21+I28</f>
        <v>8905.6637186747284</v>
      </c>
      <c r="J13" s="101">
        <f>J14</f>
        <v>1.2164497523531337</v>
      </c>
      <c r="K13" s="16" t="s">
        <v>45</v>
      </c>
      <c r="L13" s="13"/>
      <c r="M13" s="13"/>
      <c r="N13" s="13"/>
      <c r="O13" s="13"/>
      <c r="P13" s="13"/>
      <c r="Q13" s="13"/>
      <c r="R13" s="13"/>
      <c r="S13" s="14"/>
    </row>
    <row r="14" spans="1:19" ht="16.5" thickTop="1" thickBot="1" x14ac:dyDescent="0.3">
      <c r="A14" s="17" t="s">
        <v>155</v>
      </c>
      <c r="B14" s="18" t="s">
        <v>62</v>
      </c>
      <c r="C14" s="19"/>
      <c r="D14" s="19"/>
      <c r="E14" s="19"/>
      <c r="F14" s="20"/>
      <c r="H14" s="70">
        <f>SUM(H15:H20)</f>
        <v>42737.185137415792</v>
      </c>
      <c r="I14" s="70">
        <f>SUM(I15:I20)</f>
        <v>1273.5681170949904</v>
      </c>
      <c r="J14" s="103">
        <f>SQRT(J15^2+J16^2+J17^2+J18^2+J19^2+J20^2)</f>
        <v>1.2164497523531337</v>
      </c>
      <c r="K14" s="16" t="s">
        <v>45</v>
      </c>
      <c r="L14" s="22"/>
      <c r="M14" s="22"/>
      <c r="N14" s="22" t="s">
        <v>68</v>
      </c>
      <c r="O14" s="22"/>
      <c r="P14" s="22"/>
      <c r="Q14" s="22" t="s">
        <v>68</v>
      </c>
      <c r="R14" s="22"/>
      <c r="S14" s="23"/>
    </row>
    <row r="15" spans="1:19" ht="16.5" thickTop="1" thickBot="1" x14ac:dyDescent="0.3">
      <c r="A15" s="17" t="s">
        <v>156</v>
      </c>
      <c r="B15" s="24" t="s">
        <v>79</v>
      </c>
      <c r="C15" s="64" t="s">
        <v>80</v>
      </c>
      <c r="D15" s="64" t="s">
        <v>80</v>
      </c>
      <c r="E15" s="64" t="s">
        <v>80</v>
      </c>
      <c r="F15" s="65" t="s">
        <v>80</v>
      </c>
      <c r="H15" s="72">
        <f>16023.42034+2387.164663</f>
        <v>18410.585003</v>
      </c>
      <c r="I15" s="72">
        <f>H15*29.8/1000</f>
        <v>548.63543308940007</v>
      </c>
      <c r="J15" s="104">
        <f>SQRT(0.405^2+0.26^2)</f>
        <v>0.48127435003332564</v>
      </c>
      <c r="K15" s="16" t="s">
        <v>45</v>
      </c>
      <c r="L15" s="22"/>
      <c r="M15" s="112" t="s">
        <v>139</v>
      </c>
      <c r="N15" s="22" t="s">
        <v>68</v>
      </c>
      <c r="O15" s="22"/>
      <c r="P15" s="22"/>
      <c r="Q15" s="22" t="s">
        <v>68</v>
      </c>
      <c r="R15" s="22"/>
      <c r="S15" s="23"/>
    </row>
    <row r="16" spans="1:19" ht="16.5" thickTop="1" thickBot="1" x14ac:dyDescent="0.3">
      <c r="A16" s="17" t="s">
        <v>157</v>
      </c>
      <c r="B16" s="24" t="s">
        <v>83</v>
      </c>
      <c r="C16" s="64" t="s">
        <v>80</v>
      </c>
      <c r="D16" s="64" t="s">
        <v>80</v>
      </c>
      <c r="E16" s="64" t="s">
        <v>80</v>
      </c>
      <c r="F16" s="65" t="s">
        <v>80</v>
      </c>
      <c r="H16" s="72">
        <v>110.68518233982401</v>
      </c>
      <c r="I16" s="72">
        <f t="shared" ref="I16:I20" si="0">H16*29.8/1000</f>
        <v>3.2984184337267557</v>
      </c>
      <c r="J16" s="104">
        <f t="shared" ref="J16:J20" si="1">SQRT(0.405^2+0.26^2)</f>
        <v>0.48127435003332564</v>
      </c>
      <c r="K16" s="16" t="s">
        <v>45</v>
      </c>
      <c r="L16" s="22"/>
      <c r="M16" s="113"/>
      <c r="N16" s="22" t="s">
        <v>68</v>
      </c>
      <c r="O16" s="22"/>
      <c r="P16" s="22"/>
      <c r="Q16" s="22" t="s">
        <v>68</v>
      </c>
      <c r="R16" s="22"/>
      <c r="S16" s="23"/>
    </row>
    <row r="17" spans="1:19" ht="16.5" thickTop="1" thickBot="1" x14ac:dyDescent="0.3">
      <c r="A17" s="17" t="s">
        <v>158</v>
      </c>
      <c r="B17" s="24" t="s">
        <v>85</v>
      </c>
      <c r="C17" s="64" t="s">
        <v>80</v>
      </c>
      <c r="D17" s="64" t="s">
        <v>80</v>
      </c>
      <c r="E17" s="64" t="s">
        <v>80</v>
      </c>
      <c r="F17" s="65" t="s">
        <v>80</v>
      </c>
      <c r="H17" s="72">
        <v>4248.6836327025003</v>
      </c>
      <c r="I17" s="72">
        <f t="shared" si="0"/>
        <v>126.61077225453451</v>
      </c>
      <c r="J17" s="104">
        <f t="shared" si="1"/>
        <v>0.48127435003332564</v>
      </c>
      <c r="K17" s="16" t="s">
        <v>45</v>
      </c>
      <c r="L17" s="22"/>
      <c r="M17" s="113"/>
      <c r="N17" s="22" t="s">
        <v>68</v>
      </c>
      <c r="O17" s="22"/>
      <c r="P17" s="22"/>
      <c r="Q17" s="22" t="s">
        <v>68</v>
      </c>
      <c r="R17" s="22"/>
      <c r="S17" s="23"/>
    </row>
    <row r="18" spans="1:19" ht="16.5" thickTop="1" thickBot="1" x14ac:dyDescent="0.3">
      <c r="A18" s="17" t="s">
        <v>159</v>
      </c>
      <c r="B18" s="24" t="s">
        <v>87</v>
      </c>
      <c r="C18" s="64" t="s">
        <v>80</v>
      </c>
      <c r="D18" s="64" t="s">
        <v>80</v>
      </c>
      <c r="E18" s="64" t="s">
        <v>80</v>
      </c>
      <c r="F18" s="65" t="s">
        <v>80</v>
      </c>
      <c r="H18" s="72">
        <v>16409.722918665975</v>
      </c>
      <c r="I18" s="72">
        <f t="shared" si="0"/>
        <v>489.00974297624606</v>
      </c>
      <c r="J18" s="104">
        <f>SQRT(0.405^2+0.3^2+0.26^2)</f>
        <v>0.56711991677245832</v>
      </c>
      <c r="K18" s="16" t="s">
        <v>45</v>
      </c>
      <c r="L18" s="22"/>
      <c r="M18" s="113"/>
      <c r="N18" s="22" t="s">
        <v>68</v>
      </c>
      <c r="O18" s="22"/>
      <c r="P18" s="22"/>
      <c r="Q18" s="22" t="s">
        <v>68</v>
      </c>
      <c r="R18" s="22"/>
      <c r="S18" s="23"/>
    </row>
    <row r="19" spans="1:19" ht="16.5" thickTop="1" thickBot="1" x14ac:dyDescent="0.3">
      <c r="A19" s="17" t="s">
        <v>160</v>
      </c>
      <c r="B19" s="24" t="s">
        <v>89</v>
      </c>
      <c r="C19" s="64" t="s">
        <v>80</v>
      </c>
      <c r="D19" s="64" t="s">
        <v>80</v>
      </c>
      <c r="E19" s="64" t="s">
        <v>80</v>
      </c>
      <c r="F19" s="65" t="s">
        <v>80</v>
      </c>
      <c r="H19" s="72">
        <v>2538.776997850186</v>
      </c>
      <c r="I19" s="72">
        <f t="shared" si="0"/>
        <v>75.655554535935551</v>
      </c>
      <c r="J19" s="104">
        <f t="shared" si="1"/>
        <v>0.48127435003332564</v>
      </c>
      <c r="K19" s="16" t="s">
        <v>45</v>
      </c>
      <c r="L19" s="22"/>
      <c r="M19" s="113"/>
      <c r="N19" s="22" t="s">
        <v>68</v>
      </c>
      <c r="O19" s="22"/>
      <c r="P19" s="22"/>
      <c r="Q19" s="22" t="s">
        <v>68</v>
      </c>
      <c r="R19" s="22"/>
      <c r="S19" s="23"/>
    </row>
    <row r="20" spans="1:19" ht="105" customHeight="1" thickTop="1" thickBot="1" x14ac:dyDescent="0.3">
      <c r="A20" s="17" t="s">
        <v>161</v>
      </c>
      <c r="B20" s="24" t="s">
        <v>91</v>
      </c>
      <c r="C20" s="64" t="s">
        <v>80</v>
      </c>
      <c r="D20" s="64" t="s">
        <v>80</v>
      </c>
      <c r="E20" s="64" t="s">
        <v>80</v>
      </c>
      <c r="F20" s="65" t="s">
        <v>80</v>
      </c>
      <c r="H20" s="72">
        <v>1018.7314028572985</v>
      </c>
      <c r="I20" s="72">
        <f t="shared" si="0"/>
        <v>30.358195805147496</v>
      </c>
      <c r="J20" s="104">
        <f t="shared" si="1"/>
        <v>0.48127435003332564</v>
      </c>
      <c r="K20" s="16" t="s">
        <v>45</v>
      </c>
      <c r="L20" s="22"/>
      <c r="M20" s="114"/>
      <c r="N20" s="22" t="s">
        <v>68</v>
      </c>
      <c r="O20" s="22"/>
      <c r="P20" s="22"/>
      <c r="Q20" s="22" t="s">
        <v>68</v>
      </c>
      <c r="R20" s="22"/>
      <c r="S20" s="23"/>
    </row>
    <row r="21" spans="1:19" ht="16.5" thickTop="1" thickBot="1" x14ac:dyDescent="0.3">
      <c r="A21" s="17" t="s">
        <v>162</v>
      </c>
      <c r="B21" s="18" t="s">
        <v>47</v>
      </c>
      <c r="C21" s="19"/>
      <c r="D21" s="19"/>
      <c r="E21" s="19"/>
      <c r="F21" s="20"/>
      <c r="H21" s="70">
        <f>SUM(H22:H27)</f>
        <v>256084.71456984503</v>
      </c>
      <c r="I21" s="70">
        <f>SUM(I22:I27)</f>
        <v>7631.3244941813819</v>
      </c>
      <c r="J21" s="74" t="s">
        <v>44</v>
      </c>
      <c r="K21" s="16" t="s">
        <v>45</v>
      </c>
      <c r="L21" s="22"/>
      <c r="M21" s="22"/>
      <c r="N21" s="22"/>
      <c r="O21" s="22"/>
      <c r="P21" s="22"/>
      <c r="Q21" s="22"/>
      <c r="R21" s="22"/>
      <c r="S21" s="23"/>
    </row>
    <row r="22" spans="1:19" ht="301.5" thickTop="1" thickBot="1" x14ac:dyDescent="0.3">
      <c r="A22" s="17" t="s">
        <v>163</v>
      </c>
      <c r="B22" s="28" t="s">
        <v>50</v>
      </c>
      <c r="C22" s="76">
        <v>269130</v>
      </c>
      <c r="D22" s="76" t="s">
        <v>63</v>
      </c>
      <c r="E22" s="76" t="s">
        <v>64</v>
      </c>
      <c r="F22" s="77" t="s">
        <v>65</v>
      </c>
      <c r="H22" s="72">
        <f t="shared" ref="H22:H27" si="2">C22*0.949301*0.7175</f>
        <v>183310.75880827502</v>
      </c>
      <c r="I22" s="72">
        <f t="shared" ref="I22:I27" si="3">H22*29.8/1000</f>
        <v>5462.6606124865957</v>
      </c>
      <c r="J22" s="73" t="s">
        <v>44</v>
      </c>
      <c r="K22" s="16" t="s">
        <v>45</v>
      </c>
      <c r="L22" s="43" t="s">
        <v>94</v>
      </c>
      <c r="M22" s="43" t="s">
        <v>164</v>
      </c>
      <c r="N22" s="22" t="s">
        <v>68</v>
      </c>
      <c r="O22" s="22"/>
      <c r="P22" s="22"/>
      <c r="Q22" s="22" t="s">
        <v>68</v>
      </c>
      <c r="R22" s="22"/>
      <c r="S22" s="23"/>
    </row>
    <row r="23" spans="1:19" ht="406.5" thickTop="1" thickBot="1" x14ac:dyDescent="0.3">
      <c r="A23" s="17" t="s">
        <v>165</v>
      </c>
      <c r="B23" s="28" t="s">
        <v>97</v>
      </c>
      <c r="C23" s="76">
        <v>2196</v>
      </c>
      <c r="D23" s="76" t="s">
        <v>63</v>
      </c>
      <c r="E23" s="76" t="s">
        <v>64</v>
      </c>
      <c r="F23" s="77" t="s">
        <v>65</v>
      </c>
      <c r="H23" s="72">
        <f t="shared" si="2"/>
        <v>1495.7471346300001</v>
      </c>
      <c r="I23" s="72">
        <f t="shared" si="3"/>
        <v>44.573264611974004</v>
      </c>
      <c r="J23" s="73" t="s">
        <v>44</v>
      </c>
      <c r="K23" s="16" t="s">
        <v>45</v>
      </c>
      <c r="L23" s="22" t="s">
        <v>94</v>
      </c>
      <c r="M23" s="43" t="s">
        <v>166</v>
      </c>
      <c r="N23" s="22"/>
      <c r="O23" s="22"/>
      <c r="P23" s="22" t="s">
        <v>68</v>
      </c>
      <c r="Q23" s="22" t="s">
        <v>68</v>
      </c>
      <c r="R23" s="22"/>
      <c r="S23" s="23"/>
    </row>
    <row r="24" spans="1:19" ht="271.5" thickTop="1" thickBot="1" x14ac:dyDescent="0.3">
      <c r="A24" s="17" t="s">
        <v>167</v>
      </c>
      <c r="B24" s="28" t="s">
        <v>99</v>
      </c>
      <c r="C24" s="76">
        <v>5152</v>
      </c>
      <c r="D24" s="76" t="s">
        <v>63</v>
      </c>
      <c r="E24" s="76" t="s">
        <v>64</v>
      </c>
      <c r="F24" s="77" t="s">
        <v>65</v>
      </c>
      <c r="H24" s="72">
        <f t="shared" si="2"/>
        <v>3509.1481045599999</v>
      </c>
      <c r="I24" s="72">
        <f t="shared" si="3"/>
        <v>104.57261351588799</v>
      </c>
      <c r="J24" s="73" t="s">
        <v>44</v>
      </c>
      <c r="K24" s="16" t="s">
        <v>45</v>
      </c>
      <c r="L24" s="22" t="s">
        <v>94</v>
      </c>
      <c r="M24" s="43" t="s">
        <v>168</v>
      </c>
      <c r="N24" s="22"/>
      <c r="O24" s="22"/>
      <c r="P24" s="22" t="s">
        <v>68</v>
      </c>
      <c r="Q24" s="22" t="s">
        <v>68</v>
      </c>
      <c r="R24" s="22"/>
      <c r="S24" s="23"/>
    </row>
    <row r="25" spans="1:19" ht="91.5" thickTop="1" thickBot="1" x14ac:dyDescent="0.3">
      <c r="A25" s="17" t="s">
        <v>169</v>
      </c>
      <c r="B25" s="28" t="s">
        <v>170</v>
      </c>
      <c r="C25" s="76">
        <v>1882</v>
      </c>
      <c r="D25" s="76" t="s">
        <v>63</v>
      </c>
      <c r="E25" s="76" t="s">
        <v>64</v>
      </c>
      <c r="F25" s="77" t="s">
        <v>65</v>
      </c>
      <c r="H25" s="72">
        <f t="shared" si="2"/>
        <v>1281.8743658349999</v>
      </c>
      <c r="I25" s="72">
        <f t="shared" si="3"/>
        <v>38.199856101883</v>
      </c>
      <c r="J25" s="73" t="s">
        <v>44</v>
      </c>
      <c r="K25" s="16" t="s">
        <v>45</v>
      </c>
      <c r="L25" s="22" t="s">
        <v>94</v>
      </c>
      <c r="M25" s="43" t="s">
        <v>171</v>
      </c>
      <c r="N25" s="22" t="s">
        <v>68</v>
      </c>
      <c r="O25" s="22"/>
      <c r="P25" s="22" t="s">
        <v>68</v>
      </c>
      <c r="Q25" s="22" t="s">
        <v>68</v>
      </c>
      <c r="R25" s="22"/>
      <c r="S25" s="23"/>
    </row>
    <row r="26" spans="1:19" ht="316.5" thickTop="1" thickBot="1" x14ac:dyDescent="0.3">
      <c r="A26" s="17" t="s">
        <v>172</v>
      </c>
      <c r="B26" s="28" t="s">
        <v>52</v>
      </c>
      <c r="C26" s="76">
        <v>97480</v>
      </c>
      <c r="D26" s="76" t="s">
        <v>63</v>
      </c>
      <c r="E26" s="76" t="s">
        <v>64</v>
      </c>
      <c r="F26" s="77" t="s">
        <v>65</v>
      </c>
      <c r="H26" s="72">
        <f t="shared" si="2"/>
        <v>66395.915611899996</v>
      </c>
      <c r="I26" s="72">
        <f t="shared" si="3"/>
        <v>1978.5982852346199</v>
      </c>
      <c r="J26" s="73" t="s">
        <v>44</v>
      </c>
      <c r="K26" s="16" t="s">
        <v>45</v>
      </c>
      <c r="L26" s="43" t="s">
        <v>94</v>
      </c>
      <c r="M26" s="43" t="s">
        <v>173</v>
      </c>
      <c r="N26" s="22" t="s">
        <v>68</v>
      </c>
      <c r="O26" s="22"/>
      <c r="P26" s="22"/>
      <c r="Q26" s="22" t="s">
        <v>68</v>
      </c>
      <c r="R26" s="22"/>
      <c r="S26" s="23"/>
    </row>
    <row r="27" spans="1:19" ht="91.5" thickTop="1" thickBot="1" x14ac:dyDescent="0.3">
      <c r="A27" s="17" t="s">
        <v>174</v>
      </c>
      <c r="B27" s="28" t="s">
        <v>119</v>
      </c>
      <c r="C27" s="76">
        <v>134</v>
      </c>
      <c r="D27" s="76" t="s">
        <v>63</v>
      </c>
      <c r="E27" s="76" t="s">
        <v>64</v>
      </c>
      <c r="F27" s="77" t="s">
        <v>65</v>
      </c>
      <c r="H27" s="72">
        <f t="shared" si="2"/>
        <v>91.270544645000001</v>
      </c>
      <c r="I27" s="72">
        <f t="shared" si="3"/>
        <v>2.7198622304210001</v>
      </c>
      <c r="J27" s="73" t="s">
        <v>44</v>
      </c>
      <c r="K27" s="16" t="s">
        <v>45</v>
      </c>
      <c r="L27" s="22" t="s">
        <v>94</v>
      </c>
      <c r="M27" s="43" t="s">
        <v>175</v>
      </c>
      <c r="N27" s="22" t="s">
        <v>68</v>
      </c>
      <c r="O27" s="22"/>
      <c r="P27" s="22"/>
      <c r="Q27" s="22" t="s">
        <v>68</v>
      </c>
      <c r="R27" s="22"/>
      <c r="S27" s="23"/>
    </row>
    <row r="28" spans="1:19" ht="16.5" thickTop="1" thickBot="1" x14ac:dyDescent="0.3">
      <c r="A28" s="17" t="s">
        <v>176</v>
      </c>
      <c r="B28" s="18" t="s">
        <v>56</v>
      </c>
      <c r="C28" s="78"/>
      <c r="D28" s="78"/>
      <c r="E28" s="78"/>
      <c r="F28" s="79"/>
      <c r="H28" s="70">
        <f>H29</f>
        <v>25.876087193152696</v>
      </c>
      <c r="I28" s="70">
        <f>I29</f>
        <v>0.77110739835595032</v>
      </c>
      <c r="J28" s="74" t="s">
        <v>44</v>
      </c>
      <c r="K28" s="16" t="s">
        <v>108</v>
      </c>
      <c r="L28" s="22"/>
      <c r="M28" s="22"/>
      <c r="N28" s="22"/>
      <c r="O28" s="22"/>
      <c r="P28" s="22"/>
      <c r="Q28" s="22"/>
      <c r="R28" s="22"/>
      <c r="S28" s="23"/>
    </row>
    <row r="29" spans="1:19" ht="16.5" thickTop="1" thickBot="1" x14ac:dyDescent="0.3">
      <c r="A29" s="17" t="s">
        <v>177</v>
      </c>
      <c r="B29" s="28" t="s">
        <v>122</v>
      </c>
      <c r="C29" s="76"/>
      <c r="D29" s="76"/>
      <c r="E29" s="76"/>
      <c r="F29" s="77"/>
      <c r="H29" s="72">
        <f>H30</f>
        <v>25.876087193152696</v>
      </c>
      <c r="I29" s="72">
        <f>I30</f>
        <v>0.77110739835595032</v>
      </c>
      <c r="J29" s="73" t="s">
        <v>44</v>
      </c>
      <c r="K29" s="16" t="s">
        <v>108</v>
      </c>
      <c r="L29" s="22"/>
      <c r="M29" s="22"/>
      <c r="N29" s="22"/>
      <c r="O29" s="22"/>
      <c r="P29" s="22"/>
      <c r="Q29" s="22"/>
      <c r="R29" s="22"/>
      <c r="S29" s="23"/>
    </row>
    <row r="30" spans="1:19" ht="91.5" thickTop="1" thickBot="1" x14ac:dyDescent="0.3">
      <c r="A30" s="17" t="s">
        <v>178</v>
      </c>
      <c r="B30" s="24" t="s">
        <v>132</v>
      </c>
      <c r="C30" s="76">
        <v>8.7929169999999992</v>
      </c>
      <c r="D30" s="76" t="s">
        <v>127</v>
      </c>
      <c r="E30" s="76" t="s">
        <v>133</v>
      </c>
      <c r="F30" s="77" t="s">
        <v>129</v>
      </c>
      <c r="H30" s="72">
        <f>C30*0.949301*3.1</f>
        <v>25.876087193152696</v>
      </c>
      <c r="I30" s="72">
        <f>H30*29.8/1000</f>
        <v>0.77110739835595032</v>
      </c>
      <c r="J30" s="73" t="s">
        <v>44</v>
      </c>
      <c r="K30" s="16" t="s">
        <v>108</v>
      </c>
      <c r="L30" s="22"/>
      <c r="M30" s="43" t="s">
        <v>179</v>
      </c>
      <c r="N30" s="22" t="s">
        <v>68</v>
      </c>
      <c r="O30" s="22"/>
      <c r="P30" s="22" t="s">
        <v>68</v>
      </c>
      <c r="Q30" s="22" t="s">
        <v>68</v>
      </c>
      <c r="R30" s="22"/>
      <c r="S30" s="23"/>
    </row>
    <row r="31" spans="1:19" ht="16.5" thickTop="1" thickBot="1" x14ac:dyDescent="0.3">
      <c r="A31" s="17" t="s">
        <v>180</v>
      </c>
      <c r="B31" s="28" t="s">
        <v>58</v>
      </c>
      <c r="C31" s="76"/>
      <c r="D31" s="76"/>
      <c r="E31" s="76"/>
      <c r="F31" s="77"/>
      <c r="H31" s="49" t="s">
        <v>48</v>
      </c>
      <c r="I31" s="49" t="s">
        <v>48</v>
      </c>
      <c r="J31" s="49" t="s">
        <v>48</v>
      </c>
      <c r="K31" s="16"/>
      <c r="L31" s="22"/>
      <c r="M31" s="22"/>
      <c r="N31" s="22"/>
      <c r="O31" s="22"/>
      <c r="P31" s="22"/>
      <c r="Q31" s="22"/>
      <c r="R31" s="22"/>
      <c r="S31" s="23"/>
    </row>
    <row r="32" spans="1:19" ht="16.5" thickTop="1" thickBot="1" x14ac:dyDescent="0.3">
      <c r="A32" s="29" t="s">
        <v>69</v>
      </c>
      <c r="B32" s="30" t="s">
        <v>70</v>
      </c>
      <c r="C32" s="80" t="s">
        <v>9</v>
      </c>
      <c r="D32" s="80" t="s">
        <v>9</v>
      </c>
      <c r="E32" s="80" t="s">
        <v>9</v>
      </c>
      <c r="F32" s="81" t="s">
        <v>9</v>
      </c>
      <c r="H32" s="15"/>
      <c r="I32" s="15"/>
      <c r="J32" s="15"/>
      <c r="K32" s="33" t="s">
        <v>69</v>
      </c>
      <c r="L32" s="31" t="s">
        <v>9</v>
      </c>
      <c r="M32" s="31" t="s">
        <v>9</v>
      </c>
      <c r="N32" s="31" t="s">
        <v>9</v>
      </c>
      <c r="O32" s="31" t="s">
        <v>9</v>
      </c>
      <c r="P32" s="31" t="s">
        <v>9</v>
      </c>
      <c r="Q32" s="31" t="s">
        <v>9</v>
      </c>
      <c r="R32" s="31" t="s">
        <v>9</v>
      </c>
      <c r="S32" s="32" t="s">
        <v>9</v>
      </c>
    </row>
    <row r="35" spans="10:10" x14ac:dyDescent="0.25">
      <c r="J35" s="46"/>
    </row>
    <row r="36" spans="10:10" x14ac:dyDescent="0.25">
      <c r="J36" s="46"/>
    </row>
  </sheetData>
  <mergeCells count="5">
    <mergeCell ref="C10:D11"/>
    <mergeCell ref="E10:F11"/>
    <mergeCell ref="H10:S10"/>
    <mergeCell ref="N11:S11"/>
    <mergeCell ref="M15:M20"/>
  </mergeCells>
  <phoneticPr fontId="6" type="noConversion"/>
  <dataValidations disablePrompts="1" count="8">
    <dataValidation type="list" showErrorMessage="1" sqref="B3" xr:uid="{00000000-0002-0000-0300-000000000000}">
      <formula1>"Distribution-Compressors,Distribution Grid,Distribution LNG Satellite,LNG Liquefaction,LNG Regasification,LNG Transport,Shipping,Transmission Compressor Station,Transmission LNG Peak Shaving,Transmission Pipelines,Transmission Stations,UGS"</formula1>
    </dataValidation>
    <dataValidation type="decimal" showErrorMessage="1" sqref="B5" xr:uid="{00000000-0002-0000-0300-000002000000}">
      <formula1>-90</formula1>
      <formula2>90</formula2>
    </dataValidation>
    <dataValidation type="decimal" showErrorMessage="1" sqref="B6" xr:uid="{00000000-0002-0000-0300-000003000000}">
      <formula1>-180</formula1>
      <formula2>180</formula2>
    </dataValidation>
    <dataValidation type="list" showErrorMessage="1" sqref="B7" xr:uid="{00000000-0002-0000-0300-000004000000}">
      <formula1>"Yes,No"</formula1>
    </dataValidation>
    <dataValidation type="decimal" showErrorMessage="1" sqref="B9" xr:uid="{00000000-0002-0000-0300-000006000000}">
      <formula1>0</formula1>
      <formula2>1</formula2>
    </dataValidation>
    <dataValidation type="custom" allowBlank="1" showInputMessage="1" showErrorMessage="1" promptTitle="Warning" prompt="Acceptable Inputs: - Numerical. If the value is zero, add a comment to provide more information. - N/A. Use this input if the source does not exist at the site - MI. Use it to indicate missing information PLEASE DO NOT LEAVE EMPTY CELLS" sqref="H13:I32 J31" xr:uid="{00000000-0002-0000-0300-000007000000}">
      <formula1>OR(H13="MI",H13="N/A",ISNUMBER(H13))</formula1>
    </dataValidation>
    <dataValidation type="list" allowBlank="1" showErrorMessage="1" sqref="K13:K31" xr:uid="{00000000-0002-0000-0300-00001B000000}">
      <formula1>"Level 1,Level 2,Level 3,Level 4"</formula1>
    </dataValidation>
    <dataValidation type="list" allowBlank="1" showErrorMessage="1" sqref="L13:L32" xr:uid="{00000000-0002-0000-0300-00001C000000}">
      <formula1>"Measurement based emission factor,Detailed engineering calculations,Simulation tool,Continuous measurements,Others"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00000000-0002-0000-0300-000001000000}">
          <x14:formula1>
            <xm:f>ListofCountries!$A$1:$A$194</xm:f>
          </x14:formula1>
          <xm:sqref>B4</xm:sqref>
        </x14:dataValidation>
        <x14:dataValidation type="list" allowBlank="1" xr:uid="{00000000-0002-0000-0300-000005000000}">
          <x14:formula1>
            <xm:f>ListofCountries!$B$1:$B$152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9"/>
  <sheetViews>
    <sheetView showGridLines="0" workbookViewId="0">
      <selection activeCell="G11" sqref="G11"/>
    </sheetView>
  </sheetViews>
  <sheetFormatPr defaultColWidth="8.85546875" defaultRowHeight="15" x14ac:dyDescent="0.25"/>
  <cols>
    <col min="1" max="14" width="16" customWidth="1"/>
  </cols>
  <sheetData>
    <row r="1" spans="1:14" ht="22.15" customHeight="1" x14ac:dyDescent="0.25">
      <c r="A1" s="115" t="s">
        <v>181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42" customHeight="1" x14ac:dyDescent="0.25">
      <c r="A3" s="34" t="s">
        <v>182</v>
      </c>
      <c r="B3" s="34" t="s">
        <v>183</v>
      </c>
      <c r="C3" s="34" t="s">
        <v>184</v>
      </c>
      <c r="D3" s="34" t="s">
        <v>185</v>
      </c>
      <c r="E3" s="34" t="s">
        <v>186</v>
      </c>
      <c r="F3" s="34" t="s">
        <v>187</v>
      </c>
      <c r="G3" s="34" t="s">
        <v>188</v>
      </c>
      <c r="H3" s="34" t="s">
        <v>189</v>
      </c>
      <c r="I3" s="34" t="s">
        <v>190</v>
      </c>
      <c r="J3" s="34" t="s">
        <v>191</v>
      </c>
      <c r="K3" s="34" t="s">
        <v>192</v>
      </c>
      <c r="L3" s="34" t="s">
        <v>193</v>
      </c>
      <c r="M3" s="34" t="s">
        <v>194</v>
      </c>
      <c r="N3" s="34" t="s">
        <v>195</v>
      </c>
    </row>
    <row r="4" spans="1:14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6" t="s">
        <v>9</v>
      </c>
      <c r="L4" s="35"/>
      <c r="M4" s="35"/>
      <c r="N4" s="35"/>
    </row>
    <row r="5" spans="1:14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8" t="s">
        <v>9</v>
      </c>
      <c r="L5" s="37"/>
      <c r="M5" s="37"/>
      <c r="N5" s="37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6" t="s">
        <v>9</v>
      </c>
      <c r="L6" s="35"/>
      <c r="M6" s="35"/>
      <c r="N6" s="35"/>
    </row>
    <row r="7" spans="1:14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8" t="s">
        <v>9</v>
      </c>
      <c r="L7" s="37"/>
      <c r="M7" s="37"/>
      <c r="N7" s="37"/>
    </row>
    <row r="8" spans="1:14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6" t="s">
        <v>9</v>
      </c>
      <c r="L8" s="35"/>
      <c r="M8" s="35"/>
      <c r="N8" s="35"/>
    </row>
    <row r="9" spans="1:14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 t="s">
        <v>9</v>
      </c>
      <c r="L9" s="37"/>
      <c r="M9" s="37"/>
      <c r="N9" s="37"/>
    </row>
    <row r="10" spans="1:14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6" t="s">
        <v>9</v>
      </c>
      <c r="L10" s="35"/>
      <c r="M10" s="35"/>
      <c r="N10" s="35"/>
    </row>
    <row r="11" spans="1:14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8" t="s">
        <v>9</v>
      </c>
      <c r="L11" s="37"/>
      <c r="M11" s="37"/>
      <c r="N11" s="37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6" t="s">
        <v>9</v>
      </c>
      <c r="L12" s="35"/>
      <c r="M12" s="35"/>
      <c r="N12" s="35"/>
    </row>
    <row r="13" spans="1:14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8" t="s">
        <v>9</v>
      </c>
      <c r="L13" s="37"/>
      <c r="M13" s="37"/>
      <c r="N13" s="37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6" t="s">
        <v>9</v>
      </c>
      <c r="L14" s="35"/>
      <c r="M14" s="35"/>
      <c r="N14" s="35"/>
    </row>
    <row r="15" spans="1:14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8" t="s">
        <v>9</v>
      </c>
      <c r="L15" s="37"/>
      <c r="M15" s="37"/>
      <c r="N15" s="37"/>
    </row>
    <row r="16" spans="1:14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6" t="s">
        <v>9</v>
      </c>
      <c r="L16" s="35"/>
      <c r="M16" s="35"/>
      <c r="N16" s="35"/>
    </row>
    <row r="17" spans="1:14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8" t="s">
        <v>9</v>
      </c>
      <c r="L17" s="37"/>
      <c r="M17" s="37"/>
      <c r="N17" s="37"/>
    </row>
    <row r="18" spans="1:14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6" t="s">
        <v>9</v>
      </c>
      <c r="L18" s="35"/>
      <c r="M18" s="35"/>
      <c r="N18" s="35"/>
    </row>
    <row r="19" spans="1:14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8" t="s">
        <v>9</v>
      </c>
      <c r="L19" s="37"/>
      <c r="M19" s="37"/>
      <c r="N19" s="37"/>
    </row>
    <row r="20" spans="1:14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6" t="s">
        <v>9</v>
      </c>
      <c r="L20" s="35"/>
      <c r="M20" s="35"/>
      <c r="N20" s="35"/>
    </row>
    <row r="21" spans="1:14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8" t="s">
        <v>9</v>
      </c>
      <c r="L21" s="37"/>
      <c r="M21" s="37"/>
      <c r="N21" s="37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6" t="s">
        <v>9</v>
      </c>
      <c r="L22" s="35"/>
      <c r="M22" s="35"/>
      <c r="N22" s="35"/>
    </row>
    <row r="23" spans="1:14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8" t="s">
        <v>9</v>
      </c>
      <c r="L23" s="37"/>
      <c r="M23" s="37"/>
      <c r="N23" s="37"/>
    </row>
    <row r="24" spans="1:14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6" t="s">
        <v>9</v>
      </c>
      <c r="L24" s="35"/>
      <c r="M24" s="35"/>
      <c r="N24" s="35"/>
    </row>
    <row r="25" spans="1:14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8" t="s">
        <v>9</v>
      </c>
      <c r="L25" s="37"/>
      <c r="M25" s="37"/>
      <c r="N25" s="37"/>
    </row>
    <row r="26" spans="1:14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6" t="s">
        <v>9</v>
      </c>
      <c r="L26" s="35"/>
      <c r="M26" s="35"/>
      <c r="N26" s="35"/>
    </row>
    <row r="27" spans="1:14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8" t="s">
        <v>9</v>
      </c>
      <c r="L27" s="37"/>
      <c r="M27" s="37"/>
      <c r="N27" s="37"/>
    </row>
    <row r="28" spans="1:14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6" t="s">
        <v>9</v>
      </c>
      <c r="L28" s="35"/>
      <c r="M28" s="35"/>
      <c r="N28" s="35"/>
    </row>
    <row r="29" spans="1:14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8" t="s">
        <v>9</v>
      </c>
      <c r="L29" s="37"/>
      <c r="M29" s="37"/>
      <c r="N29" s="37"/>
    </row>
    <row r="30" spans="1:14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6" t="s">
        <v>9</v>
      </c>
      <c r="L30" s="35"/>
      <c r="M30" s="35"/>
      <c r="N30" s="35"/>
    </row>
    <row r="31" spans="1:14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8" t="s">
        <v>9</v>
      </c>
      <c r="L31" s="37"/>
      <c r="M31" s="37"/>
      <c r="N31" s="37"/>
    </row>
    <row r="32" spans="1:14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6" t="s">
        <v>9</v>
      </c>
      <c r="L32" s="35"/>
      <c r="M32" s="35"/>
      <c r="N32" s="35"/>
    </row>
    <row r="33" spans="1:14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8" t="s">
        <v>9</v>
      </c>
      <c r="L33" s="37"/>
      <c r="M33" s="37"/>
      <c r="N33" s="37"/>
    </row>
    <row r="34" spans="1:14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6" t="s">
        <v>9</v>
      </c>
      <c r="L34" s="35"/>
      <c r="M34" s="35"/>
      <c r="N34" s="35"/>
    </row>
    <row r="35" spans="1:14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8" t="s">
        <v>9</v>
      </c>
      <c r="L35" s="37"/>
      <c r="M35" s="37"/>
      <c r="N35" s="37"/>
    </row>
    <row r="36" spans="1:14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6" t="s">
        <v>9</v>
      </c>
      <c r="L36" s="35"/>
      <c r="M36" s="35"/>
      <c r="N36" s="35"/>
    </row>
    <row r="37" spans="1:14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8" t="s">
        <v>9</v>
      </c>
      <c r="L37" s="37"/>
      <c r="M37" s="37"/>
      <c r="N37" s="37"/>
    </row>
    <row r="38" spans="1:14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6" t="s">
        <v>9</v>
      </c>
      <c r="L38" s="35"/>
      <c r="M38" s="35"/>
      <c r="N38" s="35"/>
    </row>
    <row r="39" spans="1:14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8" t="s">
        <v>9</v>
      </c>
      <c r="L39" s="37"/>
      <c r="M39" s="37"/>
      <c r="N39" s="37"/>
    </row>
    <row r="40" spans="1:14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6" t="s">
        <v>9</v>
      </c>
      <c r="L40" s="35"/>
      <c r="M40" s="35"/>
      <c r="N40" s="35"/>
    </row>
    <row r="41" spans="1:14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8" t="s">
        <v>9</v>
      </c>
      <c r="L41" s="37"/>
      <c r="M41" s="37"/>
      <c r="N41" s="37"/>
    </row>
    <row r="42" spans="1:14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6" t="s">
        <v>9</v>
      </c>
      <c r="L42" s="35"/>
      <c r="M42" s="35"/>
      <c r="N42" s="35"/>
    </row>
    <row r="43" spans="1:14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8" t="s">
        <v>9</v>
      </c>
      <c r="L43" s="37"/>
      <c r="M43" s="37"/>
      <c r="N43" s="37"/>
    </row>
    <row r="44" spans="1:14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6" t="s">
        <v>9</v>
      </c>
      <c r="L44" s="35"/>
      <c r="M44" s="35"/>
      <c r="N44" s="35"/>
    </row>
    <row r="45" spans="1:14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8" t="s">
        <v>9</v>
      </c>
      <c r="L45" s="37"/>
      <c r="M45" s="37"/>
      <c r="N45" s="37"/>
    </row>
    <row r="46" spans="1:14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6" t="s">
        <v>9</v>
      </c>
      <c r="L46" s="35"/>
      <c r="M46" s="35"/>
      <c r="N46" s="35"/>
    </row>
    <row r="47" spans="1:14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8" t="s">
        <v>9</v>
      </c>
      <c r="L47" s="37"/>
      <c r="M47" s="37"/>
      <c r="N47" s="37"/>
    </row>
    <row r="48" spans="1:14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6" t="s">
        <v>9</v>
      </c>
      <c r="L48" s="35"/>
      <c r="M48" s="35"/>
      <c r="N48" s="35"/>
    </row>
    <row r="49" spans="1:1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8" t="s">
        <v>9</v>
      </c>
      <c r="L49" s="37"/>
      <c r="M49" s="37"/>
      <c r="N49" s="37"/>
    </row>
    <row r="50" spans="1:14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6" t="s">
        <v>9</v>
      </c>
      <c r="L50" s="35"/>
      <c r="M50" s="35"/>
      <c r="N50" s="35"/>
    </row>
    <row r="51" spans="1:1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8" t="s">
        <v>9</v>
      </c>
      <c r="L51" s="37"/>
      <c r="M51" s="37"/>
      <c r="N51" s="37"/>
    </row>
    <row r="52" spans="1:14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6" t="s">
        <v>9</v>
      </c>
      <c r="L52" s="35"/>
      <c r="M52" s="35"/>
      <c r="N52" s="35"/>
    </row>
    <row r="53" spans="1:1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8" t="s">
        <v>9</v>
      </c>
      <c r="L53" s="37"/>
      <c r="M53" s="37"/>
      <c r="N53" s="37"/>
    </row>
    <row r="54" spans="1:14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40" t="s">
        <v>9</v>
      </c>
      <c r="L54" s="39"/>
      <c r="M54" s="39"/>
      <c r="N54" s="39"/>
    </row>
    <row r="55" spans="1:14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40" t="s">
        <v>9</v>
      </c>
      <c r="L55" s="39"/>
      <c r="M55" s="39"/>
      <c r="N55" s="39"/>
    </row>
    <row r="56" spans="1:14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40" t="s">
        <v>9</v>
      </c>
      <c r="L56" s="39"/>
      <c r="M56" s="39"/>
      <c r="N56" s="39"/>
    </row>
    <row r="57" spans="1:14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40" t="s">
        <v>9</v>
      </c>
      <c r="L57" s="39"/>
      <c r="M57" s="39"/>
      <c r="N57" s="39"/>
    </row>
    <row r="58" spans="1:14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40" t="s">
        <v>9</v>
      </c>
      <c r="L58" s="39"/>
      <c r="M58" s="39"/>
      <c r="N58" s="39"/>
    </row>
    <row r="59" spans="1:14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40" t="s">
        <v>9</v>
      </c>
      <c r="L59" s="39"/>
      <c r="M59" s="39"/>
      <c r="N59" s="39"/>
    </row>
    <row r="60" spans="1:14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40" t="s">
        <v>9</v>
      </c>
      <c r="L60" s="39"/>
      <c r="M60" s="39"/>
      <c r="N60" s="39"/>
    </row>
    <row r="61" spans="1:14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40" t="s">
        <v>9</v>
      </c>
      <c r="L61" s="39"/>
      <c r="M61" s="39"/>
      <c r="N61" s="39"/>
    </row>
    <row r="62" spans="1:14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40" t="s">
        <v>9</v>
      </c>
      <c r="L62" s="39"/>
      <c r="M62" s="39"/>
      <c r="N62" s="39"/>
    </row>
    <row r="63" spans="1:14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40" t="s">
        <v>9</v>
      </c>
      <c r="L63" s="39"/>
      <c r="M63" s="39"/>
      <c r="N63" s="39"/>
    </row>
    <row r="64" spans="1:14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40" t="s">
        <v>9</v>
      </c>
      <c r="L64" s="39"/>
      <c r="M64" s="39"/>
      <c r="N64" s="39"/>
    </row>
    <row r="65" spans="1:14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40" t="s">
        <v>9</v>
      </c>
      <c r="L65" s="39"/>
      <c r="M65" s="39"/>
      <c r="N65" s="39"/>
    </row>
    <row r="66" spans="1:14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40" t="s">
        <v>9</v>
      </c>
      <c r="L66" s="39"/>
      <c r="M66" s="39"/>
      <c r="N66" s="39"/>
    </row>
    <row r="67" spans="1:14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40" t="s">
        <v>9</v>
      </c>
      <c r="L67" s="39"/>
      <c r="M67" s="39"/>
      <c r="N67" s="39"/>
    </row>
    <row r="68" spans="1:14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40" t="s">
        <v>9</v>
      </c>
      <c r="L68" s="39"/>
      <c r="M68" s="39"/>
      <c r="N68" s="39"/>
    </row>
    <row r="69" spans="1:14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40" t="s">
        <v>9</v>
      </c>
      <c r="L69" s="39"/>
      <c r="M69" s="39"/>
      <c r="N69" s="39"/>
    </row>
    <row r="70" spans="1:14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40" t="s">
        <v>9</v>
      </c>
      <c r="L70" s="39"/>
      <c r="M70" s="39"/>
      <c r="N70" s="39"/>
    </row>
    <row r="71" spans="1:14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40" t="s">
        <v>9</v>
      </c>
      <c r="L71" s="39"/>
      <c r="M71" s="39"/>
      <c r="N71" s="39"/>
    </row>
    <row r="72" spans="1:14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40" t="s">
        <v>9</v>
      </c>
      <c r="L72" s="39"/>
      <c r="M72" s="39"/>
      <c r="N72" s="39"/>
    </row>
    <row r="73" spans="1:14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40" t="s">
        <v>9</v>
      </c>
      <c r="L73" s="39"/>
      <c r="M73" s="39"/>
      <c r="N73" s="39"/>
    </row>
    <row r="74" spans="1:14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40" t="s">
        <v>9</v>
      </c>
      <c r="L74" s="39"/>
      <c r="M74" s="39"/>
      <c r="N74" s="39"/>
    </row>
    <row r="75" spans="1:14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40" t="s">
        <v>9</v>
      </c>
      <c r="L75" s="39"/>
      <c r="M75" s="39"/>
      <c r="N75" s="39"/>
    </row>
    <row r="76" spans="1:14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40" t="s">
        <v>9</v>
      </c>
      <c r="L76" s="39"/>
      <c r="M76" s="39"/>
      <c r="N76" s="39"/>
    </row>
    <row r="77" spans="1:14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40" t="s">
        <v>9</v>
      </c>
      <c r="L77" s="39"/>
      <c r="M77" s="39"/>
      <c r="N77" s="39"/>
    </row>
    <row r="78" spans="1:14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40" t="s">
        <v>9</v>
      </c>
      <c r="L78" s="39"/>
      <c r="M78" s="39"/>
      <c r="N78" s="39"/>
    </row>
    <row r="79" spans="1:14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40" t="s">
        <v>9</v>
      </c>
      <c r="L79" s="39"/>
      <c r="M79" s="39"/>
      <c r="N79" s="39"/>
    </row>
    <row r="80" spans="1:14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40" t="s">
        <v>9</v>
      </c>
      <c r="L80" s="39"/>
      <c r="M80" s="39"/>
      <c r="N80" s="39"/>
    </row>
    <row r="81" spans="1:14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40" t="s">
        <v>9</v>
      </c>
      <c r="L81" s="39"/>
      <c r="M81" s="39"/>
      <c r="N81" s="39"/>
    </row>
    <row r="82" spans="1:14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40" t="s">
        <v>9</v>
      </c>
      <c r="L82" s="39"/>
      <c r="M82" s="39"/>
      <c r="N82" s="39"/>
    </row>
    <row r="83" spans="1:14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40" t="s">
        <v>9</v>
      </c>
      <c r="L83" s="39"/>
      <c r="M83" s="39"/>
      <c r="N83" s="39"/>
    </row>
    <row r="84" spans="1:14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40" t="s">
        <v>9</v>
      </c>
      <c r="L84" s="39"/>
      <c r="M84" s="39"/>
      <c r="N84" s="39"/>
    </row>
    <row r="85" spans="1:14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40" t="s">
        <v>9</v>
      </c>
      <c r="L85" s="39"/>
      <c r="M85" s="39"/>
      <c r="N85" s="39"/>
    </row>
    <row r="86" spans="1:14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40" t="s">
        <v>9</v>
      </c>
      <c r="L86" s="39"/>
      <c r="M86" s="39"/>
      <c r="N86" s="39"/>
    </row>
    <row r="87" spans="1:14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40" t="s">
        <v>9</v>
      </c>
      <c r="L87" s="39"/>
      <c r="M87" s="39"/>
      <c r="N87" s="39"/>
    </row>
    <row r="88" spans="1:14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40" t="s">
        <v>9</v>
      </c>
      <c r="L88" s="39"/>
      <c r="M88" s="39"/>
      <c r="N88" s="39"/>
    </row>
    <row r="89" spans="1:14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40" t="s">
        <v>9</v>
      </c>
      <c r="L89" s="39"/>
      <c r="M89" s="39"/>
      <c r="N89" s="39"/>
    </row>
    <row r="90" spans="1:14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40" t="s">
        <v>9</v>
      </c>
      <c r="L90" s="39"/>
      <c r="M90" s="39"/>
      <c r="N90" s="39"/>
    </row>
    <row r="91" spans="1:14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40" t="s">
        <v>9</v>
      </c>
      <c r="L91" s="39"/>
      <c r="M91" s="39"/>
      <c r="N91" s="39"/>
    </row>
    <row r="92" spans="1:14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40" t="s">
        <v>9</v>
      </c>
      <c r="L92" s="39"/>
      <c r="M92" s="39"/>
      <c r="N92" s="39"/>
    </row>
    <row r="93" spans="1:14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40" t="s">
        <v>9</v>
      </c>
      <c r="L93" s="39"/>
      <c r="M93" s="39"/>
      <c r="N93" s="39"/>
    </row>
    <row r="94" spans="1:14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40" t="s">
        <v>9</v>
      </c>
      <c r="L94" s="39"/>
      <c r="M94" s="39"/>
      <c r="N94" s="39"/>
    </row>
    <row r="95" spans="1:14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40" t="s">
        <v>9</v>
      </c>
      <c r="L95" s="39"/>
      <c r="M95" s="39"/>
      <c r="N95" s="39"/>
    </row>
    <row r="96" spans="1:14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40" t="s">
        <v>9</v>
      </c>
      <c r="L96" s="39"/>
      <c r="M96" s="39"/>
      <c r="N96" s="39"/>
    </row>
    <row r="97" spans="1:14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40" t="s">
        <v>9</v>
      </c>
      <c r="L97" s="39"/>
      <c r="M97" s="39"/>
      <c r="N97" s="39"/>
    </row>
    <row r="98" spans="1:14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40" t="s">
        <v>9</v>
      </c>
      <c r="L98" s="39"/>
      <c r="M98" s="39"/>
      <c r="N98" s="39"/>
    </row>
    <row r="99" spans="1:14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40" t="s">
        <v>9</v>
      </c>
      <c r="L99" s="39"/>
      <c r="M99" s="39"/>
      <c r="N99" s="39"/>
    </row>
    <row r="100" spans="1:14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40" t="s">
        <v>9</v>
      </c>
      <c r="L100" s="39"/>
      <c r="M100" s="39"/>
      <c r="N100" s="39"/>
    </row>
    <row r="101" spans="1:14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40" t="s">
        <v>9</v>
      </c>
      <c r="L101" s="39"/>
      <c r="M101" s="39"/>
      <c r="N101" s="39"/>
    </row>
    <row r="102" spans="1:14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40" t="s">
        <v>9</v>
      </c>
      <c r="L102" s="39"/>
      <c r="M102" s="39"/>
      <c r="N102" s="39"/>
    </row>
    <row r="103" spans="1:14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40" t="s">
        <v>9</v>
      </c>
      <c r="L103" s="39"/>
      <c r="M103" s="39"/>
      <c r="N103" s="39"/>
    </row>
    <row r="104" spans="1:14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40" t="s">
        <v>9</v>
      </c>
      <c r="L104" s="39"/>
      <c r="M104" s="39"/>
      <c r="N104" s="39"/>
    </row>
    <row r="105" spans="1:14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40" t="s">
        <v>9</v>
      </c>
      <c r="L105" s="39"/>
      <c r="M105" s="39"/>
      <c r="N105" s="39"/>
    </row>
    <row r="106" spans="1:14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40" t="s">
        <v>9</v>
      </c>
      <c r="L106" s="39"/>
      <c r="M106" s="39"/>
      <c r="N106" s="39"/>
    </row>
    <row r="107" spans="1:14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40" t="s">
        <v>9</v>
      </c>
      <c r="L107" s="39"/>
      <c r="M107" s="39"/>
      <c r="N107" s="39"/>
    </row>
    <row r="108" spans="1:14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40" t="s">
        <v>9</v>
      </c>
      <c r="L108" s="39"/>
      <c r="M108" s="39"/>
      <c r="N108" s="39"/>
    </row>
    <row r="109" spans="1:14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40" t="s">
        <v>9</v>
      </c>
      <c r="L109" s="39"/>
      <c r="M109" s="39"/>
      <c r="N109" s="39"/>
    </row>
    <row r="110" spans="1:14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40" t="s">
        <v>9</v>
      </c>
      <c r="L110" s="39"/>
      <c r="M110" s="39"/>
      <c r="N110" s="39"/>
    </row>
    <row r="111" spans="1:14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40" t="s">
        <v>9</v>
      </c>
      <c r="L111" s="39"/>
      <c r="M111" s="39"/>
      <c r="N111" s="39"/>
    </row>
    <row r="112" spans="1:14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40" t="s">
        <v>9</v>
      </c>
      <c r="L112" s="39"/>
      <c r="M112" s="39"/>
      <c r="N112" s="39"/>
    </row>
    <row r="113" spans="1:14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40" t="s">
        <v>9</v>
      </c>
      <c r="L113" s="39"/>
      <c r="M113" s="39"/>
      <c r="N113" s="39"/>
    </row>
    <row r="114" spans="1:14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40" t="s">
        <v>9</v>
      </c>
      <c r="L114" s="39"/>
      <c r="M114" s="39"/>
      <c r="N114" s="39"/>
    </row>
    <row r="115" spans="1:14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40" t="s">
        <v>9</v>
      </c>
      <c r="L115" s="39"/>
      <c r="M115" s="39"/>
      <c r="N115" s="39"/>
    </row>
    <row r="116" spans="1:14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40" t="s">
        <v>9</v>
      </c>
      <c r="L116" s="39"/>
      <c r="M116" s="39"/>
      <c r="N116" s="39"/>
    </row>
    <row r="117" spans="1:14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40" t="s">
        <v>9</v>
      </c>
      <c r="L117" s="39"/>
      <c r="M117" s="39"/>
      <c r="N117" s="39"/>
    </row>
    <row r="118" spans="1:14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40" t="s">
        <v>9</v>
      </c>
      <c r="L118" s="39"/>
      <c r="M118" s="39"/>
      <c r="N118" s="39"/>
    </row>
    <row r="119" spans="1:14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40" t="s">
        <v>9</v>
      </c>
      <c r="L119" s="39"/>
      <c r="M119" s="39"/>
      <c r="N119" s="39"/>
    </row>
    <row r="120" spans="1:14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40" t="s">
        <v>9</v>
      </c>
      <c r="L120" s="39"/>
      <c r="M120" s="39"/>
      <c r="N120" s="39"/>
    </row>
    <row r="121" spans="1:14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40" t="s">
        <v>9</v>
      </c>
      <c r="L121" s="39"/>
      <c r="M121" s="39"/>
      <c r="N121" s="39"/>
    </row>
    <row r="122" spans="1:14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40" t="s">
        <v>9</v>
      </c>
      <c r="L122" s="39"/>
      <c r="M122" s="39"/>
      <c r="N122" s="39"/>
    </row>
    <row r="123" spans="1:14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40" t="s">
        <v>9</v>
      </c>
      <c r="L123" s="39"/>
      <c r="M123" s="39"/>
      <c r="N123" s="39"/>
    </row>
    <row r="124" spans="1:14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40" t="s">
        <v>9</v>
      </c>
      <c r="L124" s="39"/>
      <c r="M124" s="39"/>
      <c r="N124" s="39"/>
    </row>
    <row r="125" spans="1:14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40" t="s">
        <v>9</v>
      </c>
      <c r="L125" s="39"/>
      <c r="M125" s="39"/>
      <c r="N125" s="39"/>
    </row>
    <row r="126" spans="1:14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40" t="s">
        <v>9</v>
      </c>
      <c r="L126" s="39"/>
      <c r="M126" s="39"/>
      <c r="N126" s="39"/>
    </row>
    <row r="127" spans="1:14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40" t="s">
        <v>9</v>
      </c>
      <c r="L127" s="39"/>
      <c r="M127" s="39"/>
      <c r="N127" s="39"/>
    </row>
    <row r="128" spans="1:14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40" t="s">
        <v>9</v>
      </c>
      <c r="L128" s="39"/>
      <c r="M128" s="39"/>
      <c r="N128" s="39"/>
    </row>
    <row r="129" spans="1:14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40" t="s">
        <v>9</v>
      </c>
      <c r="L129" s="39"/>
      <c r="M129" s="39"/>
      <c r="N129" s="39"/>
    </row>
    <row r="130" spans="1:14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40" t="s">
        <v>9</v>
      </c>
      <c r="L130" s="39"/>
      <c r="M130" s="39"/>
      <c r="N130" s="39"/>
    </row>
    <row r="131" spans="1:14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40" t="s">
        <v>9</v>
      </c>
      <c r="L131" s="39"/>
      <c r="M131" s="39"/>
      <c r="N131" s="39"/>
    </row>
    <row r="132" spans="1:14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40" t="s">
        <v>9</v>
      </c>
      <c r="L132" s="39"/>
      <c r="M132" s="39"/>
      <c r="N132" s="39"/>
    </row>
    <row r="133" spans="1:14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40" t="s">
        <v>9</v>
      </c>
      <c r="L133" s="39"/>
      <c r="M133" s="39"/>
      <c r="N133" s="39"/>
    </row>
    <row r="134" spans="1:14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40" t="s">
        <v>9</v>
      </c>
      <c r="L134" s="39"/>
      <c r="M134" s="39"/>
      <c r="N134" s="39"/>
    </row>
    <row r="135" spans="1:14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40" t="s">
        <v>9</v>
      </c>
      <c r="L135" s="39"/>
      <c r="M135" s="39"/>
      <c r="N135" s="39"/>
    </row>
    <row r="136" spans="1:14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40" t="s">
        <v>9</v>
      </c>
      <c r="L136" s="39"/>
      <c r="M136" s="39"/>
      <c r="N136" s="39"/>
    </row>
    <row r="137" spans="1:14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40" t="s">
        <v>9</v>
      </c>
      <c r="L137" s="39"/>
      <c r="M137" s="39"/>
      <c r="N137" s="39"/>
    </row>
    <row r="138" spans="1:14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40" t="s">
        <v>9</v>
      </c>
      <c r="L138" s="39"/>
      <c r="M138" s="39"/>
      <c r="N138" s="39"/>
    </row>
    <row r="139" spans="1:14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40" t="s">
        <v>9</v>
      </c>
      <c r="L139" s="39"/>
      <c r="M139" s="39"/>
      <c r="N139" s="39"/>
    </row>
    <row r="140" spans="1:14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40" t="s">
        <v>9</v>
      </c>
      <c r="L140" s="39"/>
      <c r="M140" s="39"/>
      <c r="N140" s="39"/>
    </row>
    <row r="141" spans="1:14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40" t="s">
        <v>9</v>
      </c>
      <c r="L141" s="39"/>
      <c r="M141" s="39"/>
      <c r="N141" s="39"/>
    </row>
    <row r="142" spans="1:14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40" t="s">
        <v>9</v>
      </c>
      <c r="L142" s="39"/>
      <c r="M142" s="39"/>
      <c r="N142" s="39"/>
    </row>
    <row r="143" spans="1:14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40" t="s">
        <v>9</v>
      </c>
      <c r="L143" s="39"/>
      <c r="M143" s="39"/>
      <c r="N143" s="39"/>
    </row>
    <row r="144" spans="1:14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40" t="s">
        <v>9</v>
      </c>
      <c r="L144" s="39"/>
      <c r="M144" s="39"/>
      <c r="N144" s="39"/>
    </row>
    <row r="145" spans="1:14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40" t="s">
        <v>9</v>
      </c>
      <c r="L145" s="39"/>
      <c r="M145" s="39"/>
      <c r="N145" s="39"/>
    </row>
    <row r="146" spans="1:14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40" t="s">
        <v>9</v>
      </c>
      <c r="L146" s="39"/>
      <c r="M146" s="39"/>
      <c r="N146" s="39"/>
    </row>
    <row r="147" spans="1:14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40" t="s">
        <v>9</v>
      </c>
      <c r="L147" s="39"/>
      <c r="M147" s="39"/>
      <c r="N147" s="39"/>
    </row>
    <row r="148" spans="1:14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40" t="s">
        <v>9</v>
      </c>
      <c r="L148" s="39"/>
      <c r="M148" s="39"/>
      <c r="N148" s="39"/>
    </row>
    <row r="149" spans="1:14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40" t="s">
        <v>9</v>
      </c>
      <c r="L149" s="39"/>
      <c r="M149" s="39"/>
      <c r="N149" s="39"/>
    </row>
    <row r="150" spans="1:14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40" t="s">
        <v>9</v>
      </c>
      <c r="L150" s="39"/>
      <c r="M150" s="39"/>
      <c r="N150" s="39"/>
    </row>
    <row r="151" spans="1:14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40" t="s">
        <v>9</v>
      </c>
      <c r="L151" s="39"/>
      <c r="M151" s="39"/>
      <c r="N151" s="39"/>
    </row>
    <row r="152" spans="1:14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40" t="s">
        <v>9</v>
      </c>
      <c r="L152" s="39"/>
      <c r="M152" s="39"/>
      <c r="N152" s="39"/>
    </row>
    <row r="153" spans="1:14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40" t="s">
        <v>9</v>
      </c>
      <c r="L153" s="39"/>
      <c r="M153" s="39"/>
      <c r="N153" s="39"/>
    </row>
    <row r="154" spans="1:14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40" t="s">
        <v>9</v>
      </c>
      <c r="L154" s="39"/>
      <c r="M154" s="39"/>
      <c r="N154" s="39"/>
    </row>
    <row r="155" spans="1:14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40" t="s">
        <v>9</v>
      </c>
      <c r="L155" s="39"/>
      <c r="M155" s="39"/>
      <c r="N155" s="39"/>
    </row>
    <row r="156" spans="1:14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40" t="s">
        <v>9</v>
      </c>
      <c r="L156" s="39"/>
      <c r="M156" s="39"/>
      <c r="N156" s="39"/>
    </row>
    <row r="157" spans="1:14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40" t="s">
        <v>9</v>
      </c>
      <c r="L157" s="39"/>
      <c r="M157" s="39"/>
      <c r="N157" s="39"/>
    </row>
    <row r="158" spans="1:14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40" t="s">
        <v>9</v>
      </c>
      <c r="L158" s="39"/>
      <c r="M158" s="39"/>
      <c r="N158" s="39"/>
    </row>
    <row r="159" spans="1:14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40" t="s">
        <v>9</v>
      </c>
      <c r="L159" s="39"/>
      <c r="M159" s="39"/>
      <c r="N159" s="39"/>
    </row>
    <row r="160" spans="1:14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40" t="s">
        <v>9</v>
      </c>
      <c r="L160" s="39"/>
      <c r="M160" s="39"/>
      <c r="N160" s="39"/>
    </row>
    <row r="161" spans="1:14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40" t="s">
        <v>9</v>
      </c>
      <c r="L161" s="39"/>
      <c r="M161" s="39"/>
      <c r="N161" s="39"/>
    </row>
    <row r="162" spans="1:14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40" t="s">
        <v>9</v>
      </c>
      <c r="L162" s="39"/>
      <c r="M162" s="39"/>
      <c r="N162" s="39"/>
    </row>
    <row r="163" spans="1:14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40" t="s">
        <v>9</v>
      </c>
      <c r="L163" s="39"/>
      <c r="M163" s="39"/>
      <c r="N163" s="39"/>
    </row>
    <row r="164" spans="1:14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40" t="s">
        <v>9</v>
      </c>
      <c r="L164" s="39"/>
      <c r="M164" s="39"/>
      <c r="N164" s="39"/>
    </row>
    <row r="165" spans="1:14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40" t="s">
        <v>9</v>
      </c>
      <c r="L165" s="39"/>
      <c r="M165" s="39"/>
      <c r="N165" s="39"/>
    </row>
    <row r="166" spans="1:14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40" t="s">
        <v>9</v>
      </c>
      <c r="L166" s="39"/>
      <c r="M166" s="39"/>
      <c r="N166" s="39"/>
    </row>
    <row r="167" spans="1:14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40" t="s">
        <v>9</v>
      </c>
      <c r="L167" s="39"/>
      <c r="M167" s="39"/>
      <c r="N167" s="39"/>
    </row>
    <row r="168" spans="1:14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40" t="s">
        <v>9</v>
      </c>
      <c r="L168" s="39"/>
      <c r="M168" s="39"/>
      <c r="N168" s="39"/>
    </row>
    <row r="169" spans="1:14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40" t="s">
        <v>9</v>
      </c>
      <c r="L169" s="39"/>
      <c r="M169" s="39"/>
      <c r="N169" s="39"/>
    </row>
    <row r="170" spans="1:14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40" t="s">
        <v>9</v>
      </c>
      <c r="L170" s="39"/>
      <c r="M170" s="39"/>
      <c r="N170" s="39"/>
    </row>
    <row r="171" spans="1:14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40" t="s">
        <v>9</v>
      </c>
      <c r="L171" s="39"/>
      <c r="M171" s="39"/>
      <c r="N171" s="39"/>
    </row>
    <row r="172" spans="1:14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40" t="s">
        <v>9</v>
      </c>
      <c r="L172" s="39"/>
      <c r="M172" s="39"/>
      <c r="N172" s="39"/>
    </row>
    <row r="173" spans="1:14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40" t="s">
        <v>9</v>
      </c>
      <c r="L173" s="39"/>
      <c r="M173" s="39"/>
      <c r="N173" s="39"/>
    </row>
    <row r="174" spans="1:14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40" t="s">
        <v>9</v>
      </c>
      <c r="L174" s="39"/>
      <c r="M174" s="39"/>
      <c r="N174" s="39"/>
    </row>
    <row r="175" spans="1:14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40" t="s">
        <v>9</v>
      </c>
      <c r="L175" s="39"/>
      <c r="M175" s="39"/>
      <c r="N175" s="39"/>
    </row>
    <row r="176" spans="1:14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40" t="s">
        <v>9</v>
      </c>
      <c r="L176" s="39"/>
      <c r="M176" s="39"/>
      <c r="N176" s="39"/>
    </row>
    <row r="177" spans="1:14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40" t="s">
        <v>9</v>
      </c>
      <c r="L177" s="39"/>
      <c r="M177" s="39"/>
      <c r="N177" s="39"/>
    </row>
    <row r="178" spans="1:14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40" t="s">
        <v>9</v>
      </c>
      <c r="L178" s="39"/>
      <c r="M178" s="39"/>
      <c r="N178" s="39"/>
    </row>
    <row r="179" spans="1:14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40" t="s">
        <v>9</v>
      </c>
      <c r="L179" s="39"/>
      <c r="M179" s="39"/>
      <c r="N179" s="39"/>
    </row>
    <row r="180" spans="1:14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40" t="s">
        <v>9</v>
      </c>
      <c r="L180" s="39"/>
      <c r="M180" s="39"/>
      <c r="N180" s="39"/>
    </row>
    <row r="181" spans="1:14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40" t="s">
        <v>9</v>
      </c>
      <c r="L181" s="39"/>
      <c r="M181" s="39"/>
      <c r="N181" s="39"/>
    </row>
    <row r="182" spans="1:14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40" t="s">
        <v>9</v>
      </c>
      <c r="L182" s="39"/>
      <c r="M182" s="39"/>
      <c r="N182" s="39"/>
    </row>
    <row r="183" spans="1:14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40" t="s">
        <v>9</v>
      </c>
      <c r="L183" s="39"/>
      <c r="M183" s="39"/>
      <c r="N183" s="39"/>
    </row>
    <row r="184" spans="1:14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40" t="s">
        <v>9</v>
      </c>
      <c r="L184" s="39"/>
      <c r="M184" s="39"/>
      <c r="N184" s="39"/>
    </row>
    <row r="185" spans="1:14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40" t="s">
        <v>9</v>
      </c>
      <c r="L185" s="39"/>
      <c r="M185" s="39"/>
      <c r="N185" s="39"/>
    </row>
    <row r="186" spans="1:14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40" t="s">
        <v>9</v>
      </c>
      <c r="L186" s="39"/>
      <c r="M186" s="39"/>
      <c r="N186" s="39"/>
    </row>
    <row r="187" spans="1:14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40" t="s">
        <v>9</v>
      </c>
      <c r="L187" s="39"/>
      <c r="M187" s="39"/>
      <c r="N187" s="39"/>
    </row>
    <row r="188" spans="1:14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40" t="s">
        <v>9</v>
      </c>
      <c r="L188" s="39"/>
      <c r="M188" s="39"/>
      <c r="N188" s="39"/>
    </row>
    <row r="189" spans="1:14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40" t="s">
        <v>9</v>
      </c>
      <c r="L189" s="39"/>
      <c r="M189" s="39"/>
      <c r="N189" s="39"/>
    </row>
    <row r="190" spans="1:14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40" t="s">
        <v>9</v>
      </c>
      <c r="L190" s="39"/>
      <c r="M190" s="39"/>
      <c r="N190" s="39"/>
    </row>
    <row r="191" spans="1:14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40" t="s">
        <v>9</v>
      </c>
      <c r="L191" s="39"/>
      <c r="M191" s="39"/>
      <c r="N191" s="39"/>
    </row>
    <row r="192" spans="1:14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40" t="s">
        <v>9</v>
      </c>
      <c r="L192" s="39"/>
      <c r="M192" s="39"/>
      <c r="N192" s="39"/>
    </row>
    <row r="193" spans="1:14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40" t="s">
        <v>9</v>
      </c>
      <c r="L193" s="39"/>
      <c r="M193" s="39"/>
      <c r="N193" s="39"/>
    </row>
    <row r="194" spans="1:14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40" t="s">
        <v>9</v>
      </c>
      <c r="L194" s="39"/>
      <c r="M194" s="39"/>
      <c r="N194" s="39"/>
    </row>
    <row r="195" spans="1:14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40" t="s">
        <v>9</v>
      </c>
      <c r="L195" s="39"/>
      <c r="M195" s="39"/>
      <c r="N195" s="39"/>
    </row>
    <row r="196" spans="1:14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40" t="s">
        <v>9</v>
      </c>
      <c r="L196" s="39"/>
      <c r="M196" s="39"/>
      <c r="N196" s="39"/>
    </row>
    <row r="197" spans="1:14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40" t="s">
        <v>9</v>
      </c>
      <c r="L197" s="39"/>
      <c r="M197" s="39"/>
      <c r="N197" s="39"/>
    </row>
    <row r="198" spans="1:14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40" t="s">
        <v>9</v>
      </c>
      <c r="L198" s="39"/>
      <c r="M198" s="39"/>
      <c r="N198" s="39"/>
    </row>
    <row r="199" spans="1:14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40" t="s">
        <v>9</v>
      </c>
      <c r="L199" s="39"/>
      <c r="M199" s="39"/>
      <c r="N199" s="39"/>
    </row>
    <row r="200" spans="1:14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40" t="s">
        <v>9</v>
      </c>
      <c r="L200" s="39"/>
      <c r="M200" s="39"/>
      <c r="N200" s="39"/>
    </row>
    <row r="201" spans="1:14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40" t="s">
        <v>9</v>
      </c>
      <c r="L201" s="39"/>
      <c r="M201" s="39"/>
      <c r="N201" s="39"/>
    </row>
    <row r="202" spans="1:14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40" t="s">
        <v>9</v>
      </c>
      <c r="L202" s="39"/>
      <c r="M202" s="39"/>
      <c r="N202" s="39"/>
    </row>
    <row r="203" spans="1:14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40" t="s">
        <v>9</v>
      </c>
      <c r="L203" s="39"/>
      <c r="M203" s="39"/>
      <c r="N203" s="39"/>
    </row>
    <row r="204" spans="1:14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40" t="s">
        <v>9</v>
      </c>
      <c r="L204" s="39"/>
      <c r="M204" s="39"/>
      <c r="N204" s="39"/>
    </row>
    <row r="205" spans="1:14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40" t="s">
        <v>9</v>
      </c>
      <c r="L205" s="39"/>
      <c r="M205" s="39"/>
      <c r="N205" s="39"/>
    </row>
    <row r="206" spans="1:14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40" t="s">
        <v>9</v>
      </c>
      <c r="L206" s="39"/>
      <c r="M206" s="39"/>
      <c r="N206" s="39"/>
    </row>
    <row r="207" spans="1:14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40" t="s">
        <v>9</v>
      </c>
      <c r="L207" s="39"/>
      <c r="M207" s="39"/>
      <c r="N207" s="39"/>
    </row>
    <row r="208" spans="1:14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40" t="s">
        <v>9</v>
      </c>
      <c r="L208" s="39"/>
      <c r="M208" s="39"/>
      <c r="N208" s="39"/>
    </row>
    <row r="209" spans="1:14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40" t="s">
        <v>9</v>
      </c>
      <c r="L209" s="39"/>
      <c r="M209" s="39"/>
      <c r="N209" s="39"/>
    </row>
    <row r="210" spans="1:14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40" t="s">
        <v>9</v>
      </c>
      <c r="L210" s="39"/>
      <c r="M210" s="39"/>
      <c r="N210" s="39"/>
    </row>
    <row r="211" spans="1:14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40" t="s">
        <v>9</v>
      </c>
      <c r="L211" s="39"/>
      <c r="M211" s="39"/>
      <c r="N211" s="39"/>
    </row>
    <row r="212" spans="1:14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40" t="s">
        <v>9</v>
      </c>
      <c r="L212" s="39"/>
      <c r="M212" s="39"/>
      <c r="N212" s="39"/>
    </row>
    <row r="213" spans="1:14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40" t="s">
        <v>9</v>
      </c>
      <c r="L213" s="39"/>
      <c r="M213" s="39"/>
      <c r="N213" s="39"/>
    </row>
    <row r="214" spans="1:14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40" t="s">
        <v>9</v>
      </c>
      <c r="L214" s="39"/>
      <c r="M214" s="39"/>
      <c r="N214" s="39"/>
    </row>
    <row r="215" spans="1:14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40" t="s">
        <v>9</v>
      </c>
      <c r="L215" s="39"/>
      <c r="M215" s="39"/>
      <c r="N215" s="39"/>
    </row>
    <row r="216" spans="1:14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40" t="s">
        <v>9</v>
      </c>
      <c r="L216" s="39"/>
      <c r="M216" s="39"/>
      <c r="N216" s="39"/>
    </row>
    <row r="217" spans="1:14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40" t="s">
        <v>9</v>
      </c>
      <c r="L217" s="39"/>
      <c r="M217" s="39"/>
      <c r="N217" s="39"/>
    </row>
    <row r="218" spans="1:14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40" t="s">
        <v>9</v>
      </c>
      <c r="L218" s="39"/>
      <c r="M218" s="39"/>
      <c r="N218" s="39"/>
    </row>
    <row r="219" spans="1:14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40" t="s">
        <v>9</v>
      </c>
      <c r="L219" s="39"/>
      <c r="M219" s="39"/>
      <c r="N219" s="39"/>
    </row>
    <row r="220" spans="1:14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40" t="s">
        <v>9</v>
      </c>
      <c r="L220" s="39"/>
      <c r="M220" s="39"/>
      <c r="N220" s="39"/>
    </row>
    <row r="221" spans="1:14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40" t="s">
        <v>9</v>
      </c>
      <c r="L221" s="39"/>
      <c r="M221" s="39"/>
      <c r="N221" s="39"/>
    </row>
    <row r="222" spans="1:14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40" t="s">
        <v>9</v>
      </c>
      <c r="L222" s="39"/>
      <c r="M222" s="39"/>
      <c r="N222" s="39"/>
    </row>
    <row r="223" spans="1:14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40" t="s">
        <v>9</v>
      </c>
      <c r="L223" s="39"/>
      <c r="M223" s="39"/>
      <c r="N223" s="39"/>
    </row>
    <row r="224" spans="1:14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40" t="s">
        <v>9</v>
      </c>
      <c r="L224" s="39"/>
      <c r="M224" s="39"/>
      <c r="N224" s="39"/>
    </row>
    <row r="225" spans="1:14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40" t="s">
        <v>9</v>
      </c>
      <c r="L225" s="39"/>
      <c r="M225" s="39"/>
      <c r="N225" s="39"/>
    </row>
    <row r="226" spans="1:14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40" t="s">
        <v>9</v>
      </c>
      <c r="L226" s="39"/>
      <c r="M226" s="39"/>
      <c r="N226" s="39"/>
    </row>
    <row r="227" spans="1:14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40" t="s">
        <v>9</v>
      </c>
      <c r="L227" s="39"/>
      <c r="M227" s="39"/>
      <c r="N227" s="39"/>
    </row>
    <row r="228" spans="1:14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40" t="s">
        <v>9</v>
      </c>
      <c r="L228" s="39"/>
      <c r="M228" s="39"/>
      <c r="N228" s="39"/>
    </row>
    <row r="229" spans="1:14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40" t="s">
        <v>9</v>
      </c>
      <c r="L229" s="39"/>
      <c r="M229" s="39"/>
      <c r="N229" s="39"/>
    </row>
    <row r="230" spans="1:14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40" t="s">
        <v>9</v>
      </c>
      <c r="L230" s="39"/>
      <c r="M230" s="39"/>
      <c r="N230" s="39"/>
    </row>
    <row r="231" spans="1:14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40" t="s">
        <v>9</v>
      </c>
      <c r="L231" s="39"/>
      <c r="M231" s="39"/>
      <c r="N231" s="39"/>
    </row>
    <row r="232" spans="1:14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40" t="s">
        <v>9</v>
      </c>
      <c r="L232" s="39"/>
      <c r="M232" s="39"/>
      <c r="N232" s="39"/>
    </row>
    <row r="233" spans="1:14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40" t="s">
        <v>9</v>
      </c>
      <c r="L233" s="39"/>
      <c r="M233" s="39"/>
      <c r="N233" s="39"/>
    </row>
    <row r="234" spans="1:14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40" t="s">
        <v>9</v>
      </c>
      <c r="L234" s="39"/>
      <c r="M234" s="39"/>
      <c r="N234" s="39"/>
    </row>
    <row r="235" spans="1:14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40" t="s">
        <v>9</v>
      </c>
      <c r="L235" s="39"/>
      <c r="M235" s="39"/>
      <c r="N235" s="39"/>
    </row>
    <row r="236" spans="1:14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40" t="s">
        <v>9</v>
      </c>
      <c r="L236" s="39"/>
      <c r="M236" s="39"/>
      <c r="N236" s="39"/>
    </row>
    <row r="237" spans="1:14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40" t="s">
        <v>9</v>
      </c>
      <c r="L237" s="39"/>
      <c r="M237" s="39"/>
      <c r="N237" s="39"/>
    </row>
    <row r="238" spans="1:14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40" t="s">
        <v>9</v>
      </c>
      <c r="L238" s="39"/>
      <c r="M238" s="39"/>
      <c r="N238" s="39"/>
    </row>
    <row r="239" spans="1:14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40" t="s">
        <v>9</v>
      </c>
      <c r="L239" s="39"/>
      <c r="M239" s="39"/>
      <c r="N239" s="39"/>
    </row>
    <row r="240" spans="1:14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40" t="s">
        <v>9</v>
      </c>
      <c r="L240" s="39"/>
      <c r="M240" s="39"/>
      <c r="N240" s="39"/>
    </row>
    <row r="241" spans="1:14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40" t="s">
        <v>9</v>
      </c>
      <c r="L241" s="39"/>
      <c r="M241" s="39"/>
      <c r="N241" s="39"/>
    </row>
    <row r="242" spans="1:14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40" t="s">
        <v>9</v>
      </c>
      <c r="L242" s="39"/>
      <c r="M242" s="39"/>
      <c r="N242" s="39"/>
    </row>
    <row r="243" spans="1:14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40" t="s">
        <v>9</v>
      </c>
      <c r="L243" s="39"/>
      <c r="M243" s="39"/>
      <c r="N243" s="39"/>
    </row>
    <row r="244" spans="1:14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40" t="s">
        <v>9</v>
      </c>
      <c r="L244" s="39"/>
      <c r="M244" s="39"/>
      <c r="N244" s="39"/>
    </row>
    <row r="245" spans="1:14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40" t="s">
        <v>9</v>
      </c>
      <c r="L245" s="39"/>
      <c r="M245" s="39"/>
      <c r="N245" s="39"/>
    </row>
    <row r="246" spans="1:14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40" t="s">
        <v>9</v>
      </c>
      <c r="L246" s="39"/>
      <c r="M246" s="39"/>
      <c r="N246" s="39"/>
    </row>
    <row r="247" spans="1:14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40" t="s">
        <v>9</v>
      </c>
      <c r="L247" s="39"/>
      <c r="M247" s="39"/>
      <c r="N247" s="39"/>
    </row>
    <row r="248" spans="1:14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40" t="s">
        <v>9</v>
      </c>
      <c r="L248" s="39"/>
      <c r="M248" s="39"/>
      <c r="N248" s="39"/>
    </row>
    <row r="249" spans="1:14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40" t="s">
        <v>9</v>
      </c>
      <c r="L249" s="39"/>
      <c r="M249" s="39"/>
      <c r="N249" s="39"/>
    </row>
  </sheetData>
  <autoFilter ref="A3:L53" xr:uid="{00000000-0009-0000-0000-000004000000}"/>
  <mergeCells count="1">
    <mergeCell ref="A1:N2"/>
  </mergeCells>
  <dataValidations count="7">
    <dataValidation type="list" showErrorMessage="1" sqref="C4:C249" xr:uid="{00000000-0002-0000-0400-000000000000}">
      <formula1>"Distribution-Compressors,Distribution Grid,Distribution LNG Satellite,LNG Liquefaction,LNG Regasification,LNG Transport,Shipping,Transmission Compressor Station,Transmission LNG Peak Shaving,Transmission Pipelines,Transmission Stations,UGS"</formula1>
    </dataValidation>
    <dataValidation type="list" allowBlank="1" showErrorMessage="1" sqref="D4:D249" xr:uid="{00000000-0002-0000-0400-000002000000}">
      <formula1>"Reported by another OGMP 2.0 Member,Subsea tieback,Materiality Rule,Divested,Non-producing / Non-operational,No permission to report,Other"</formula1>
    </dataValidation>
    <dataValidation type="decimal" showErrorMessage="1" sqref="F4:F249" xr:uid="{00000000-0002-0000-0400-000006000000}">
      <formula1>-90</formula1>
      <formula2>90</formula2>
    </dataValidation>
    <dataValidation type="decimal" showErrorMessage="1" sqref="G4:G249" xr:uid="{00000000-0002-0000-0400-000008000000}">
      <formula1>-180</formula1>
      <formula2>180</formula2>
    </dataValidation>
    <dataValidation type="list" showErrorMessage="1" sqref="M4:M249 J4:J249 H4:H249" xr:uid="{00000000-0002-0000-0400-00000A000000}">
      <formula1>"Yes,No"</formula1>
    </dataValidation>
    <dataValidation type="decimal" showErrorMessage="1" sqref="K4:K249" xr:uid="{00000000-0002-0000-0400-000010000000}">
      <formula1>0</formula1>
      <formula2>1</formula2>
    </dataValidation>
    <dataValidation type="date" sqref="L4:L249" xr:uid="{00000000-0002-0000-0400-000012000000}"/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ListofCountries!$A$1:$A$194</xm:f>
          </x14:formula1>
          <xm:sqref>E4:E249</xm:sqref>
        </x14:dataValidation>
        <x14:dataValidation type="list" allowBlank="1" xr:uid="{00000000-0002-0000-0400-00000C000000}">
          <x14:formula1>
            <xm:f>ListofCountries!$B$1:$B$152</xm:f>
          </x14:formula1>
          <xm:sqref>I4:I249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workbookViewId="0"/>
  </sheetViews>
  <sheetFormatPr defaultColWidth="8.85546875" defaultRowHeight="15" x14ac:dyDescent="0.25"/>
  <cols>
    <col min="1" max="1" width="16" customWidth="1"/>
    <col min="2" max="2" width="42" customWidth="1"/>
  </cols>
  <sheetData>
    <row r="1" spans="1:2" x14ac:dyDescent="0.25">
      <c r="A1" s="41" t="s">
        <v>196</v>
      </c>
      <c r="B1" s="41" t="s">
        <v>197</v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4"/>
  <sheetViews>
    <sheetView workbookViewId="0"/>
  </sheetViews>
  <sheetFormatPr defaultColWidth="8.85546875" defaultRowHeight="15" x14ac:dyDescent="0.25"/>
  <cols>
    <col min="1" max="1" width="50" customWidth="1"/>
    <col min="2" max="2" width="61" customWidth="1"/>
    <col min="3" max="3" width="53" customWidth="1"/>
  </cols>
  <sheetData>
    <row r="1" spans="1:3" x14ac:dyDescent="0.25">
      <c r="A1" s="42" t="s">
        <v>198</v>
      </c>
      <c r="B1" s="42" t="s">
        <v>199</v>
      </c>
      <c r="C1" s="42" t="s">
        <v>200</v>
      </c>
    </row>
    <row r="2" spans="1:3" x14ac:dyDescent="0.25">
      <c r="A2" s="42" t="s">
        <v>201</v>
      </c>
      <c r="B2" s="42" t="s">
        <v>202</v>
      </c>
      <c r="C2" s="42" t="s">
        <v>203</v>
      </c>
    </row>
    <row r="3" spans="1:3" x14ac:dyDescent="0.25">
      <c r="A3" s="42" t="s">
        <v>204</v>
      </c>
      <c r="B3" s="42" t="s">
        <v>205</v>
      </c>
      <c r="C3" s="42" t="s">
        <v>206</v>
      </c>
    </row>
    <row r="4" spans="1:3" x14ac:dyDescent="0.25">
      <c r="A4" s="42" t="s">
        <v>207</v>
      </c>
      <c r="B4" s="42" t="s">
        <v>208</v>
      </c>
      <c r="C4" s="42" t="s">
        <v>209</v>
      </c>
    </row>
    <row r="5" spans="1:3" x14ac:dyDescent="0.25">
      <c r="A5" s="42" t="s">
        <v>210</v>
      </c>
      <c r="B5" s="42" t="s">
        <v>211</v>
      </c>
      <c r="C5" s="42" t="s">
        <v>212</v>
      </c>
    </row>
    <row r="6" spans="1:3" x14ac:dyDescent="0.25">
      <c r="A6" s="42" t="s">
        <v>213</v>
      </c>
      <c r="B6" s="42" t="s">
        <v>214</v>
      </c>
      <c r="C6" s="42" t="s">
        <v>215</v>
      </c>
    </row>
    <row r="7" spans="1:3" x14ac:dyDescent="0.25">
      <c r="A7" s="42" t="s">
        <v>216</v>
      </c>
      <c r="B7" s="42" t="s">
        <v>217</v>
      </c>
      <c r="C7" s="42" t="s">
        <v>218</v>
      </c>
    </row>
    <row r="8" spans="1:3" x14ac:dyDescent="0.25">
      <c r="A8" s="42" t="s">
        <v>219</v>
      </c>
      <c r="B8" s="42" t="s">
        <v>220</v>
      </c>
      <c r="C8" s="42" t="s">
        <v>73</v>
      </c>
    </row>
    <row r="9" spans="1:3" x14ac:dyDescent="0.25">
      <c r="A9" s="42" t="s">
        <v>221</v>
      </c>
      <c r="B9" s="42" t="s">
        <v>222</v>
      </c>
      <c r="C9" s="42" t="s">
        <v>223</v>
      </c>
    </row>
    <row r="10" spans="1:3" x14ac:dyDescent="0.25">
      <c r="A10" s="42" t="s">
        <v>224</v>
      </c>
      <c r="B10" s="42" t="s">
        <v>225</v>
      </c>
      <c r="C10" s="42" t="s">
        <v>5</v>
      </c>
    </row>
    <row r="11" spans="1:3" x14ac:dyDescent="0.25">
      <c r="A11" s="42" t="s">
        <v>226</v>
      </c>
      <c r="B11" s="42" t="s">
        <v>227</v>
      </c>
      <c r="C11" s="42" t="s">
        <v>152</v>
      </c>
    </row>
    <row r="12" spans="1:3" x14ac:dyDescent="0.25">
      <c r="A12" s="42" t="s">
        <v>228</v>
      </c>
      <c r="B12" s="42" t="s">
        <v>229</v>
      </c>
      <c r="C12" s="42" t="s">
        <v>230</v>
      </c>
    </row>
    <row r="13" spans="1:3" x14ac:dyDescent="0.25">
      <c r="A13" s="42" t="s">
        <v>231</v>
      </c>
      <c r="B13" s="42" t="s">
        <v>232</v>
      </c>
      <c r="C13" s="42" t="s">
        <v>233</v>
      </c>
    </row>
    <row r="14" spans="1:3" x14ac:dyDescent="0.25">
      <c r="A14" s="42" t="s">
        <v>234</v>
      </c>
      <c r="B14" s="42" t="s">
        <v>235</v>
      </c>
      <c r="C14" s="42" t="s">
        <v>236</v>
      </c>
    </row>
    <row r="15" spans="1:3" x14ac:dyDescent="0.25">
      <c r="A15" s="42" t="s">
        <v>237</v>
      </c>
      <c r="B15" s="42" t="s">
        <v>238</v>
      </c>
      <c r="C15" s="42" t="s">
        <v>239</v>
      </c>
    </row>
    <row r="16" spans="1:3" x14ac:dyDescent="0.25">
      <c r="A16" s="42" t="s">
        <v>240</v>
      </c>
      <c r="B16" s="42" t="s">
        <v>241</v>
      </c>
      <c r="C16" s="42" t="s">
        <v>242</v>
      </c>
    </row>
    <row r="17" spans="1:3" x14ac:dyDescent="0.25">
      <c r="A17" s="42" t="s">
        <v>243</v>
      </c>
      <c r="B17" s="42" t="s">
        <v>244</v>
      </c>
      <c r="C17" s="42" t="s">
        <v>245</v>
      </c>
    </row>
    <row r="18" spans="1:3" x14ac:dyDescent="0.25">
      <c r="A18" s="42" t="s">
        <v>246</v>
      </c>
      <c r="B18" s="42" t="s">
        <v>247</v>
      </c>
      <c r="C18" s="42" t="s">
        <v>248</v>
      </c>
    </row>
    <row r="19" spans="1:3" x14ac:dyDescent="0.25">
      <c r="A19" s="42" t="s">
        <v>249</v>
      </c>
      <c r="B19" s="42" t="s">
        <v>250</v>
      </c>
      <c r="C19" s="42" t="s">
        <v>251</v>
      </c>
    </row>
    <row r="20" spans="1:3" x14ac:dyDescent="0.25">
      <c r="A20" s="42" t="s">
        <v>252</v>
      </c>
      <c r="B20" s="42" t="s">
        <v>253</v>
      </c>
      <c r="C20" s="42" t="s">
        <v>254</v>
      </c>
    </row>
    <row r="21" spans="1:3" x14ac:dyDescent="0.25">
      <c r="A21" s="42" t="s">
        <v>255</v>
      </c>
      <c r="B21" s="42" t="s">
        <v>256</v>
      </c>
    </row>
    <row r="22" spans="1:3" x14ac:dyDescent="0.25">
      <c r="A22" s="42" t="s">
        <v>257</v>
      </c>
      <c r="B22" s="42" t="s">
        <v>258</v>
      </c>
    </row>
    <row r="23" spans="1:3" x14ac:dyDescent="0.25">
      <c r="A23" s="42" t="s">
        <v>259</v>
      </c>
      <c r="B23" s="42" t="s">
        <v>260</v>
      </c>
    </row>
    <row r="24" spans="1:3" x14ac:dyDescent="0.25">
      <c r="A24" s="42" t="s">
        <v>261</v>
      </c>
      <c r="B24" s="42" t="s">
        <v>262</v>
      </c>
    </row>
    <row r="25" spans="1:3" x14ac:dyDescent="0.25">
      <c r="A25" s="42" t="s">
        <v>263</v>
      </c>
      <c r="B25" s="42" t="s">
        <v>264</v>
      </c>
    </row>
    <row r="26" spans="1:3" x14ac:dyDescent="0.25">
      <c r="A26" s="42" t="s">
        <v>265</v>
      </c>
      <c r="B26" s="42" t="s">
        <v>266</v>
      </c>
    </row>
    <row r="27" spans="1:3" x14ac:dyDescent="0.25">
      <c r="A27" s="42" t="s">
        <v>267</v>
      </c>
      <c r="B27" s="42" t="s">
        <v>268</v>
      </c>
    </row>
    <row r="28" spans="1:3" x14ac:dyDescent="0.25">
      <c r="A28" s="42" t="s">
        <v>269</v>
      </c>
      <c r="B28" s="42" t="s">
        <v>270</v>
      </c>
    </row>
    <row r="29" spans="1:3" x14ac:dyDescent="0.25">
      <c r="A29" s="42" t="s">
        <v>271</v>
      </c>
      <c r="B29" s="42" t="s">
        <v>272</v>
      </c>
    </row>
    <row r="30" spans="1:3" x14ac:dyDescent="0.25">
      <c r="A30" s="42" t="s">
        <v>273</v>
      </c>
      <c r="B30" s="42" t="s">
        <v>274</v>
      </c>
    </row>
    <row r="31" spans="1:3" x14ac:dyDescent="0.25">
      <c r="A31" s="42" t="s">
        <v>275</v>
      </c>
      <c r="B31" s="42" t="s">
        <v>276</v>
      </c>
    </row>
    <row r="32" spans="1:3" x14ac:dyDescent="0.25">
      <c r="A32" s="42" t="s">
        <v>277</v>
      </c>
      <c r="B32" s="42" t="s">
        <v>278</v>
      </c>
    </row>
    <row r="33" spans="1:2" x14ac:dyDescent="0.25">
      <c r="A33" s="42" t="s">
        <v>279</v>
      </c>
      <c r="B33" s="42" t="s">
        <v>280</v>
      </c>
    </row>
    <row r="34" spans="1:2" x14ac:dyDescent="0.25">
      <c r="A34" s="42" t="s">
        <v>281</v>
      </c>
      <c r="B34" s="42" t="s">
        <v>282</v>
      </c>
    </row>
    <row r="35" spans="1:2" x14ac:dyDescent="0.25">
      <c r="A35" s="42" t="s">
        <v>283</v>
      </c>
      <c r="B35" s="42" t="s">
        <v>284</v>
      </c>
    </row>
    <row r="36" spans="1:2" x14ac:dyDescent="0.25">
      <c r="A36" s="42" t="s">
        <v>285</v>
      </c>
      <c r="B36" s="42" t="s">
        <v>286</v>
      </c>
    </row>
    <row r="37" spans="1:2" x14ac:dyDescent="0.25">
      <c r="A37" s="42" t="s">
        <v>287</v>
      </c>
      <c r="B37" s="42" t="s">
        <v>288</v>
      </c>
    </row>
    <row r="38" spans="1:2" x14ac:dyDescent="0.25">
      <c r="A38" s="42" t="s">
        <v>289</v>
      </c>
      <c r="B38" s="42" t="s">
        <v>290</v>
      </c>
    </row>
    <row r="39" spans="1:2" x14ac:dyDescent="0.25">
      <c r="A39" s="42" t="s">
        <v>291</v>
      </c>
      <c r="B39" s="42" t="s">
        <v>292</v>
      </c>
    </row>
    <row r="40" spans="1:2" x14ac:dyDescent="0.25">
      <c r="A40" s="42" t="s">
        <v>293</v>
      </c>
      <c r="B40" s="42" t="s">
        <v>294</v>
      </c>
    </row>
    <row r="41" spans="1:2" x14ac:dyDescent="0.25">
      <c r="A41" s="42" t="s">
        <v>295</v>
      </c>
      <c r="B41" s="42" t="s">
        <v>296</v>
      </c>
    </row>
    <row r="42" spans="1:2" x14ac:dyDescent="0.25">
      <c r="A42" s="42" t="s">
        <v>297</v>
      </c>
      <c r="B42" s="42" t="s">
        <v>298</v>
      </c>
    </row>
    <row r="43" spans="1:2" x14ac:dyDescent="0.25">
      <c r="A43" s="42" t="s">
        <v>299</v>
      </c>
      <c r="B43" s="42" t="s">
        <v>300</v>
      </c>
    </row>
    <row r="44" spans="1:2" x14ac:dyDescent="0.25">
      <c r="A44" s="42" t="s">
        <v>301</v>
      </c>
      <c r="B44" s="42" t="s">
        <v>302</v>
      </c>
    </row>
    <row r="45" spans="1:2" x14ac:dyDescent="0.25">
      <c r="A45" s="42" t="s">
        <v>303</v>
      </c>
      <c r="B45" s="42" t="s">
        <v>304</v>
      </c>
    </row>
    <row r="46" spans="1:2" x14ac:dyDescent="0.25">
      <c r="A46" s="42" t="s">
        <v>305</v>
      </c>
      <c r="B46" s="42" t="s">
        <v>306</v>
      </c>
    </row>
    <row r="47" spans="1:2" x14ac:dyDescent="0.25">
      <c r="A47" s="42" t="s">
        <v>307</v>
      </c>
      <c r="B47" s="42" t="s">
        <v>308</v>
      </c>
    </row>
    <row r="48" spans="1:2" x14ac:dyDescent="0.25">
      <c r="A48" s="42" t="s">
        <v>309</v>
      </c>
      <c r="B48" s="42" t="s">
        <v>310</v>
      </c>
    </row>
    <row r="49" spans="1:2" x14ac:dyDescent="0.25">
      <c r="A49" s="42" t="s">
        <v>311</v>
      </c>
      <c r="B49" s="42" t="s">
        <v>312</v>
      </c>
    </row>
    <row r="50" spans="1:2" x14ac:dyDescent="0.25">
      <c r="A50" s="42" t="s">
        <v>313</v>
      </c>
      <c r="B50" s="42" t="s">
        <v>314</v>
      </c>
    </row>
    <row r="51" spans="1:2" x14ac:dyDescent="0.25">
      <c r="A51" s="42" t="s">
        <v>315</v>
      </c>
      <c r="B51" s="42" t="s">
        <v>316</v>
      </c>
    </row>
    <row r="52" spans="1:2" x14ac:dyDescent="0.25">
      <c r="A52" s="42" t="s">
        <v>317</v>
      </c>
      <c r="B52" s="42" t="s">
        <v>318</v>
      </c>
    </row>
    <row r="53" spans="1:2" x14ac:dyDescent="0.25">
      <c r="A53" s="42" t="s">
        <v>319</v>
      </c>
      <c r="B53" s="42" t="s">
        <v>320</v>
      </c>
    </row>
    <row r="54" spans="1:2" x14ac:dyDescent="0.25">
      <c r="A54" s="42" t="s">
        <v>321</v>
      </c>
      <c r="B54" s="42" t="s">
        <v>322</v>
      </c>
    </row>
    <row r="55" spans="1:2" x14ac:dyDescent="0.25">
      <c r="A55" s="42" t="s">
        <v>323</v>
      </c>
      <c r="B55" s="42" t="s">
        <v>324</v>
      </c>
    </row>
    <row r="56" spans="1:2" x14ac:dyDescent="0.25">
      <c r="A56" s="42" t="s">
        <v>325</v>
      </c>
      <c r="B56" s="42" t="s">
        <v>326</v>
      </c>
    </row>
    <row r="57" spans="1:2" x14ac:dyDescent="0.25">
      <c r="A57" s="42" t="s">
        <v>327</v>
      </c>
      <c r="B57" s="42" t="s">
        <v>328</v>
      </c>
    </row>
    <row r="58" spans="1:2" x14ac:dyDescent="0.25">
      <c r="A58" s="42" t="s">
        <v>329</v>
      </c>
      <c r="B58" s="42" t="s">
        <v>330</v>
      </c>
    </row>
    <row r="59" spans="1:2" x14ac:dyDescent="0.25">
      <c r="A59" s="42" t="s">
        <v>331</v>
      </c>
      <c r="B59" s="42" t="s">
        <v>332</v>
      </c>
    </row>
    <row r="60" spans="1:2" x14ac:dyDescent="0.25">
      <c r="A60" s="42" t="s">
        <v>333</v>
      </c>
      <c r="B60" s="42" t="s">
        <v>334</v>
      </c>
    </row>
    <row r="61" spans="1:2" x14ac:dyDescent="0.25">
      <c r="A61" s="42" t="s">
        <v>335</v>
      </c>
      <c r="B61" s="42" t="s">
        <v>336</v>
      </c>
    </row>
    <row r="62" spans="1:2" x14ac:dyDescent="0.25">
      <c r="A62" s="42" t="s">
        <v>337</v>
      </c>
      <c r="B62" s="42" t="s">
        <v>338</v>
      </c>
    </row>
    <row r="63" spans="1:2" x14ac:dyDescent="0.25">
      <c r="A63" s="42" t="s">
        <v>339</v>
      </c>
      <c r="B63" s="42" t="s">
        <v>340</v>
      </c>
    </row>
    <row r="64" spans="1:2" x14ac:dyDescent="0.25">
      <c r="A64" s="42" t="s">
        <v>341</v>
      </c>
      <c r="B64" s="42" t="s">
        <v>342</v>
      </c>
    </row>
    <row r="65" spans="1:2" x14ac:dyDescent="0.25">
      <c r="A65" s="42" t="s">
        <v>343</v>
      </c>
      <c r="B65" s="42" t="s">
        <v>344</v>
      </c>
    </row>
    <row r="66" spans="1:2" x14ac:dyDescent="0.25">
      <c r="A66" s="42" t="s">
        <v>345</v>
      </c>
      <c r="B66" s="42" t="s">
        <v>346</v>
      </c>
    </row>
    <row r="67" spans="1:2" x14ac:dyDescent="0.25">
      <c r="A67" s="42" t="s">
        <v>347</v>
      </c>
      <c r="B67" s="42" t="s">
        <v>348</v>
      </c>
    </row>
    <row r="68" spans="1:2" x14ac:dyDescent="0.25">
      <c r="A68" s="42" t="s">
        <v>349</v>
      </c>
      <c r="B68" s="42" t="s">
        <v>350</v>
      </c>
    </row>
    <row r="69" spans="1:2" x14ac:dyDescent="0.25">
      <c r="A69" s="42" t="s">
        <v>351</v>
      </c>
      <c r="B69" s="42" t="s">
        <v>352</v>
      </c>
    </row>
    <row r="70" spans="1:2" x14ac:dyDescent="0.25">
      <c r="A70" s="42" t="s">
        <v>353</v>
      </c>
      <c r="B70" s="42" t="s">
        <v>354</v>
      </c>
    </row>
    <row r="71" spans="1:2" x14ac:dyDescent="0.25">
      <c r="A71" s="42" t="s">
        <v>355</v>
      </c>
      <c r="B71" s="42" t="s">
        <v>356</v>
      </c>
    </row>
    <row r="72" spans="1:2" x14ac:dyDescent="0.25">
      <c r="A72" s="42" t="s">
        <v>357</v>
      </c>
      <c r="B72" s="42" t="s">
        <v>358</v>
      </c>
    </row>
    <row r="73" spans="1:2" x14ac:dyDescent="0.25">
      <c r="A73" s="42" t="s">
        <v>359</v>
      </c>
      <c r="B73" s="42" t="s">
        <v>360</v>
      </c>
    </row>
    <row r="74" spans="1:2" x14ac:dyDescent="0.25">
      <c r="A74" s="42" t="s">
        <v>361</v>
      </c>
      <c r="B74" s="42" t="s">
        <v>362</v>
      </c>
    </row>
    <row r="75" spans="1:2" x14ac:dyDescent="0.25">
      <c r="A75" s="42" t="s">
        <v>363</v>
      </c>
      <c r="B75" s="42" t="s">
        <v>364</v>
      </c>
    </row>
    <row r="76" spans="1:2" x14ac:dyDescent="0.25">
      <c r="A76" s="42" t="s">
        <v>365</v>
      </c>
      <c r="B76" s="42" t="s">
        <v>366</v>
      </c>
    </row>
    <row r="77" spans="1:2" x14ac:dyDescent="0.25">
      <c r="A77" s="42" t="s">
        <v>367</v>
      </c>
      <c r="B77" s="42" t="s">
        <v>368</v>
      </c>
    </row>
    <row r="78" spans="1:2" x14ac:dyDescent="0.25">
      <c r="A78" s="42" t="s">
        <v>369</v>
      </c>
      <c r="B78" s="42" t="s">
        <v>370</v>
      </c>
    </row>
    <row r="79" spans="1:2" x14ac:dyDescent="0.25">
      <c r="A79" s="42" t="s">
        <v>371</v>
      </c>
      <c r="B79" s="42" t="s">
        <v>372</v>
      </c>
    </row>
    <row r="80" spans="1:2" x14ac:dyDescent="0.25">
      <c r="A80" s="42" t="s">
        <v>373</v>
      </c>
      <c r="B80" s="42" t="s">
        <v>374</v>
      </c>
    </row>
    <row r="81" spans="1:2" x14ac:dyDescent="0.25">
      <c r="A81" s="42" t="s">
        <v>375</v>
      </c>
      <c r="B81" s="42" t="s">
        <v>376</v>
      </c>
    </row>
    <row r="82" spans="1:2" x14ac:dyDescent="0.25">
      <c r="A82" s="42" t="s">
        <v>377</v>
      </c>
      <c r="B82" s="42" t="s">
        <v>378</v>
      </c>
    </row>
    <row r="83" spans="1:2" x14ac:dyDescent="0.25">
      <c r="A83" s="42" t="s">
        <v>379</v>
      </c>
      <c r="B83" s="42" t="s">
        <v>380</v>
      </c>
    </row>
    <row r="84" spans="1:2" x14ac:dyDescent="0.25">
      <c r="A84" s="42" t="s">
        <v>381</v>
      </c>
      <c r="B84" s="42" t="s">
        <v>382</v>
      </c>
    </row>
    <row r="85" spans="1:2" x14ac:dyDescent="0.25">
      <c r="A85" s="42" t="s">
        <v>383</v>
      </c>
      <c r="B85" s="42" t="s">
        <v>384</v>
      </c>
    </row>
    <row r="86" spans="1:2" x14ac:dyDescent="0.25">
      <c r="A86" s="42" t="s">
        <v>385</v>
      </c>
      <c r="B86" s="42" t="s">
        <v>386</v>
      </c>
    </row>
    <row r="87" spans="1:2" x14ac:dyDescent="0.25">
      <c r="A87" s="42" t="s">
        <v>387</v>
      </c>
      <c r="B87" s="42" t="s">
        <v>388</v>
      </c>
    </row>
    <row r="88" spans="1:2" x14ac:dyDescent="0.25">
      <c r="A88" s="42" t="s">
        <v>389</v>
      </c>
      <c r="B88" s="42" t="s">
        <v>390</v>
      </c>
    </row>
    <row r="89" spans="1:2" x14ac:dyDescent="0.25">
      <c r="A89" s="42" t="s">
        <v>391</v>
      </c>
      <c r="B89" s="42" t="s">
        <v>392</v>
      </c>
    </row>
    <row r="90" spans="1:2" x14ac:dyDescent="0.25">
      <c r="A90" s="42" t="s">
        <v>393</v>
      </c>
      <c r="B90" s="42" t="s">
        <v>394</v>
      </c>
    </row>
    <row r="91" spans="1:2" x14ac:dyDescent="0.25">
      <c r="A91" s="42" t="s">
        <v>395</v>
      </c>
      <c r="B91" s="42" t="s">
        <v>396</v>
      </c>
    </row>
    <row r="92" spans="1:2" x14ac:dyDescent="0.25">
      <c r="A92" s="42" t="s">
        <v>397</v>
      </c>
      <c r="B92" s="42" t="s">
        <v>398</v>
      </c>
    </row>
    <row r="93" spans="1:2" x14ac:dyDescent="0.25">
      <c r="A93" s="42" t="s">
        <v>399</v>
      </c>
      <c r="B93" s="42" t="s">
        <v>400</v>
      </c>
    </row>
    <row r="94" spans="1:2" x14ac:dyDescent="0.25">
      <c r="A94" s="42" t="s">
        <v>401</v>
      </c>
      <c r="B94" s="42" t="s">
        <v>402</v>
      </c>
    </row>
    <row r="95" spans="1:2" x14ac:dyDescent="0.25">
      <c r="A95" s="42" t="s">
        <v>403</v>
      </c>
      <c r="B95" s="42" t="s">
        <v>404</v>
      </c>
    </row>
    <row r="96" spans="1:2" x14ac:dyDescent="0.25">
      <c r="A96" s="42" t="s">
        <v>405</v>
      </c>
      <c r="B96" s="42" t="s">
        <v>406</v>
      </c>
    </row>
    <row r="97" spans="1:2" x14ac:dyDescent="0.25">
      <c r="A97" s="42" t="s">
        <v>407</v>
      </c>
      <c r="B97" s="42" t="s">
        <v>408</v>
      </c>
    </row>
    <row r="98" spans="1:2" x14ac:dyDescent="0.25">
      <c r="A98" s="42" t="s">
        <v>409</v>
      </c>
      <c r="B98" s="42" t="s">
        <v>410</v>
      </c>
    </row>
    <row r="99" spans="1:2" x14ac:dyDescent="0.25">
      <c r="A99" s="42" t="s">
        <v>411</v>
      </c>
      <c r="B99" s="42" t="s">
        <v>412</v>
      </c>
    </row>
    <row r="100" spans="1:2" x14ac:dyDescent="0.25">
      <c r="A100" s="42" t="s">
        <v>7</v>
      </c>
      <c r="B100" s="42" t="s">
        <v>413</v>
      </c>
    </row>
    <row r="101" spans="1:2" x14ac:dyDescent="0.25">
      <c r="A101" s="42" t="s">
        <v>414</v>
      </c>
      <c r="B101" s="42" t="s">
        <v>415</v>
      </c>
    </row>
    <row r="102" spans="1:2" x14ac:dyDescent="0.25">
      <c r="A102" s="42" t="s">
        <v>416</v>
      </c>
      <c r="B102" s="42" t="s">
        <v>417</v>
      </c>
    </row>
    <row r="103" spans="1:2" x14ac:dyDescent="0.25">
      <c r="A103" s="42" t="s">
        <v>418</v>
      </c>
      <c r="B103" s="42" t="s">
        <v>419</v>
      </c>
    </row>
    <row r="104" spans="1:2" x14ac:dyDescent="0.25">
      <c r="A104" s="42" t="s">
        <v>420</v>
      </c>
      <c r="B104" s="42" t="s">
        <v>421</v>
      </c>
    </row>
    <row r="105" spans="1:2" x14ac:dyDescent="0.25">
      <c r="A105" s="42" t="s">
        <v>422</v>
      </c>
      <c r="B105" s="42" t="s">
        <v>423</v>
      </c>
    </row>
    <row r="106" spans="1:2" x14ac:dyDescent="0.25">
      <c r="A106" s="42" t="s">
        <v>424</v>
      </c>
      <c r="B106" s="42" t="s">
        <v>425</v>
      </c>
    </row>
    <row r="107" spans="1:2" x14ac:dyDescent="0.25">
      <c r="A107" s="42" t="s">
        <v>426</v>
      </c>
      <c r="B107" s="42" t="s">
        <v>427</v>
      </c>
    </row>
    <row r="108" spans="1:2" x14ac:dyDescent="0.25">
      <c r="A108" s="42" t="s">
        <v>428</v>
      </c>
      <c r="B108" s="42" t="s">
        <v>429</v>
      </c>
    </row>
    <row r="109" spans="1:2" x14ac:dyDescent="0.25">
      <c r="A109" s="42" t="s">
        <v>430</v>
      </c>
      <c r="B109" s="42" t="s">
        <v>431</v>
      </c>
    </row>
    <row r="110" spans="1:2" x14ac:dyDescent="0.25">
      <c r="A110" s="42" t="s">
        <v>432</v>
      </c>
      <c r="B110" s="42" t="s">
        <v>433</v>
      </c>
    </row>
    <row r="111" spans="1:2" x14ac:dyDescent="0.25">
      <c r="A111" s="42" t="s">
        <v>434</v>
      </c>
      <c r="B111" s="42" t="s">
        <v>435</v>
      </c>
    </row>
    <row r="112" spans="1:2" x14ac:dyDescent="0.25">
      <c r="A112" s="42" t="s">
        <v>436</v>
      </c>
      <c r="B112" s="42" t="s">
        <v>437</v>
      </c>
    </row>
    <row r="113" spans="1:2" x14ac:dyDescent="0.25">
      <c r="A113" s="42" t="s">
        <v>438</v>
      </c>
      <c r="B113" s="42" t="s">
        <v>439</v>
      </c>
    </row>
    <row r="114" spans="1:2" x14ac:dyDescent="0.25">
      <c r="A114" s="42" t="s">
        <v>440</v>
      </c>
      <c r="B114" s="42" t="s">
        <v>441</v>
      </c>
    </row>
    <row r="115" spans="1:2" x14ac:dyDescent="0.25">
      <c r="A115" s="42" t="s">
        <v>442</v>
      </c>
      <c r="B115" s="42" t="s">
        <v>443</v>
      </c>
    </row>
    <row r="116" spans="1:2" x14ac:dyDescent="0.25">
      <c r="A116" s="42" t="s">
        <v>444</v>
      </c>
      <c r="B116" s="42" t="s">
        <v>445</v>
      </c>
    </row>
    <row r="117" spans="1:2" x14ac:dyDescent="0.25">
      <c r="A117" s="42" t="s">
        <v>446</v>
      </c>
      <c r="B117" s="42" t="s">
        <v>447</v>
      </c>
    </row>
    <row r="118" spans="1:2" x14ac:dyDescent="0.25">
      <c r="A118" s="42" t="s">
        <v>448</v>
      </c>
      <c r="B118" s="42" t="s">
        <v>449</v>
      </c>
    </row>
    <row r="119" spans="1:2" x14ac:dyDescent="0.25">
      <c r="A119" s="42" t="s">
        <v>450</v>
      </c>
      <c r="B119" s="42" t="s">
        <v>451</v>
      </c>
    </row>
    <row r="120" spans="1:2" x14ac:dyDescent="0.25">
      <c r="A120" s="42" t="s">
        <v>452</v>
      </c>
      <c r="B120" s="42" t="s">
        <v>453</v>
      </c>
    </row>
    <row r="121" spans="1:2" x14ac:dyDescent="0.25">
      <c r="A121" s="42" t="s">
        <v>454</v>
      </c>
      <c r="B121" s="42" t="s">
        <v>455</v>
      </c>
    </row>
    <row r="122" spans="1:2" x14ac:dyDescent="0.25">
      <c r="A122" s="42" t="s">
        <v>456</v>
      </c>
      <c r="B122" s="42" t="s">
        <v>457</v>
      </c>
    </row>
    <row r="123" spans="1:2" x14ac:dyDescent="0.25">
      <c r="A123" s="42" t="s">
        <v>458</v>
      </c>
      <c r="B123" s="42" t="s">
        <v>459</v>
      </c>
    </row>
    <row r="124" spans="1:2" x14ac:dyDescent="0.25">
      <c r="A124" s="42" t="s">
        <v>460</v>
      </c>
      <c r="B124" s="42" t="s">
        <v>461</v>
      </c>
    </row>
    <row r="125" spans="1:2" x14ac:dyDescent="0.25">
      <c r="A125" s="42" t="s">
        <v>462</v>
      </c>
      <c r="B125" s="42" t="s">
        <v>463</v>
      </c>
    </row>
    <row r="126" spans="1:2" x14ac:dyDescent="0.25">
      <c r="A126" s="42" t="s">
        <v>464</v>
      </c>
      <c r="B126" s="42" t="s">
        <v>465</v>
      </c>
    </row>
    <row r="127" spans="1:2" x14ac:dyDescent="0.25">
      <c r="A127" s="42" t="s">
        <v>466</v>
      </c>
      <c r="B127" s="42" t="s">
        <v>467</v>
      </c>
    </row>
    <row r="128" spans="1:2" x14ac:dyDescent="0.25">
      <c r="A128" s="42" t="s">
        <v>468</v>
      </c>
      <c r="B128" s="42" t="s">
        <v>469</v>
      </c>
    </row>
    <row r="129" spans="1:2" x14ac:dyDescent="0.25">
      <c r="A129" s="42" t="s">
        <v>470</v>
      </c>
      <c r="B129" s="42" t="s">
        <v>471</v>
      </c>
    </row>
    <row r="130" spans="1:2" x14ac:dyDescent="0.25">
      <c r="A130" s="42" t="s">
        <v>472</v>
      </c>
      <c r="B130" s="42" t="s">
        <v>473</v>
      </c>
    </row>
    <row r="131" spans="1:2" x14ac:dyDescent="0.25">
      <c r="A131" s="42" t="s">
        <v>474</v>
      </c>
      <c r="B131" s="42" t="s">
        <v>475</v>
      </c>
    </row>
    <row r="132" spans="1:2" x14ac:dyDescent="0.25">
      <c r="A132" s="42" t="s">
        <v>476</v>
      </c>
      <c r="B132" s="42" t="s">
        <v>477</v>
      </c>
    </row>
    <row r="133" spans="1:2" x14ac:dyDescent="0.25">
      <c r="A133" s="42" t="s">
        <v>478</v>
      </c>
      <c r="B133" s="42" t="s">
        <v>479</v>
      </c>
    </row>
    <row r="134" spans="1:2" x14ac:dyDescent="0.25">
      <c r="A134" s="42" t="s">
        <v>480</v>
      </c>
      <c r="B134" s="42" t="s">
        <v>481</v>
      </c>
    </row>
    <row r="135" spans="1:2" x14ac:dyDescent="0.25">
      <c r="A135" s="42" t="s">
        <v>482</v>
      </c>
      <c r="B135" s="42" t="s">
        <v>483</v>
      </c>
    </row>
    <row r="136" spans="1:2" x14ac:dyDescent="0.25">
      <c r="A136" s="42" t="s">
        <v>484</v>
      </c>
      <c r="B136" s="42" t="s">
        <v>485</v>
      </c>
    </row>
    <row r="137" spans="1:2" x14ac:dyDescent="0.25">
      <c r="A137" s="42" t="s">
        <v>486</v>
      </c>
      <c r="B137" s="42" t="s">
        <v>487</v>
      </c>
    </row>
    <row r="138" spans="1:2" x14ac:dyDescent="0.25">
      <c r="A138" s="42" t="s">
        <v>488</v>
      </c>
      <c r="B138" s="42" t="s">
        <v>489</v>
      </c>
    </row>
    <row r="139" spans="1:2" x14ac:dyDescent="0.25">
      <c r="A139" s="42" t="s">
        <v>490</v>
      </c>
      <c r="B139" s="42" t="s">
        <v>491</v>
      </c>
    </row>
    <row r="140" spans="1:2" x14ac:dyDescent="0.25">
      <c r="A140" s="42" t="s">
        <v>492</v>
      </c>
      <c r="B140" s="42" t="s">
        <v>493</v>
      </c>
    </row>
    <row r="141" spans="1:2" x14ac:dyDescent="0.25">
      <c r="A141" s="42" t="s">
        <v>494</v>
      </c>
      <c r="B141" s="42" t="s">
        <v>495</v>
      </c>
    </row>
    <row r="142" spans="1:2" x14ac:dyDescent="0.25">
      <c r="A142" s="42" t="s">
        <v>496</v>
      </c>
      <c r="B142" s="42" t="s">
        <v>497</v>
      </c>
    </row>
    <row r="143" spans="1:2" x14ac:dyDescent="0.25">
      <c r="A143" s="42" t="s">
        <v>498</v>
      </c>
      <c r="B143" s="42" t="s">
        <v>499</v>
      </c>
    </row>
    <row r="144" spans="1:2" x14ac:dyDescent="0.25">
      <c r="A144" s="42" t="s">
        <v>500</v>
      </c>
      <c r="B144" s="42" t="s">
        <v>501</v>
      </c>
    </row>
    <row r="145" spans="1:2" x14ac:dyDescent="0.25">
      <c r="A145" s="42" t="s">
        <v>502</v>
      </c>
      <c r="B145" s="42" t="s">
        <v>503</v>
      </c>
    </row>
    <row r="146" spans="1:2" x14ac:dyDescent="0.25">
      <c r="A146" s="42" t="s">
        <v>504</v>
      </c>
      <c r="B146" s="42" t="s">
        <v>505</v>
      </c>
    </row>
    <row r="147" spans="1:2" x14ac:dyDescent="0.25">
      <c r="A147" s="42" t="s">
        <v>506</v>
      </c>
      <c r="B147" s="42" t="s">
        <v>507</v>
      </c>
    </row>
    <row r="148" spans="1:2" x14ac:dyDescent="0.25">
      <c r="A148" s="42" t="s">
        <v>508</v>
      </c>
      <c r="B148" s="42" t="s">
        <v>509</v>
      </c>
    </row>
    <row r="149" spans="1:2" x14ac:dyDescent="0.25">
      <c r="A149" s="42" t="s">
        <v>510</v>
      </c>
      <c r="B149" s="42" t="s">
        <v>511</v>
      </c>
    </row>
    <row r="150" spans="1:2" x14ac:dyDescent="0.25">
      <c r="A150" s="42" t="s">
        <v>512</v>
      </c>
      <c r="B150" s="42" t="s">
        <v>513</v>
      </c>
    </row>
    <row r="151" spans="1:2" x14ac:dyDescent="0.25">
      <c r="A151" s="42" t="s">
        <v>514</v>
      </c>
      <c r="B151" s="42" t="s">
        <v>515</v>
      </c>
    </row>
    <row r="152" spans="1:2" x14ac:dyDescent="0.25">
      <c r="A152" s="42" t="s">
        <v>516</v>
      </c>
      <c r="B152" s="42" t="s">
        <v>517</v>
      </c>
    </row>
    <row r="153" spans="1:2" x14ac:dyDescent="0.25">
      <c r="A153" s="42" t="s">
        <v>518</v>
      </c>
    </row>
    <row r="154" spans="1:2" x14ac:dyDescent="0.25">
      <c r="A154" s="42" t="s">
        <v>519</v>
      </c>
    </row>
    <row r="155" spans="1:2" x14ac:dyDescent="0.25">
      <c r="A155" s="42" t="s">
        <v>520</v>
      </c>
    </row>
    <row r="156" spans="1:2" x14ac:dyDescent="0.25">
      <c r="A156" s="42" t="s">
        <v>521</v>
      </c>
    </row>
    <row r="157" spans="1:2" x14ac:dyDescent="0.25">
      <c r="A157" s="42" t="s">
        <v>522</v>
      </c>
    </row>
    <row r="158" spans="1:2" x14ac:dyDescent="0.25">
      <c r="A158" s="42" t="s">
        <v>523</v>
      </c>
    </row>
    <row r="159" spans="1:2" x14ac:dyDescent="0.25">
      <c r="A159" s="42" t="s">
        <v>524</v>
      </c>
    </row>
    <row r="160" spans="1:2" x14ac:dyDescent="0.25">
      <c r="A160" s="42" t="s">
        <v>525</v>
      </c>
    </row>
    <row r="161" spans="1:1" x14ac:dyDescent="0.25">
      <c r="A161" s="42" t="s">
        <v>526</v>
      </c>
    </row>
    <row r="162" spans="1:1" x14ac:dyDescent="0.25">
      <c r="A162" s="42" t="s">
        <v>527</v>
      </c>
    </row>
    <row r="163" spans="1:1" x14ac:dyDescent="0.25">
      <c r="A163" s="42" t="s">
        <v>528</v>
      </c>
    </row>
    <row r="164" spans="1:1" x14ac:dyDescent="0.25">
      <c r="A164" s="42" t="s">
        <v>529</v>
      </c>
    </row>
    <row r="165" spans="1:1" x14ac:dyDescent="0.25">
      <c r="A165" s="42" t="s">
        <v>530</v>
      </c>
    </row>
    <row r="166" spans="1:1" x14ac:dyDescent="0.25">
      <c r="A166" s="42" t="s">
        <v>531</v>
      </c>
    </row>
    <row r="167" spans="1:1" x14ac:dyDescent="0.25">
      <c r="A167" s="42" t="s">
        <v>532</v>
      </c>
    </row>
    <row r="168" spans="1:1" x14ac:dyDescent="0.25">
      <c r="A168" s="42" t="s">
        <v>533</v>
      </c>
    </row>
    <row r="169" spans="1:1" x14ac:dyDescent="0.25">
      <c r="A169" s="42" t="s">
        <v>534</v>
      </c>
    </row>
    <row r="170" spans="1:1" x14ac:dyDescent="0.25">
      <c r="A170" s="42" t="s">
        <v>535</v>
      </c>
    </row>
    <row r="171" spans="1:1" x14ac:dyDescent="0.25">
      <c r="A171" s="42" t="s">
        <v>536</v>
      </c>
    </row>
    <row r="172" spans="1:1" x14ac:dyDescent="0.25">
      <c r="A172" s="42" t="s">
        <v>537</v>
      </c>
    </row>
    <row r="173" spans="1:1" x14ac:dyDescent="0.25">
      <c r="A173" s="42" t="s">
        <v>538</v>
      </c>
    </row>
    <row r="174" spans="1:1" x14ac:dyDescent="0.25">
      <c r="A174" s="42" t="s">
        <v>539</v>
      </c>
    </row>
    <row r="175" spans="1:1" x14ac:dyDescent="0.25">
      <c r="A175" s="42" t="s">
        <v>540</v>
      </c>
    </row>
    <row r="176" spans="1:1" x14ac:dyDescent="0.25">
      <c r="A176" s="42" t="s">
        <v>541</v>
      </c>
    </row>
    <row r="177" spans="1:1" x14ac:dyDescent="0.25">
      <c r="A177" s="42" t="s">
        <v>542</v>
      </c>
    </row>
    <row r="178" spans="1:1" x14ac:dyDescent="0.25">
      <c r="A178" s="42" t="s">
        <v>543</v>
      </c>
    </row>
    <row r="179" spans="1:1" x14ac:dyDescent="0.25">
      <c r="A179" s="42" t="s">
        <v>544</v>
      </c>
    </row>
    <row r="180" spans="1:1" x14ac:dyDescent="0.25">
      <c r="A180" s="42" t="s">
        <v>545</v>
      </c>
    </row>
    <row r="181" spans="1:1" x14ac:dyDescent="0.25">
      <c r="A181" s="42" t="s">
        <v>546</v>
      </c>
    </row>
    <row r="182" spans="1:1" x14ac:dyDescent="0.25">
      <c r="A182" s="42" t="s">
        <v>547</v>
      </c>
    </row>
    <row r="183" spans="1:1" x14ac:dyDescent="0.25">
      <c r="A183" s="42" t="s">
        <v>548</v>
      </c>
    </row>
    <row r="184" spans="1:1" x14ac:dyDescent="0.25">
      <c r="A184" s="42" t="s">
        <v>549</v>
      </c>
    </row>
    <row r="185" spans="1:1" x14ac:dyDescent="0.25">
      <c r="A185" s="42" t="s">
        <v>550</v>
      </c>
    </row>
    <row r="186" spans="1:1" x14ac:dyDescent="0.25">
      <c r="A186" s="42" t="s">
        <v>551</v>
      </c>
    </row>
    <row r="187" spans="1:1" x14ac:dyDescent="0.25">
      <c r="A187" s="42" t="s">
        <v>552</v>
      </c>
    </row>
    <row r="188" spans="1:1" x14ac:dyDescent="0.25">
      <c r="A188" s="42" t="s">
        <v>553</v>
      </c>
    </row>
    <row r="189" spans="1:1" x14ac:dyDescent="0.25">
      <c r="A189" s="42" t="s">
        <v>554</v>
      </c>
    </row>
    <row r="190" spans="1:1" x14ac:dyDescent="0.25">
      <c r="A190" s="42" t="s">
        <v>555</v>
      </c>
    </row>
    <row r="191" spans="1:1" x14ac:dyDescent="0.25">
      <c r="A191" s="42" t="s">
        <v>556</v>
      </c>
    </row>
    <row r="192" spans="1:1" x14ac:dyDescent="0.25">
      <c r="A192" s="42" t="s">
        <v>557</v>
      </c>
    </row>
    <row r="193" spans="1:1" x14ac:dyDescent="0.25">
      <c r="A193" s="42" t="s">
        <v>558</v>
      </c>
    </row>
    <row r="194" spans="1:1" x14ac:dyDescent="0.25">
      <c r="A194" s="42" t="s">
        <v>559</v>
      </c>
    </row>
  </sheetData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9a1279fe1c81e5020c4b39b0e27de998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82a689ee709df6c8df8098a83a334ba4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Props1.xml><?xml version="1.0" encoding="utf-8"?>
<ds:datastoreItem xmlns:ds="http://schemas.openxmlformats.org/officeDocument/2006/customXml" ds:itemID="{D1787F04-3BA4-49D2-91FE-8BF4EE6469FE}"/>
</file>

<file path=customXml/itemProps2.xml><?xml version="1.0" encoding="utf-8"?>
<ds:datastoreItem xmlns:ds="http://schemas.openxmlformats.org/officeDocument/2006/customXml" ds:itemID="{70E2FFFA-D8A6-4951-B08D-0E003C6DF9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030D9-0875-4218-9014-B3DBA47A176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bb5c091d-fcbe-43af-bc21-e758f1d1a95e"/>
    <ds:schemaRef ds:uri="http://schemas.openxmlformats.org/package/2006/metadata/core-properties"/>
    <ds:schemaRef ds:uri="80ac337a-14de-4d1f-b5f6-6e6403b423b5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40a194c4-decd-49a7-b39f-0e1f771bc324}" enabled="1" method="Privileged" siteId="{e54289c6-b630-4215-acc5-57eec01212d6}" removed="0"/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Perdavimo dujotiekis</vt:lpstr>
      <vt:lpstr>Panevėžio DKS</vt:lpstr>
      <vt:lpstr>Jauniūnų DKS</vt:lpstr>
      <vt:lpstr>Stotys</vt:lpstr>
      <vt:lpstr>Nepateikiamo turto sąrašas</vt:lpstr>
      <vt:lpstr>version</vt:lpstr>
      <vt:lpstr>ListofCountries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2025-04-30T11:16:49Z</dcterms:created>
  <dcterms:modified xsi:type="dcterms:W3CDTF">2026-02-05T06:38:10Z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