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LaimaKulviciene\Darbo\AAA informacijos viešinimas\AAA tinklapiui\Vandens naudojimo ir nuotekų tvarkymo apskaitos ataskaitos\Nuotekos\"/>
    </mc:Choice>
  </mc:AlternateContent>
  <xr:revisionPtr revIDLastSave="0" documentId="13_ncr:1_{3DFC8D56-ABFB-40E8-9156-7C8D819E7D15}" xr6:coauthVersionLast="47" xr6:coauthVersionMax="47" xr10:uidLastSave="{00000000-0000-0000-0000-000000000000}"/>
  <bookViews>
    <workbookView xWindow="-108" yWindow="-108" windowWidth="23256" windowHeight="12456" activeTab="1" xr2:uid="{00000000-000D-0000-FFFF-FFFF00000000}"/>
  </bookViews>
  <sheets>
    <sheet name="Skaičiavimo pavyzdžiai" sheetId="1" r:id="rId1"/>
    <sheet name="Skaičiavimo form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 i="1" l="1"/>
  <c r="C49" i="1"/>
  <c r="G36" i="1"/>
  <c r="G24" i="1"/>
  <c r="C58" i="2"/>
  <c r="C47" i="2"/>
  <c r="C46" i="1"/>
  <c r="C50" i="2"/>
  <c r="G37" i="2"/>
  <c r="G25" i="2"/>
  <c r="C57" i="1"/>
  <c r="C45" i="1"/>
  <c r="C59" i="1"/>
  <c r="G23" i="1"/>
  <c r="G20" i="1"/>
  <c r="C56" i="1"/>
  <c r="G33" i="1"/>
  <c r="G29" i="1"/>
  <c r="F30" i="1"/>
  <c r="G31" i="1"/>
  <c r="G28" i="1"/>
  <c r="G27" i="1"/>
  <c r="G19" i="1"/>
  <c r="G15" i="1"/>
  <c r="F19" i="1"/>
  <c r="F15" i="1"/>
  <c r="C48" i="1"/>
  <c r="F20" i="2"/>
  <c r="G16" i="2"/>
  <c r="F16" i="2"/>
  <c r="E20" i="1"/>
  <c r="G21" i="1" s="1"/>
  <c r="E32" i="1"/>
  <c r="F28" i="1"/>
  <c r="F29" i="1"/>
  <c r="F31" i="1"/>
  <c r="F27" i="1"/>
  <c r="G18" i="1"/>
  <c r="G17" i="1"/>
  <c r="G16" i="1"/>
  <c r="F18" i="1"/>
  <c r="F17" i="1"/>
  <c r="F16" i="1"/>
  <c r="G17" i="2"/>
  <c r="G18" i="2"/>
  <c r="G19" i="2"/>
  <c r="G20" i="2"/>
  <c r="G29" i="2"/>
  <c r="G30" i="2"/>
  <c r="G31" i="2"/>
  <c r="G32" i="2"/>
  <c r="G28" i="2"/>
  <c r="F28" i="2"/>
  <c r="F31" i="2"/>
  <c r="F29" i="2"/>
  <c r="F30" i="2"/>
  <c r="F32" i="2"/>
  <c r="F18" i="2"/>
  <c r="C49" i="2"/>
  <c r="C60" i="2"/>
  <c r="E21" i="2"/>
  <c r="G22" i="2" s="1"/>
  <c r="E33" i="2"/>
  <c r="G34" i="2" s="1"/>
  <c r="C57" i="2"/>
  <c r="C61" i="2" s="1"/>
  <c r="F20" i="1" l="1"/>
  <c r="G22" i="1" s="1"/>
  <c r="F32" i="1"/>
  <c r="G21" i="2"/>
  <c r="G24" i="2" s="1"/>
  <c r="G33" i="2"/>
  <c r="G36" i="2" s="1"/>
  <c r="C46" i="2"/>
  <c r="F19" i="2" l="1"/>
  <c r="F17" i="2"/>
  <c r="F21" i="2" l="1"/>
  <c r="G23" i="2" s="1"/>
  <c r="F33" i="2"/>
  <c r="G35" i="2" s="1"/>
  <c r="G34" i="1"/>
  <c r="G30" i="1" l="1"/>
  <c r="G32" i="1" s="1"/>
  <c r="G35" i="1" l="1"/>
</calcChain>
</file>

<file path=xl/sharedStrings.xml><?xml version="1.0" encoding="utf-8"?>
<sst xmlns="http://schemas.openxmlformats.org/spreadsheetml/2006/main" count="251" uniqueCount="71">
  <si>
    <t>Mėginys</t>
  </si>
  <si>
    <t>Laikotarpis</t>
  </si>
  <si>
    <t>Teršalo kiekis, t</t>
  </si>
  <si>
    <t>Nuotekų kiekis, m3</t>
  </si>
  <si>
    <t>Tyrimo rezultatas, mg/l</t>
  </si>
  <si>
    <t>Nuotekų kiekis, tūkst. m3</t>
  </si>
  <si>
    <t>Kai koncentracijų matavimo vienetai µg/l</t>
  </si>
  <si>
    <t>Kai koncentracijų matavimo vienetai mg/l</t>
  </si>
  <si>
    <t>Vidutinė metinė teršalo koncentracija, mg/l</t>
  </si>
  <si>
    <t>Vidutinė metinė teršalo koncentracija, µg/l</t>
  </si>
  <si>
    <t>Metinis nuotekų kiekis, tūkst. m3</t>
  </si>
  <si>
    <t>Tyrimo rezultatas, µg/l</t>
  </si>
  <si>
    <t>Vidutinė metinė teršalo koncentracijos reikšmė apskaičiuojama tais pačiais vienetais, kuriais užpildomi mėginio tyrimo rezultatai.</t>
  </si>
  <si>
    <r>
      <t xml:space="preserve">Kai koncentracijų matavimo vienetai </t>
    </r>
    <r>
      <rPr>
        <b/>
        <sz val="11"/>
        <color theme="1"/>
        <rFont val="Calibri"/>
        <family val="2"/>
        <charset val="186"/>
      </rPr>
      <t>µg</t>
    </r>
    <r>
      <rPr>
        <b/>
        <sz val="11"/>
        <color theme="1"/>
        <rFont val="Calibri"/>
        <family val="2"/>
        <charset val="186"/>
        <scheme val="minor"/>
      </rPr>
      <t>/l</t>
    </r>
  </si>
  <si>
    <t>Jei IS AIVIKS 7.2 lentelės 6.4 stulpelyje nurodyti teršalo matavimo vienetai skiriasi nuo skaičiavimuose gautų reikšmių matavimo vienetų, šias reikšmes būtina perskaičiuoti į IS AIVIKS nurodytus vienetus.</t>
  </si>
  <si>
    <t>Teršalų išleidžiamose nuotekose skaičiavimo formos, kai per metus atliekami 4 matavimai</t>
  </si>
  <si>
    <t>Tyrimo rezultatas prieš valymą, mg/l</t>
  </si>
  <si>
    <t>Tyrimo rezultatas išleidžiamose nuotekose, mg/l</t>
  </si>
  <si>
    <t>Teršalo kiekis prieš valymą, t</t>
  </si>
  <si>
    <t>Teršalo kiekis išleidžiamose nuotekose, t</t>
  </si>
  <si>
    <r>
      <t xml:space="preserve">Tyrimo rezultatas prieš valymą, </t>
    </r>
    <r>
      <rPr>
        <b/>
        <sz val="11"/>
        <rFont val="Calibri"/>
        <family val="2"/>
        <charset val="186"/>
      </rPr>
      <t>µg</t>
    </r>
    <r>
      <rPr>
        <b/>
        <sz val="11"/>
        <rFont val="Calibri"/>
        <family val="2"/>
        <charset val="186"/>
        <scheme val="minor"/>
      </rPr>
      <t>/l</t>
    </r>
  </si>
  <si>
    <t>Tyrimo rezultatas išleidžiamose nuotekose, µg/l</t>
  </si>
  <si>
    <t>Vidutinė metinė teršalo koncentracija prieš valymą, mg/l</t>
  </si>
  <si>
    <t>Vidutinė metinė teršalo koncentracija išleidžiamose nuotekose, µg/l</t>
  </si>
  <si>
    <t>Vidutinė metinė teršalo koncentracija prieš valymą, µg/l</t>
  </si>
  <si>
    <t>Vidutinė metinė teršalo koncentracija išleidžiamose nuotekose, mg/l</t>
  </si>
  <si>
    <t>6.10 stulpelis</t>
  </si>
  <si>
    <t>4 laukelis</t>
  </si>
  <si>
    <t>6.5 stulpelis</t>
  </si>
  <si>
    <t>6.8 stulpelis</t>
  </si>
  <si>
    <t>Kokiu būdu pateikiama reikšmė AIVIKS-e</t>
  </si>
  <si>
    <t>suvedama trijų pozicijų po kablelio tikslumu</t>
  </si>
  <si>
    <t>apskaičiuoja sistema, suvedus kitas reikšmes ir paspaudus mygtuką "Išsaugoti"</t>
  </si>
  <si>
    <t>Reikšmės pildomos tik geltonos spalvos laukeliuose. Kitų  spalvų laukelių reikšmės apskaičiuojamos pagal formules.</t>
  </si>
  <si>
    <t>Reikšmės, gautos žalia spalva pažymėtuose laukeliuose, skirtos pateikti į AIVIKS.</t>
  </si>
  <si>
    <t>Reikšmės, gautos oranžine spalva pažymėtuose laukeliuose, AIVIKS-e apskaičiuojamos automatiškai paspaudus mygtuką "Išsaugoti".</t>
  </si>
  <si>
    <t>Vidutinė metinė teršalo koncentracijos reikšmė apskaičiuojama tais pačiais vienetais, kuriais užpildyti mėginio tyrimo rezultatai.</t>
  </si>
  <si>
    <t>neaktyvus 6.6 stulpelis</t>
  </si>
  <si>
    <t>Jei AIVIKS 7.2 lentelės 6.4 stulpelyje nurodyti teršalo matavimo vienetai skiriasi nuo skaičiavimuose gautų reikšmių matavimo vienetų, šias reikšmes būtina perskaičiuoti į 6.4 stulpelyje nurodytus vienetus.</t>
  </si>
  <si>
    <t>7.2 lentelės laukelis, į kurį pateikiama apskaičiuota reikšmė</t>
  </si>
  <si>
    <t>6.6 stulpelis</t>
  </si>
  <si>
    <t>neaktyvus 6.10 stulpelis</t>
  </si>
  <si>
    <t>Didžiausia mom. arba vidut. paros koncentracija, mg/l</t>
  </si>
  <si>
    <t>Didžiausia mom. arba vidut. paros koncentracija, µg/l</t>
  </si>
  <si>
    <t>Tyrimo rezultatas prieš valymą, µg/l</t>
  </si>
  <si>
    <r>
      <t xml:space="preserve">Tyrimo rezultatas išleidžiamose nuotekose, </t>
    </r>
    <r>
      <rPr>
        <b/>
        <sz val="11"/>
        <rFont val="Calibri"/>
        <family val="2"/>
        <charset val="186"/>
      </rPr>
      <t>µg</t>
    </r>
    <r>
      <rPr>
        <b/>
        <sz val="11"/>
        <rFont val="Calibri"/>
        <family val="2"/>
        <charset val="186"/>
        <scheme val="minor"/>
      </rPr>
      <t>/l</t>
    </r>
  </si>
  <si>
    <t>Kai tyrimo protokole teršalo reikšmė nurodoma su ženkleliu &lt; (mažiau), skaičiavimų lentelėse pildomas 0 (nulis).</t>
  </si>
  <si>
    <t>Jei paėmus mėginį po valymo, prieš valymą mėginys nebuvo paimtas (pvz., valstybinės laboratorinės kontrolės atveju), to mėginio eilutėje tyrimo rezultate prieš valymą užpildoma paskutinio atlikto tyrimo prieš valymą reikšmė.</t>
  </si>
  <si>
    <t>Formos parengtos 4 mėginių per metus atvejui, tačiau jas galima pasikoreguoti pagal faktinį mėginių skaičių, pridedant arba pašalinant mėginių eilutes.</t>
  </si>
  <si>
    <t>Jei paėmus mėginį po valymo, prieš valymą mėginys nebuvo paimtas (pvz., valstybinės laboratorinės kontrolės atveju), to mėginio eilutėje tyrimo rezultate prieš valymą užpildoma paskutinio atlikto tyrimo prieš valymą reikšmė (18 ir 30 eilutės).</t>
  </si>
  <si>
    <t>apskaičiuoja sistema, užpildžius kitas reikšmes ir paspaudus mygtuką "Išsaugoti"</t>
  </si>
  <si>
    <t>2024 m. paskutinis</t>
  </si>
  <si>
    <t>2025 m. pirmas</t>
  </si>
  <si>
    <t>2025 m. antras</t>
  </si>
  <si>
    <t>2025 m. trečias</t>
  </si>
  <si>
    <t>2025 m. ketvirtas</t>
  </si>
  <si>
    <t xml:space="preserve">nuo 2025 m. pradžios iki pirmo metų mėginio </t>
  </si>
  <si>
    <t xml:space="preserve">nuo 2025 m. pirmo iki antro mėginio </t>
  </si>
  <si>
    <t xml:space="preserve">nuo 2025 m. antro iki trečio mėginio </t>
  </si>
  <si>
    <t>nuo 2025 m. trečio iki ketvirto mėginio</t>
  </si>
  <si>
    <t>nuo 2025 m. ketvirto mėginio iki metų pabaigos</t>
  </si>
  <si>
    <t>Viso 2025 m.</t>
  </si>
  <si>
    <t>Didžiausia 2025 m. mom. arba vidut. paros koncentracija išleidžiamose nuotekose, mg/l</t>
  </si>
  <si>
    <t>2025 m. teršalų reikšmių skaičiavimas gamybinėse, buitinėse, komunalinėse nuotekose (prieš valymą ir išleidžiamose nuotekose)</t>
  </si>
  <si>
    <t>Didžiausia 2025 m. momentinė arba vidutinė paros koncentracija išleidžimose nuotekose, µg/l</t>
  </si>
  <si>
    <t>2025 m. teršalų reikšmių skaičiavimas išleidžiamose paviršinėse nuotekose</t>
  </si>
  <si>
    <t>suvedama kuo tikslesnė reikšmė nuo 4 iki 10 pozicijų po kablelio</t>
  </si>
  <si>
    <t>suvedama trijų pozicijų po kablelio tikslumu, nulinės reikšmės į sistemą nepildomos</t>
  </si>
  <si>
    <t>Teršalų nuotekose skaičiavimo pavyzdžiai su užpildytomis reikšmėmis, kai per metus atliekami 4 matavimai, ir skaičiavimo rezultatų pateikimas AIVIKS 7.2 lentelėje</t>
  </si>
  <si>
    <t>7.2 lentelės laukelis, kuriame pateikiama apskaičiuota reikšmė</t>
  </si>
  <si>
    <t>Jei paėmus mėginį kažkurio teršalo tyrimas nebuvo atliekamas, to teršalo tyrimo rezultate užpildoma jo paskutinio atlikto tyrimo reikšmė (netaikoma paviršinėms nuotekoms).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</si>
</sst>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0000000000"/>
  </numFmts>
  <fonts count="13" x14ac:knownFonts="1">
    <font>
      <sz val="11"/>
      <color theme="1"/>
      <name val="Calibri"/>
      <family val="2"/>
      <charset val="186"/>
      <scheme val="minor"/>
    </font>
    <font>
      <b/>
      <sz val="11"/>
      <color theme="1"/>
      <name val="Calibri"/>
      <family val="2"/>
      <charset val="186"/>
      <scheme val="minor"/>
    </font>
    <font>
      <b/>
      <sz val="11"/>
      <color theme="1"/>
      <name val="Calibri"/>
      <family val="2"/>
      <charset val="186"/>
    </font>
    <font>
      <b/>
      <sz val="12"/>
      <color theme="1"/>
      <name val="Calibri"/>
      <family val="2"/>
      <charset val="186"/>
      <scheme val="minor"/>
    </font>
    <font>
      <b/>
      <sz val="12"/>
      <name val="Calibri"/>
      <family val="2"/>
      <charset val="186"/>
      <scheme val="minor"/>
    </font>
    <font>
      <b/>
      <sz val="11"/>
      <name val="Calibri"/>
      <family val="2"/>
      <charset val="186"/>
      <scheme val="minor"/>
    </font>
    <font>
      <b/>
      <sz val="11"/>
      <name val="Calibri"/>
      <family val="2"/>
      <charset val="186"/>
    </font>
    <font>
      <sz val="11"/>
      <name val="Calibri"/>
      <family val="2"/>
      <charset val="186"/>
      <scheme val="minor"/>
    </font>
    <font>
      <b/>
      <sz val="11"/>
      <color rgb="FFFF0000"/>
      <name val="Calibri"/>
      <family val="2"/>
      <charset val="186"/>
      <scheme val="minor"/>
    </font>
    <font>
      <sz val="11"/>
      <color rgb="FFFF0000"/>
      <name val="Calibri"/>
      <family val="2"/>
      <charset val="186"/>
      <scheme val="minor"/>
    </font>
    <font>
      <b/>
      <sz val="14"/>
      <name val="Calibri"/>
      <family val="2"/>
      <charset val="186"/>
      <scheme val="minor"/>
    </font>
    <font>
      <b/>
      <sz val="11"/>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rgb="FFFFFF99"/>
        <bgColor indexed="64"/>
      </patternFill>
    </fill>
    <fill>
      <patternFill patternType="solid">
        <fgColor rgb="FF92D050"/>
        <bgColor indexed="64"/>
      </patternFill>
    </fill>
    <fill>
      <patternFill patternType="solid">
        <fgColor rgb="FFFFC000"/>
        <bgColor indexed="64"/>
      </patternFill>
    </fill>
  </fills>
  <borders count="41">
    <border>
      <left/>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thin">
        <color indexed="64"/>
      </top>
      <bottom/>
      <diagonal/>
    </border>
  </borders>
  <cellStyleXfs count="1">
    <xf numFmtId="0" fontId="0" fillId="0" borderId="0"/>
  </cellStyleXfs>
  <cellXfs count="134">
    <xf numFmtId="0" fontId="0" fillId="0" borderId="0" xfId="0"/>
    <xf numFmtId="0" fontId="1" fillId="0" borderId="0" xfId="0" applyFont="1"/>
    <xf numFmtId="0" fontId="0" fillId="0" borderId="2" xfId="0" applyBorder="1"/>
    <xf numFmtId="0" fontId="1" fillId="0" borderId="7" xfId="0" applyFont="1" applyBorder="1"/>
    <xf numFmtId="0" fontId="0" fillId="0" borderId="7" xfId="0" applyBorder="1"/>
    <xf numFmtId="0" fontId="1" fillId="0" borderId="10" xfId="0" applyFont="1" applyBorder="1"/>
    <xf numFmtId="0" fontId="1" fillId="0" borderId="9" xfId="0" applyFont="1" applyBorder="1"/>
    <xf numFmtId="0" fontId="0" fillId="0" borderId="0" xfId="0" applyAlignment="1">
      <alignment horizontal="left"/>
    </xf>
    <xf numFmtId="0" fontId="3" fillId="0" borderId="0" xfId="0" applyFont="1" applyAlignment="1">
      <alignment horizontal="left"/>
    </xf>
    <xf numFmtId="0" fontId="7" fillId="0" borderId="7" xfId="0" applyFont="1" applyBorder="1"/>
    <xf numFmtId="0" fontId="7" fillId="0" borderId="0" xfId="0" applyFont="1"/>
    <xf numFmtId="0" fontId="7" fillId="0" borderId="9" xfId="0" applyFont="1" applyBorder="1"/>
    <xf numFmtId="0" fontId="7" fillId="0" borderId="10" xfId="0" applyFont="1" applyBorder="1"/>
    <xf numFmtId="0" fontId="0" fillId="2" borderId="3" xfId="0" applyFill="1" applyBorder="1"/>
    <xf numFmtId="0" fontId="7" fillId="2" borderId="1" xfId="0" applyFont="1" applyFill="1" applyBorder="1"/>
    <xf numFmtId="0" fontId="7" fillId="2" borderId="3" xfId="0" applyFont="1" applyFill="1" applyBorder="1"/>
    <xf numFmtId="0" fontId="7" fillId="2" borderId="0" xfId="0" applyFont="1" applyFill="1"/>
    <xf numFmtId="0" fontId="8" fillId="0" borderId="0" xfId="0" applyFont="1"/>
    <xf numFmtId="0" fontId="1" fillId="0" borderId="0" xfId="0" applyFont="1" applyAlignment="1">
      <alignment horizontal="left"/>
    </xf>
    <xf numFmtId="0" fontId="0" fillId="0" borderId="3" xfId="0" applyBorder="1"/>
    <xf numFmtId="0" fontId="10" fillId="0" borderId="0" xfId="0" applyFont="1"/>
    <xf numFmtId="0" fontId="0" fillId="0" borderId="10" xfId="0" applyBorder="1"/>
    <xf numFmtId="0" fontId="1" fillId="0" borderId="16" xfId="0" applyFont="1" applyBorder="1"/>
    <xf numFmtId="0" fontId="0" fillId="0" borderId="8" xfId="0" applyBorder="1"/>
    <xf numFmtId="0" fontId="9" fillId="0" borderId="0" xfId="0" applyFont="1" applyAlignment="1">
      <alignment horizontal="left" wrapText="1"/>
    </xf>
    <xf numFmtId="0" fontId="9" fillId="0" borderId="0" xfId="0" applyFont="1" applyAlignment="1">
      <alignment wrapText="1"/>
    </xf>
    <xf numFmtId="0" fontId="9" fillId="0" borderId="0" xfId="0" applyFont="1" applyAlignment="1">
      <alignment horizontal="left"/>
    </xf>
    <xf numFmtId="0" fontId="0" fillId="0" borderId="16" xfId="0" applyBorder="1"/>
    <xf numFmtId="0" fontId="0" fillId="0" borderId="20" xfId="0" applyBorder="1"/>
    <xf numFmtId="0" fontId="4" fillId="0" borderId="0" xfId="0" applyFont="1"/>
    <xf numFmtId="164" fontId="1" fillId="0" borderId="10" xfId="0" applyNumberFormat="1" applyFont="1" applyBorder="1"/>
    <xf numFmtId="0" fontId="0" fillId="0" borderId="18" xfId="0" applyBorder="1"/>
    <xf numFmtId="0" fontId="0" fillId="0" borderId="5" xfId="0" applyBorder="1"/>
    <xf numFmtId="0" fontId="1" fillId="0" borderId="12" xfId="0" applyFont="1" applyBorder="1" applyAlignment="1">
      <alignment wrapText="1"/>
    </xf>
    <xf numFmtId="0" fontId="1" fillId="0" borderId="15" xfId="0" applyFont="1" applyBorder="1" applyAlignment="1">
      <alignment wrapText="1"/>
    </xf>
    <xf numFmtId="0" fontId="0" fillId="0" borderId="0" xfId="0" applyAlignment="1">
      <alignment wrapText="1"/>
    </xf>
    <xf numFmtId="0" fontId="5" fillId="0" borderId="12" xfId="0" applyFont="1" applyBorder="1" applyAlignment="1">
      <alignment wrapText="1"/>
    </xf>
    <xf numFmtId="0" fontId="5" fillId="0" borderId="15" xfId="0" applyFont="1" applyBorder="1" applyAlignment="1">
      <alignment wrapText="1"/>
    </xf>
    <xf numFmtId="0" fontId="5" fillId="0" borderId="13" xfId="0" applyFont="1" applyBorder="1" applyAlignment="1">
      <alignment wrapText="1"/>
    </xf>
    <xf numFmtId="0" fontId="5" fillId="0" borderId="22" xfId="0" applyFont="1" applyBorder="1" applyAlignment="1">
      <alignment wrapText="1"/>
    </xf>
    <xf numFmtId="0" fontId="7" fillId="0" borderId="19" xfId="0" applyFont="1" applyBorder="1"/>
    <xf numFmtId="0" fontId="7" fillId="0" borderId="20" xfId="0" applyFont="1" applyBorder="1"/>
    <xf numFmtId="0" fontId="5" fillId="0" borderId="21" xfId="0" applyFont="1" applyBorder="1"/>
    <xf numFmtId="0" fontId="7" fillId="2" borderId="20" xfId="0" applyFont="1" applyFill="1" applyBorder="1"/>
    <xf numFmtId="0" fontId="5" fillId="3" borderId="0" xfId="0" applyFont="1" applyFill="1"/>
    <xf numFmtId="0" fontId="5" fillId="0" borderId="23" xfId="0" applyFont="1" applyBorder="1" applyAlignment="1">
      <alignment wrapText="1"/>
    </xf>
    <xf numFmtId="0" fontId="7" fillId="0" borderId="24" xfId="0" applyFont="1" applyBorder="1"/>
    <xf numFmtId="0" fontId="7" fillId="0" borderId="16" xfId="0" applyFont="1" applyBorder="1"/>
    <xf numFmtId="0" fontId="7" fillId="0" borderId="18" xfId="0" applyFont="1" applyBorder="1"/>
    <xf numFmtId="0" fontId="7" fillId="0" borderId="1" xfId="0" applyFont="1" applyBorder="1"/>
    <xf numFmtId="0" fontId="1" fillId="0" borderId="23" xfId="0" applyFont="1" applyBorder="1" applyAlignment="1">
      <alignment wrapText="1"/>
    </xf>
    <xf numFmtId="0" fontId="0" fillId="0" borderId="24" xfId="0" applyBorder="1"/>
    <xf numFmtId="0" fontId="1" fillId="0" borderId="25" xfId="0" applyFont="1" applyBorder="1" applyAlignment="1">
      <alignment wrapText="1"/>
    </xf>
    <xf numFmtId="0" fontId="0" fillId="0" borderId="19" xfId="0" applyBorder="1"/>
    <xf numFmtId="0" fontId="0" fillId="2" borderId="19" xfId="0" applyFill="1" applyBorder="1"/>
    <xf numFmtId="0" fontId="0" fillId="2" borderId="20" xfId="0" applyFill="1" applyBorder="1"/>
    <xf numFmtId="0" fontId="1" fillId="0" borderId="26" xfId="0" applyFont="1" applyBorder="1"/>
    <xf numFmtId="0" fontId="1" fillId="0" borderId="24" xfId="0" applyFont="1" applyBorder="1"/>
    <xf numFmtId="0" fontId="1" fillId="0" borderId="6" xfId="0" applyFont="1" applyBorder="1" applyAlignment="1">
      <alignment wrapText="1"/>
    </xf>
    <xf numFmtId="0" fontId="1" fillId="0" borderId="22" xfId="0" applyFont="1" applyBorder="1" applyAlignment="1">
      <alignment wrapText="1"/>
    </xf>
    <xf numFmtId="0" fontId="1" fillId="0" borderId="10" xfId="0" applyFont="1" applyBorder="1" applyAlignment="1">
      <alignment horizontal="right"/>
    </xf>
    <xf numFmtId="0" fontId="5" fillId="0" borderId="18" xfId="0" applyFont="1" applyBorder="1" applyAlignment="1">
      <alignment horizontal="right"/>
    </xf>
    <xf numFmtId="0" fontId="1" fillId="0" borderId="0" xfId="0" applyFont="1" applyAlignment="1">
      <alignment horizontal="right"/>
    </xf>
    <xf numFmtId="0" fontId="5" fillId="0" borderId="10" xfId="0" applyFont="1" applyBorder="1" applyAlignment="1">
      <alignment horizontal="right"/>
    </xf>
    <xf numFmtId="0" fontId="5" fillId="0" borderId="0" xfId="0" applyFont="1" applyAlignment="1">
      <alignment horizontal="right"/>
    </xf>
    <xf numFmtId="165" fontId="5" fillId="3" borderId="0" xfId="0" applyNumberFormat="1" applyFont="1" applyFill="1"/>
    <xf numFmtId="0" fontId="5" fillId="0" borderId="0" xfId="0" applyFont="1"/>
    <xf numFmtId="0" fontId="5" fillId="3" borderId="10" xfId="0" applyFont="1" applyFill="1" applyBorder="1"/>
    <xf numFmtId="0" fontId="12" fillId="0" borderId="0" xfId="0" applyFont="1"/>
    <xf numFmtId="165" fontId="1" fillId="3" borderId="0" xfId="0" applyNumberFormat="1" applyFont="1" applyFill="1"/>
    <xf numFmtId="0" fontId="1" fillId="0" borderId="13" xfId="0" applyFont="1" applyBorder="1" applyAlignment="1">
      <alignment wrapText="1"/>
    </xf>
    <xf numFmtId="0" fontId="1" fillId="3" borderId="27" xfId="0" applyFont="1" applyFill="1" applyBorder="1"/>
    <xf numFmtId="165" fontId="1" fillId="4" borderId="0" xfId="0" applyNumberFormat="1" applyFont="1" applyFill="1"/>
    <xf numFmtId="0" fontId="1" fillId="3" borderId="10" xfId="0" applyFont="1" applyFill="1" applyBorder="1"/>
    <xf numFmtId="0" fontId="11" fillId="0" borderId="28" xfId="0" applyFont="1" applyBorder="1" applyAlignment="1">
      <alignment wrapText="1"/>
    </xf>
    <xf numFmtId="0" fontId="0" fillId="0" borderId="29" xfId="0" applyBorder="1"/>
    <xf numFmtId="0" fontId="0" fillId="0" borderId="30" xfId="0" applyBorder="1"/>
    <xf numFmtId="165" fontId="5" fillId="4" borderId="0" xfId="0" applyNumberFormat="1" applyFont="1" applyFill="1"/>
    <xf numFmtId="0" fontId="11" fillId="0" borderId="31" xfId="0" applyFont="1" applyBorder="1" applyAlignment="1">
      <alignment wrapText="1"/>
    </xf>
    <xf numFmtId="0" fontId="0" fillId="0" borderId="17" xfId="0" applyBorder="1"/>
    <xf numFmtId="0" fontId="1" fillId="3" borderId="0" xfId="0" applyFont="1" applyFill="1"/>
    <xf numFmtId="0" fontId="0" fillId="0" borderId="21" xfId="0" applyBorder="1"/>
    <xf numFmtId="0" fontId="0" fillId="0" borderId="4" xfId="0" applyBorder="1"/>
    <xf numFmtId="0" fontId="1" fillId="0" borderId="32" xfId="0" applyFont="1" applyBorder="1" applyAlignment="1">
      <alignment wrapText="1"/>
    </xf>
    <xf numFmtId="0" fontId="11" fillId="0" borderId="32" xfId="0" applyFont="1" applyBorder="1" applyAlignment="1">
      <alignment wrapText="1"/>
    </xf>
    <xf numFmtId="0" fontId="11" fillId="0" borderId="22" xfId="0" applyFont="1" applyBorder="1" applyAlignment="1">
      <alignment wrapText="1"/>
    </xf>
    <xf numFmtId="0" fontId="0" fillId="3" borderId="4" xfId="0" applyFill="1" applyBorder="1"/>
    <xf numFmtId="0" fontId="0" fillId="0" borderId="33" xfId="0" applyBorder="1"/>
    <xf numFmtId="0" fontId="11" fillId="0" borderId="13" xfId="0" applyFont="1" applyBorder="1" applyAlignment="1">
      <alignment wrapText="1"/>
    </xf>
    <xf numFmtId="0" fontId="0" fillId="2" borderId="0" xfId="0" applyFill="1"/>
    <xf numFmtId="0" fontId="1" fillId="3" borderId="18" xfId="0" applyFont="1" applyFill="1" applyBorder="1"/>
    <xf numFmtId="0" fontId="1" fillId="2" borderId="0" xfId="0" applyFont="1" applyFill="1"/>
    <xf numFmtId="0" fontId="1" fillId="4" borderId="10" xfId="0" applyFont="1" applyFill="1" applyBorder="1"/>
    <xf numFmtId="0" fontId="7" fillId="0" borderId="2" xfId="0" applyFont="1" applyBorder="1"/>
    <xf numFmtId="0" fontId="0" fillId="0" borderId="11" xfId="0" applyBorder="1"/>
    <xf numFmtId="164" fontId="1" fillId="0" borderId="0" xfId="0" applyNumberFormat="1" applyFont="1"/>
    <xf numFmtId="0" fontId="11" fillId="4" borderId="3" xfId="0" applyFont="1" applyFill="1" applyBorder="1"/>
    <xf numFmtId="0" fontId="1" fillId="0" borderId="8" xfId="0" applyFont="1" applyBorder="1"/>
    <xf numFmtId="0" fontId="1" fillId="0" borderId="1" xfId="0" applyFont="1" applyBorder="1" applyAlignment="1">
      <alignment horizontal="right"/>
    </xf>
    <xf numFmtId="0" fontId="1" fillId="0" borderId="3" xfId="0" applyFont="1" applyBorder="1" applyAlignment="1">
      <alignment horizontal="right"/>
    </xf>
    <xf numFmtId="0" fontId="11" fillId="3" borderId="33" xfId="0" applyFont="1" applyFill="1" applyBorder="1"/>
    <xf numFmtId="0" fontId="0" fillId="0" borderId="0" xfId="0" applyAlignment="1">
      <alignment horizontal="right"/>
    </xf>
    <xf numFmtId="0" fontId="11" fillId="4" borderId="20" xfId="0" applyFont="1" applyFill="1" applyBorder="1"/>
    <xf numFmtId="0" fontId="1" fillId="3" borderId="17" xfId="0" applyFont="1" applyFill="1" applyBorder="1"/>
    <xf numFmtId="0" fontId="0" fillId="0" borderId="1" xfId="0" applyBorder="1"/>
    <xf numFmtId="0" fontId="0" fillId="2" borderId="21" xfId="0" applyFill="1" applyBorder="1"/>
    <xf numFmtId="0" fontId="1" fillId="0" borderId="1" xfId="0" applyFont="1" applyBorder="1"/>
    <xf numFmtId="0" fontId="1" fillId="0" borderId="3" xfId="0" applyFont="1" applyBorder="1"/>
    <xf numFmtId="0" fontId="1" fillId="0" borderId="34" xfId="0" applyFont="1" applyBorder="1"/>
    <xf numFmtId="0" fontId="0" fillId="0" borderId="35" xfId="0" applyBorder="1"/>
    <xf numFmtId="0" fontId="0" fillId="0" borderId="36" xfId="0" applyBorder="1"/>
    <xf numFmtId="0" fontId="0" fillId="0" borderId="37" xfId="0" applyBorder="1"/>
    <xf numFmtId="0" fontId="1" fillId="0" borderId="38" xfId="0" applyFont="1" applyBorder="1"/>
    <xf numFmtId="164" fontId="1" fillId="0" borderId="38" xfId="0" applyNumberFormat="1" applyFont="1" applyBorder="1"/>
    <xf numFmtId="0" fontId="7" fillId="0" borderId="35" xfId="0" applyFont="1" applyBorder="1"/>
    <xf numFmtId="0" fontId="7" fillId="0" borderId="36" xfId="0" applyFont="1" applyBorder="1"/>
    <xf numFmtId="0" fontId="5" fillId="0" borderId="38" xfId="0" applyFont="1" applyBorder="1"/>
    <xf numFmtId="0" fontId="1" fillId="3" borderId="38" xfId="0" applyFont="1" applyFill="1" applyBorder="1"/>
    <xf numFmtId="0" fontId="1" fillId="0" borderId="39" xfId="0" applyFont="1" applyBorder="1" applyAlignment="1">
      <alignment wrapText="1"/>
    </xf>
    <xf numFmtId="0" fontId="1" fillId="0" borderId="31" xfId="0" applyFont="1" applyBorder="1" applyAlignment="1">
      <alignment wrapText="1"/>
    </xf>
    <xf numFmtId="0" fontId="0" fillId="2" borderId="40" xfId="0" applyFill="1" applyBorder="1"/>
    <xf numFmtId="0" fontId="1" fillId="3" borderId="19" xfId="0" applyFont="1" applyFill="1" applyBorder="1"/>
    <xf numFmtId="165" fontId="1" fillId="3" borderId="20" xfId="0" applyNumberFormat="1" applyFont="1" applyFill="1" applyBorder="1"/>
    <xf numFmtId="0" fontId="1" fillId="3" borderId="20" xfId="0" applyFont="1" applyFill="1" applyBorder="1"/>
    <xf numFmtId="166" fontId="1" fillId="4" borderId="10" xfId="0" applyNumberFormat="1" applyFont="1" applyFill="1" applyBorder="1"/>
    <xf numFmtId="0" fontId="0" fillId="3" borderId="38" xfId="0" applyFill="1" applyBorder="1"/>
    <xf numFmtId="0" fontId="7" fillId="2" borderId="21" xfId="0" applyFont="1" applyFill="1" applyBorder="1"/>
    <xf numFmtId="0" fontId="7" fillId="0" borderId="21" xfId="0" applyFont="1" applyBorder="1"/>
    <xf numFmtId="0" fontId="11" fillId="0" borderId="31" xfId="0" applyFont="1" applyBorder="1" applyAlignment="1">
      <alignment horizontal="left" wrapText="1"/>
    </xf>
    <xf numFmtId="0" fontId="11" fillId="0" borderId="13" xfId="0" applyFont="1" applyBorder="1" applyAlignment="1">
      <alignment horizontal="left" wrapText="1"/>
    </xf>
    <xf numFmtId="0" fontId="11" fillId="0" borderId="14" xfId="0" applyFont="1" applyBorder="1" applyAlignment="1">
      <alignment horizontal="left" wrapText="1"/>
    </xf>
    <xf numFmtId="0" fontId="0" fillId="0" borderId="17" xfId="0" applyBorder="1" applyAlignment="1">
      <alignment horizontal="left"/>
    </xf>
    <xf numFmtId="0" fontId="0" fillId="0" borderId="10" xfId="0" applyBorder="1" applyAlignment="1">
      <alignment horizontal="left"/>
    </xf>
    <xf numFmtId="0" fontId="0" fillId="0" borderId="11" xfId="0" applyBorder="1" applyAlignment="1">
      <alignment horizontal="left"/>
    </xf>
  </cellXfs>
  <cellStyles count="1">
    <cellStyle name="Įprastas"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0"/>
  <sheetViews>
    <sheetView workbookViewId="0">
      <selection activeCell="A5" sqref="A5"/>
    </sheetView>
  </sheetViews>
  <sheetFormatPr defaultRowHeight="14.4" x14ac:dyDescent="0.3"/>
  <cols>
    <col min="1" max="1" width="30.109375" customWidth="1"/>
    <col min="2" max="2" width="16.6640625" customWidth="1"/>
    <col min="3" max="3" width="15.44140625" customWidth="1"/>
    <col min="4" max="4" width="43.88671875" bestFit="1" customWidth="1"/>
    <col min="5" max="5" width="12.109375" customWidth="1"/>
    <col min="6" max="6" width="16.109375" customWidth="1"/>
    <col min="7" max="7" width="15.88671875" customWidth="1"/>
    <col min="8" max="8" width="27.88671875" customWidth="1"/>
    <col min="9" max="9" width="89.44140625" bestFit="1" customWidth="1"/>
    <col min="10" max="10" width="8.88671875" customWidth="1"/>
  </cols>
  <sheetData>
    <row r="1" spans="1:11" ht="18" x14ac:dyDescent="0.35">
      <c r="A1" s="20" t="s">
        <v>68</v>
      </c>
    </row>
    <row r="2" spans="1:11" ht="18" x14ac:dyDescent="0.35">
      <c r="A2" s="20"/>
    </row>
    <row r="3" spans="1:11" x14ac:dyDescent="0.3">
      <c r="A3" s="10" t="s">
        <v>33</v>
      </c>
    </row>
    <row r="4" spans="1:11" x14ac:dyDescent="0.3">
      <c r="A4" s="10" t="s">
        <v>46</v>
      </c>
    </row>
    <row r="5" spans="1:11" x14ac:dyDescent="0.3">
      <c r="A5" s="10" t="s">
        <v>70</v>
      </c>
    </row>
    <row r="6" spans="1:11" x14ac:dyDescent="0.3">
      <c r="A6" s="10" t="s">
        <v>49</v>
      </c>
    </row>
    <row r="7" spans="1:11" ht="14.4" customHeight="1" x14ac:dyDescent="0.3">
      <c r="A7" s="10" t="s">
        <v>36</v>
      </c>
      <c r="B7" s="25"/>
      <c r="C7" s="25"/>
      <c r="D7" s="25"/>
      <c r="E7" s="25"/>
    </row>
    <row r="8" spans="1:11" x14ac:dyDescent="0.3">
      <c r="A8" s="10" t="s">
        <v>38</v>
      </c>
    </row>
    <row r="9" spans="1:11" x14ac:dyDescent="0.3">
      <c r="A9" s="10" t="s">
        <v>34</v>
      </c>
    </row>
    <row r="10" spans="1:11" x14ac:dyDescent="0.3">
      <c r="A10" s="10" t="s">
        <v>35</v>
      </c>
    </row>
    <row r="11" spans="1:11" x14ac:dyDescent="0.3">
      <c r="A11" s="26"/>
      <c r="B11" s="24"/>
      <c r="C11" s="24"/>
      <c r="D11" s="24"/>
      <c r="E11" s="24"/>
    </row>
    <row r="12" spans="1:11" ht="15.6" x14ac:dyDescent="0.3">
      <c r="A12" s="29" t="s">
        <v>63</v>
      </c>
      <c r="B12" s="29"/>
      <c r="C12" s="29"/>
      <c r="D12" s="29"/>
      <c r="E12" s="29"/>
      <c r="K12" s="68"/>
    </row>
    <row r="13" spans="1:11" ht="15" thickBot="1" x14ac:dyDescent="0.35">
      <c r="A13" s="3" t="s">
        <v>7</v>
      </c>
    </row>
    <row r="14" spans="1:11" s="35" customFormat="1" ht="45" customHeight="1" x14ac:dyDescent="0.3">
      <c r="A14" s="33" t="s">
        <v>0</v>
      </c>
      <c r="B14" s="59" t="s">
        <v>16</v>
      </c>
      <c r="C14" s="34" t="s">
        <v>17</v>
      </c>
      <c r="D14" s="59" t="s">
        <v>1</v>
      </c>
      <c r="E14" s="34" t="s">
        <v>3</v>
      </c>
      <c r="F14" s="59" t="s">
        <v>18</v>
      </c>
      <c r="G14" s="70" t="s">
        <v>19</v>
      </c>
      <c r="H14" s="78" t="s">
        <v>69</v>
      </c>
      <c r="I14" s="74" t="s">
        <v>30</v>
      </c>
    </row>
    <row r="15" spans="1:11" x14ac:dyDescent="0.3">
      <c r="A15" s="4" t="s">
        <v>51</v>
      </c>
      <c r="B15" s="54">
        <v>130.45599999999999</v>
      </c>
      <c r="C15" s="13">
        <v>8.2349999999999994</v>
      </c>
      <c r="D15" s="28" t="s">
        <v>56</v>
      </c>
      <c r="E15" s="13">
        <v>18123</v>
      </c>
      <c r="F15" s="28">
        <f>B15*E15/1000000</f>
        <v>2.364254088</v>
      </c>
      <c r="G15">
        <f>C15*E15/1000000</f>
        <v>0.14924290500000001</v>
      </c>
      <c r="H15" s="2"/>
      <c r="I15" s="75"/>
    </row>
    <row r="16" spans="1:11" x14ac:dyDescent="0.3">
      <c r="A16" s="4" t="s">
        <v>52</v>
      </c>
      <c r="B16" s="55">
        <v>152.655</v>
      </c>
      <c r="C16" s="13">
        <v>7.8650000000000002</v>
      </c>
      <c r="D16" s="28" t="s">
        <v>57</v>
      </c>
      <c r="E16" s="13">
        <v>18500</v>
      </c>
      <c r="F16" s="28">
        <f>B16*E16/1000000</f>
        <v>2.8241174999999998</v>
      </c>
      <c r="G16">
        <f>C16*E16/1000000</f>
        <v>0.14550250000000001</v>
      </c>
      <c r="H16" s="2"/>
      <c r="I16" s="75"/>
    </row>
    <row r="17" spans="1:9" x14ac:dyDescent="0.3">
      <c r="A17" s="4" t="s">
        <v>53</v>
      </c>
      <c r="B17" s="55">
        <v>121.623</v>
      </c>
      <c r="C17" s="13">
        <v>9.4320000000000004</v>
      </c>
      <c r="D17" s="28" t="s">
        <v>58</v>
      </c>
      <c r="E17" s="13">
        <v>17345</v>
      </c>
      <c r="F17" s="28">
        <f>B17*E17/1000000</f>
        <v>2.1095509350000001</v>
      </c>
      <c r="G17">
        <f>C17*E17/1000000</f>
        <v>0.16359804</v>
      </c>
      <c r="H17" s="2"/>
      <c r="I17" s="75"/>
    </row>
    <row r="18" spans="1:9" x14ac:dyDescent="0.3">
      <c r="A18" s="4" t="s">
        <v>54</v>
      </c>
      <c r="B18" s="55">
        <v>121.623</v>
      </c>
      <c r="C18" s="13">
        <v>7.9210000000000003</v>
      </c>
      <c r="D18" s="28" t="s">
        <v>59</v>
      </c>
      <c r="E18" s="13">
        <v>16150</v>
      </c>
      <c r="F18" s="28">
        <f>B18*E18/1000000</f>
        <v>1.9642114500000001</v>
      </c>
      <c r="G18">
        <f>C18*E18/1000000</f>
        <v>0.12792415000000001</v>
      </c>
      <c r="H18" s="2"/>
      <c r="I18" s="75"/>
    </row>
    <row r="19" spans="1:9" x14ac:dyDescent="0.3">
      <c r="A19" s="4" t="s">
        <v>55</v>
      </c>
      <c r="B19" s="55">
        <v>187.45099999999999</v>
      </c>
      <c r="C19" s="13">
        <v>6.8630000000000004</v>
      </c>
      <c r="D19" s="28" t="s">
        <v>60</v>
      </c>
      <c r="E19" s="13">
        <v>14500</v>
      </c>
      <c r="F19" s="28">
        <f>B19*E19/1000000</f>
        <v>2.7180395000000002</v>
      </c>
      <c r="G19" s="81">
        <f>C19*E19/1000000</f>
        <v>9.9513500000000005E-2</v>
      </c>
      <c r="H19" s="28"/>
      <c r="I19" s="75"/>
    </row>
    <row r="20" spans="1:9" x14ac:dyDescent="0.3">
      <c r="A20" s="109"/>
      <c r="B20" s="110"/>
      <c r="C20" s="111"/>
      <c r="D20" s="112" t="s">
        <v>61</v>
      </c>
      <c r="E20" s="112">
        <f>SUM(E15:E19)</f>
        <v>84618</v>
      </c>
      <c r="F20" s="113">
        <f>SUM(F15:F19)</f>
        <v>11.980173473000001</v>
      </c>
      <c r="G20" s="71">
        <f>SUM(G15:G19)</f>
        <v>0.68578109500000006</v>
      </c>
      <c r="H20" s="28" t="s">
        <v>26</v>
      </c>
      <c r="I20" s="75" t="s">
        <v>66</v>
      </c>
    </row>
    <row r="21" spans="1:9" x14ac:dyDescent="0.3">
      <c r="A21" s="4"/>
      <c r="F21" s="62" t="s">
        <v>10</v>
      </c>
      <c r="G21" s="80">
        <f>E20/1000</f>
        <v>84.617999999999995</v>
      </c>
      <c r="H21" s="2" t="s">
        <v>27</v>
      </c>
      <c r="I21" s="75" t="s">
        <v>31</v>
      </c>
    </row>
    <row r="22" spans="1:9" x14ac:dyDescent="0.3">
      <c r="A22" s="3"/>
      <c r="B22" s="1"/>
      <c r="D22" s="1"/>
      <c r="F22" s="62" t="s">
        <v>22</v>
      </c>
      <c r="G22" s="69">
        <f>F20*1000/G21</f>
        <v>141.57949222387674</v>
      </c>
      <c r="H22" s="2" t="s">
        <v>28</v>
      </c>
      <c r="I22" s="75" t="s">
        <v>67</v>
      </c>
    </row>
    <row r="23" spans="1:9" x14ac:dyDescent="0.3">
      <c r="A23" s="3"/>
      <c r="B23" s="1"/>
      <c r="C23" s="62"/>
      <c r="E23" s="1"/>
      <c r="F23" s="62" t="s">
        <v>25</v>
      </c>
      <c r="G23" s="72">
        <f>G20*1000/G21</f>
        <v>8.1044351674584618</v>
      </c>
      <c r="H23" s="2" t="s">
        <v>37</v>
      </c>
      <c r="I23" s="75" t="s">
        <v>50</v>
      </c>
    </row>
    <row r="24" spans="1:9" ht="15" thickBot="1" x14ac:dyDescent="0.35">
      <c r="A24" s="6"/>
      <c r="B24" s="5"/>
      <c r="C24" s="21"/>
      <c r="D24" s="21"/>
      <c r="E24" s="21"/>
      <c r="F24" s="60" t="s">
        <v>62</v>
      </c>
      <c r="G24" s="73">
        <f>MAX(C16:C19)</f>
        <v>9.4320000000000004</v>
      </c>
      <c r="H24" s="79" t="s">
        <v>29</v>
      </c>
      <c r="I24" s="76" t="s">
        <v>31</v>
      </c>
    </row>
    <row r="25" spans="1:9" ht="15" thickBot="1" x14ac:dyDescent="0.35">
      <c r="A25" s="3" t="s">
        <v>13</v>
      </c>
      <c r="B25" s="1"/>
      <c r="E25" s="19"/>
    </row>
    <row r="26" spans="1:9" s="35" customFormat="1" ht="45" customHeight="1" x14ac:dyDescent="0.3">
      <c r="A26" s="36" t="s">
        <v>0</v>
      </c>
      <c r="B26" s="38" t="s">
        <v>44</v>
      </c>
      <c r="C26" s="37" t="s">
        <v>45</v>
      </c>
      <c r="D26" s="39" t="s">
        <v>1</v>
      </c>
      <c r="E26" s="37" t="s">
        <v>3</v>
      </c>
      <c r="F26" s="39" t="s">
        <v>18</v>
      </c>
      <c r="G26" s="38" t="s">
        <v>19</v>
      </c>
      <c r="H26" s="78" t="s">
        <v>69</v>
      </c>
      <c r="I26" s="74" t="s">
        <v>30</v>
      </c>
    </row>
    <row r="27" spans="1:9" x14ac:dyDescent="0.3">
      <c r="A27" s="9" t="s">
        <v>51</v>
      </c>
      <c r="B27" s="16">
        <v>35.200000000000003</v>
      </c>
      <c r="C27" s="14">
        <v>12.3</v>
      </c>
      <c r="D27" s="41" t="s">
        <v>56</v>
      </c>
      <c r="E27" s="15">
        <v>18123</v>
      </c>
      <c r="F27" s="41">
        <f>B27*E27/1000000/1000</f>
        <v>6.3792960000000007E-4</v>
      </c>
      <c r="G27" s="10">
        <f>C27*E27/1000000/1000</f>
        <v>2.2291290000000003E-4</v>
      </c>
      <c r="H27" s="2"/>
      <c r="I27" s="75"/>
    </row>
    <row r="28" spans="1:9" x14ac:dyDescent="0.3">
      <c r="A28" s="9" t="s">
        <v>52</v>
      </c>
      <c r="B28" s="16">
        <v>28.6</v>
      </c>
      <c r="C28" s="15">
        <v>9.3000000000000007</v>
      </c>
      <c r="D28" s="41" t="s">
        <v>57</v>
      </c>
      <c r="E28" s="15">
        <v>18500</v>
      </c>
      <c r="F28" s="41">
        <f t="shared" ref="F28:F31" si="0">B28*E28/1000000/1000</f>
        <v>5.2910000000000001E-4</v>
      </c>
      <c r="G28" s="10">
        <f>C28*E28/1000000/1000</f>
        <v>1.7205000000000001E-4</v>
      </c>
      <c r="H28" s="2"/>
      <c r="I28" s="75"/>
    </row>
    <row r="29" spans="1:9" x14ac:dyDescent="0.3">
      <c r="A29" s="9" t="s">
        <v>53</v>
      </c>
      <c r="B29" s="16">
        <v>47.3</v>
      </c>
      <c r="C29" s="15">
        <v>0</v>
      </c>
      <c r="D29" s="41" t="s">
        <v>58</v>
      </c>
      <c r="E29" s="15">
        <v>17345</v>
      </c>
      <c r="F29" s="41">
        <f t="shared" si="0"/>
        <v>8.2041850000000001E-4</v>
      </c>
      <c r="G29" s="10">
        <f>C29*E29/1000000/1000</f>
        <v>0</v>
      </c>
      <c r="H29" s="2"/>
      <c r="I29" s="75"/>
    </row>
    <row r="30" spans="1:9" x14ac:dyDescent="0.3">
      <c r="A30" s="9" t="s">
        <v>54</v>
      </c>
      <c r="B30" s="16">
        <v>47.3</v>
      </c>
      <c r="C30" s="15">
        <v>7.6</v>
      </c>
      <c r="D30" s="41" t="s">
        <v>59</v>
      </c>
      <c r="E30" s="15">
        <v>16150</v>
      </c>
      <c r="F30" s="41">
        <f>B30*E30/1000000/1000</f>
        <v>7.63895E-4</v>
      </c>
      <c r="G30" s="10">
        <f t="shared" ref="G30" si="1">C30*E30/1000000/1000</f>
        <v>1.2274000000000001E-4</v>
      </c>
      <c r="H30" s="2"/>
      <c r="I30" s="75"/>
    </row>
    <row r="31" spans="1:9" x14ac:dyDescent="0.3">
      <c r="A31" s="9" t="s">
        <v>55</v>
      </c>
      <c r="B31" s="16">
        <v>21.5</v>
      </c>
      <c r="C31" s="15">
        <v>5.2</v>
      </c>
      <c r="D31" s="28" t="s">
        <v>60</v>
      </c>
      <c r="E31" s="15">
        <v>14500</v>
      </c>
      <c r="F31" s="41">
        <f t="shared" si="0"/>
        <v>3.1175000000000002E-4</v>
      </c>
      <c r="G31" s="10">
        <f>C31*E31/1000000/1000</f>
        <v>7.539999999999999E-5</v>
      </c>
      <c r="H31" s="28"/>
      <c r="I31" s="75"/>
    </row>
    <row r="32" spans="1:9" x14ac:dyDescent="0.3">
      <c r="A32" s="114"/>
      <c r="B32" s="115"/>
      <c r="C32" s="115"/>
      <c r="D32" s="116" t="s">
        <v>61</v>
      </c>
      <c r="E32" s="116">
        <f>SUM(E27:E31)</f>
        <v>84618</v>
      </c>
      <c r="F32" s="112">
        <f>SUM(F27:F31)</f>
        <v>3.0630931000000003E-3</v>
      </c>
      <c r="G32" s="117">
        <f>SUM(G27:G31)</f>
        <v>5.9310290000000006E-4</v>
      </c>
      <c r="H32" s="28" t="s">
        <v>26</v>
      </c>
      <c r="I32" s="75" t="s">
        <v>66</v>
      </c>
    </row>
    <row r="33" spans="1:9" x14ac:dyDescent="0.3">
      <c r="A33" s="9"/>
      <c r="B33" s="10"/>
      <c r="C33" s="10"/>
      <c r="F33" s="61" t="s">
        <v>10</v>
      </c>
      <c r="G33" s="44">
        <f>E32/1000</f>
        <v>84.617999999999995</v>
      </c>
      <c r="H33" s="28" t="s">
        <v>27</v>
      </c>
      <c r="I33" s="75" t="s">
        <v>31</v>
      </c>
    </row>
    <row r="34" spans="1:9" x14ac:dyDescent="0.3">
      <c r="A34" s="9"/>
      <c r="B34" s="10"/>
      <c r="C34" s="10"/>
      <c r="F34" s="64" t="s">
        <v>24</v>
      </c>
      <c r="G34" s="65">
        <f>F32*1000*1000/G33</f>
        <v>36.199072301401593</v>
      </c>
      <c r="H34" s="2" t="s">
        <v>28</v>
      </c>
      <c r="I34" s="75" t="s">
        <v>67</v>
      </c>
    </row>
    <row r="35" spans="1:9" x14ac:dyDescent="0.3">
      <c r="A35" s="9"/>
      <c r="B35" s="10"/>
      <c r="C35" s="10"/>
      <c r="E35" s="66"/>
      <c r="F35" s="64" t="s">
        <v>23</v>
      </c>
      <c r="G35" s="77">
        <f>G32*1000*1000/G33</f>
        <v>7.0091812616700953</v>
      </c>
      <c r="H35" s="2" t="s">
        <v>37</v>
      </c>
      <c r="I35" s="75" t="s">
        <v>50</v>
      </c>
    </row>
    <row r="36" spans="1:9" ht="15" thickBot="1" x14ac:dyDescent="0.35">
      <c r="A36" s="11"/>
      <c r="B36" s="12"/>
      <c r="C36" s="12"/>
      <c r="D36" s="63"/>
      <c r="E36" s="21"/>
      <c r="F36" s="60" t="s">
        <v>64</v>
      </c>
      <c r="G36" s="67">
        <f>MAX(C28:C31)</f>
        <v>9.3000000000000007</v>
      </c>
      <c r="H36" s="79" t="s">
        <v>29</v>
      </c>
      <c r="I36" s="76" t="s">
        <v>31</v>
      </c>
    </row>
    <row r="37" spans="1:9" x14ac:dyDescent="0.3">
      <c r="C37" s="1"/>
      <c r="E37" s="1"/>
    </row>
    <row r="38" spans="1:9" ht="15.6" x14ac:dyDescent="0.3">
      <c r="A38" s="8" t="s">
        <v>65</v>
      </c>
      <c r="B38" s="8"/>
      <c r="C38" s="8"/>
      <c r="D38" s="7"/>
    </row>
    <row r="39" spans="1:9" ht="16.2" thickBot="1" x14ac:dyDescent="0.35">
      <c r="A39" s="3" t="s">
        <v>7</v>
      </c>
      <c r="B39" s="1"/>
      <c r="C39" s="8"/>
    </row>
    <row r="40" spans="1:9" s="35" customFormat="1" ht="28.8" x14ac:dyDescent="0.3">
      <c r="A40" s="58" t="s">
        <v>0</v>
      </c>
      <c r="B40" s="83"/>
      <c r="C40" s="119" t="s">
        <v>4</v>
      </c>
      <c r="D40" s="85" t="s">
        <v>39</v>
      </c>
      <c r="E40" s="128" t="s">
        <v>30</v>
      </c>
      <c r="F40" s="129"/>
      <c r="G40" s="129"/>
      <c r="H40" s="130"/>
    </row>
    <row r="41" spans="1:9" x14ac:dyDescent="0.3">
      <c r="A41" s="27" t="s">
        <v>52</v>
      </c>
      <c r="B41" s="31"/>
      <c r="C41" s="120">
        <v>10.226000000000001</v>
      </c>
      <c r="D41" s="53"/>
      <c r="E41" s="2"/>
      <c r="H41" s="23"/>
    </row>
    <row r="42" spans="1:9" x14ac:dyDescent="0.3">
      <c r="A42" s="4" t="s">
        <v>53</v>
      </c>
      <c r="B42" s="19"/>
      <c r="C42" s="55">
        <v>15.125</v>
      </c>
      <c r="E42" s="2"/>
      <c r="H42" s="23"/>
    </row>
    <row r="43" spans="1:9" x14ac:dyDescent="0.3">
      <c r="A43" s="4" t="s">
        <v>54</v>
      </c>
      <c r="C43" s="55">
        <v>11.654999999999999</v>
      </c>
      <c r="E43" s="2"/>
      <c r="H43" s="23"/>
    </row>
    <row r="44" spans="1:9" x14ac:dyDescent="0.3">
      <c r="A44" s="4" t="s">
        <v>55</v>
      </c>
      <c r="B44" s="32"/>
      <c r="C44" s="105">
        <v>12.478</v>
      </c>
      <c r="E44" s="2"/>
      <c r="H44" s="23"/>
    </row>
    <row r="45" spans="1:9" x14ac:dyDescent="0.3">
      <c r="A45" s="22" t="s">
        <v>8</v>
      </c>
      <c r="B45" s="106"/>
      <c r="C45" s="121">
        <f>AVERAGE(C41:C44)</f>
        <v>12.371</v>
      </c>
      <c r="D45" t="s">
        <v>40</v>
      </c>
      <c r="E45" s="2" t="s">
        <v>31</v>
      </c>
      <c r="H45" s="23"/>
    </row>
    <row r="46" spans="1:9" x14ac:dyDescent="0.3">
      <c r="A46" s="3" t="s">
        <v>42</v>
      </c>
      <c r="B46" s="107"/>
      <c r="C46" s="122">
        <f>MAX(C41:C44)</f>
        <v>15.125</v>
      </c>
      <c r="D46" t="s">
        <v>29</v>
      </c>
      <c r="E46" s="2" t="s">
        <v>31</v>
      </c>
      <c r="H46" s="23"/>
    </row>
    <row r="47" spans="1:9" x14ac:dyDescent="0.3">
      <c r="A47" s="3" t="s">
        <v>5</v>
      </c>
      <c r="B47" s="107"/>
      <c r="C47" s="91">
        <v>115.123</v>
      </c>
      <c r="D47" s="28"/>
      <c r="E47" s="2"/>
      <c r="H47" s="23"/>
    </row>
    <row r="48" spans="1:9" x14ac:dyDescent="0.3">
      <c r="A48" s="3" t="s">
        <v>5</v>
      </c>
      <c r="B48" s="107"/>
      <c r="C48" s="123">
        <f>C47</f>
        <v>115.123</v>
      </c>
      <c r="D48" t="s">
        <v>27</v>
      </c>
      <c r="E48" s="2" t="s">
        <v>31</v>
      </c>
      <c r="H48" s="23"/>
    </row>
    <row r="49" spans="1:8" ht="15" thickBot="1" x14ac:dyDescent="0.35">
      <c r="A49" s="6" t="s">
        <v>2</v>
      </c>
      <c r="B49" s="108"/>
      <c r="C49" s="92">
        <f>C45*C47/1000</f>
        <v>1.4241866329999999</v>
      </c>
      <c r="D49" s="87" t="s">
        <v>41</v>
      </c>
      <c r="E49" s="79" t="s">
        <v>32</v>
      </c>
      <c r="F49" s="21"/>
      <c r="G49" s="21"/>
      <c r="H49" s="94"/>
    </row>
    <row r="50" spans="1:8" ht="15" thickBot="1" x14ac:dyDescent="0.35">
      <c r="A50" s="3" t="s">
        <v>13</v>
      </c>
      <c r="B50" s="1"/>
    </row>
    <row r="51" spans="1:8" s="35" customFormat="1" ht="28.8" x14ac:dyDescent="0.3">
      <c r="A51" s="58" t="s">
        <v>0</v>
      </c>
      <c r="B51" s="118"/>
      <c r="C51" s="83" t="s">
        <v>11</v>
      </c>
      <c r="D51" s="85" t="s">
        <v>39</v>
      </c>
      <c r="E51" s="128" t="s">
        <v>30</v>
      </c>
      <c r="F51" s="129"/>
      <c r="G51" s="129"/>
      <c r="H51" s="130"/>
    </row>
    <row r="52" spans="1:8" x14ac:dyDescent="0.3">
      <c r="A52" s="27" t="s">
        <v>52</v>
      </c>
      <c r="B52" s="104"/>
      <c r="C52" s="54">
        <v>1.25</v>
      </c>
      <c r="E52" s="2"/>
      <c r="H52" s="23"/>
    </row>
    <row r="53" spans="1:8" x14ac:dyDescent="0.3">
      <c r="A53" s="4" t="s">
        <v>53</v>
      </c>
      <c r="B53" s="19"/>
      <c r="C53" s="55">
        <v>0</v>
      </c>
      <c r="E53" s="2"/>
      <c r="H53" s="23"/>
    </row>
    <row r="54" spans="1:8" x14ac:dyDescent="0.3">
      <c r="A54" s="4" t="s">
        <v>54</v>
      </c>
      <c r="B54" s="19"/>
      <c r="C54" s="89">
        <v>1.5</v>
      </c>
      <c r="D54" s="28"/>
      <c r="E54" s="2"/>
      <c r="H54" s="23"/>
    </row>
    <row r="55" spans="1:8" x14ac:dyDescent="0.3">
      <c r="A55" s="4" t="s">
        <v>55</v>
      </c>
      <c r="B55" s="19"/>
      <c r="C55" s="89">
        <v>0.35</v>
      </c>
      <c r="D55" s="28"/>
      <c r="E55" s="2"/>
      <c r="H55" s="23"/>
    </row>
    <row r="56" spans="1:8" x14ac:dyDescent="0.3">
      <c r="A56" s="22" t="s">
        <v>9</v>
      </c>
      <c r="B56" s="106"/>
      <c r="C56" s="90">
        <f>AVERAGE(C52:C55)</f>
        <v>0.77500000000000002</v>
      </c>
      <c r="D56" s="28" t="s">
        <v>40</v>
      </c>
      <c r="E56" s="2" t="s">
        <v>31</v>
      </c>
      <c r="H56" s="23"/>
    </row>
    <row r="57" spans="1:8" x14ac:dyDescent="0.3">
      <c r="A57" s="3" t="s">
        <v>43</v>
      </c>
      <c r="B57" s="107"/>
      <c r="C57" s="80">
        <f>MAX(C52:C55)</f>
        <v>1.5</v>
      </c>
      <c r="D57" s="28" t="s">
        <v>29</v>
      </c>
      <c r="E57" s="2" t="s">
        <v>31</v>
      </c>
      <c r="H57" s="23"/>
    </row>
    <row r="58" spans="1:8" x14ac:dyDescent="0.3">
      <c r="A58" s="3" t="s">
        <v>5</v>
      </c>
      <c r="B58" s="107"/>
      <c r="C58" s="91">
        <v>115.123</v>
      </c>
      <c r="D58" s="28"/>
      <c r="E58" s="2"/>
      <c r="H58" s="23"/>
    </row>
    <row r="59" spans="1:8" x14ac:dyDescent="0.3">
      <c r="A59" s="3" t="s">
        <v>5</v>
      </c>
      <c r="B59" s="107"/>
      <c r="C59" s="123">
        <f>C58</f>
        <v>115.123</v>
      </c>
      <c r="D59" t="s">
        <v>27</v>
      </c>
      <c r="E59" s="2" t="s">
        <v>31</v>
      </c>
      <c r="H59" s="23"/>
    </row>
    <row r="60" spans="1:8" ht="15" thickBot="1" x14ac:dyDescent="0.35">
      <c r="A60" s="6" t="s">
        <v>2</v>
      </c>
      <c r="B60" s="108"/>
      <c r="C60" s="124">
        <f>C56/1000*C59/1000</f>
        <v>8.9220325000000005E-5</v>
      </c>
      <c r="D60" s="87" t="s">
        <v>41</v>
      </c>
      <c r="E60" s="79" t="s">
        <v>32</v>
      </c>
      <c r="F60" s="21"/>
      <c r="G60" s="21"/>
      <c r="H60" s="94"/>
    </row>
  </sheetData>
  <mergeCells count="2">
    <mergeCell ref="E40:H40"/>
    <mergeCell ref="E51:H5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1"/>
  <sheetViews>
    <sheetView tabSelected="1" workbookViewId="0">
      <selection activeCell="A6" sqref="A6"/>
    </sheetView>
  </sheetViews>
  <sheetFormatPr defaultRowHeight="14.4" x14ac:dyDescent="0.3"/>
  <cols>
    <col min="1" max="1" width="32.77734375" customWidth="1"/>
    <col min="2" max="2" width="13.88671875" customWidth="1"/>
    <col min="3" max="3" width="15.6640625" customWidth="1"/>
    <col min="4" max="4" width="44" customWidth="1"/>
    <col min="5" max="5" width="10.44140625" customWidth="1"/>
    <col min="6" max="6" width="11.109375" customWidth="1"/>
    <col min="7" max="7" width="13.5546875" customWidth="1"/>
    <col min="8" max="8" width="30.21875" customWidth="1"/>
    <col min="9" max="9" width="89.109375" bestFit="1" customWidth="1"/>
  </cols>
  <sheetData>
    <row r="1" spans="1:9" ht="18" x14ac:dyDescent="0.35">
      <c r="A1" s="20" t="s">
        <v>15</v>
      </c>
    </row>
    <row r="2" spans="1:9" ht="18" x14ac:dyDescent="0.35">
      <c r="A2" s="20"/>
    </row>
    <row r="3" spans="1:9" x14ac:dyDescent="0.3">
      <c r="A3" s="10" t="s">
        <v>48</v>
      </c>
    </row>
    <row r="4" spans="1:9" x14ac:dyDescent="0.3">
      <c r="A4" s="10" t="s">
        <v>33</v>
      </c>
    </row>
    <row r="5" spans="1:9" x14ac:dyDescent="0.3">
      <c r="A5" s="10" t="s">
        <v>46</v>
      </c>
    </row>
    <row r="6" spans="1:9" x14ac:dyDescent="0.3">
      <c r="A6" s="10" t="s">
        <v>70</v>
      </c>
    </row>
    <row r="7" spans="1:9" x14ac:dyDescent="0.3">
      <c r="A7" s="93" t="s">
        <v>47</v>
      </c>
    </row>
    <row r="8" spans="1:9" x14ac:dyDescent="0.3">
      <c r="A8" s="10" t="s">
        <v>12</v>
      </c>
    </row>
    <row r="9" spans="1:9" x14ac:dyDescent="0.3">
      <c r="A9" s="10" t="s">
        <v>14</v>
      </c>
    </row>
    <row r="10" spans="1:9" x14ac:dyDescent="0.3">
      <c r="A10" s="10" t="s">
        <v>34</v>
      </c>
    </row>
    <row r="11" spans="1:9" x14ac:dyDescent="0.3">
      <c r="A11" s="10" t="s">
        <v>35</v>
      </c>
    </row>
    <row r="12" spans="1:9" x14ac:dyDescent="0.3">
      <c r="A12" s="17"/>
    </row>
    <row r="13" spans="1:9" ht="15.6" x14ac:dyDescent="0.3">
      <c r="A13" s="29" t="s">
        <v>63</v>
      </c>
      <c r="B13" s="29"/>
      <c r="C13" s="29"/>
      <c r="D13" s="29"/>
      <c r="E13" s="29"/>
    </row>
    <row r="14" spans="1:9" ht="15" thickBot="1" x14ac:dyDescent="0.35">
      <c r="A14" s="3" t="s">
        <v>7</v>
      </c>
    </row>
    <row r="15" spans="1:9" s="35" customFormat="1" ht="43.2" x14ac:dyDescent="0.3">
      <c r="A15" s="50" t="s">
        <v>0</v>
      </c>
      <c r="B15" s="34" t="s">
        <v>16</v>
      </c>
      <c r="C15" s="34" t="s">
        <v>17</v>
      </c>
      <c r="D15" s="52" t="s">
        <v>1</v>
      </c>
      <c r="E15" s="52" t="s">
        <v>3</v>
      </c>
      <c r="F15" s="52" t="s">
        <v>18</v>
      </c>
      <c r="G15" s="84" t="s">
        <v>19</v>
      </c>
      <c r="H15" s="85" t="s">
        <v>39</v>
      </c>
      <c r="I15" s="74" t="s">
        <v>30</v>
      </c>
    </row>
    <row r="16" spans="1:9" x14ac:dyDescent="0.3">
      <c r="A16" s="51" t="s">
        <v>51</v>
      </c>
      <c r="B16" s="13"/>
      <c r="C16" s="13"/>
      <c r="D16" s="53" t="s">
        <v>56</v>
      </c>
      <c r="E16" s="54"/>
      <c r="F16" s="53">
        <f>B16*E16/1000000</f>
        <v>0</v>
      </c>
      <c r="G16" s="31">
        <f>C16*E16/1000000</f>
        <v>0</v>
      </c>
      <c r="H16" s="53"/>
      <c r="I16" s="75"/>
    </row>
    <row r="17" spans="1:9" x14ac:dyDescent="0.3">
      <c r="A17" s="51" t="s">
        <v>52</v>
      </c>
      <c r="B17" s="13"/>
      <c r="C17" s="13"/>
      <c r="D17" s="28" t="s">
        <v>57</v>
      </c>
      <c r="E17" s="55"/>
      <c r="F17" s="28">
        <f>B17*E17/1000000</f>
        <v>0</v>
      </c>
      <c r="G17">
        <f>C17*E17/1000000</f>
        <v>0</v>
      </c>
      <c r="H17" s="28"/>
      <c r="I17" s="75"/>
    </row>
    <row r="18" spans="1:9" x14ac:dyDescent="0.3">
      <c r="A18" s="51" t="s">
        <v>53</v>
      </c>
      <c r="B18" s="13"/>
      <c r="C18" s="13"/>
      <c r="D18" s="28" t="s">
        <v>58</v>
      </c>
      <c r="E18" s="55"/>
      <c r="F18" s="28">
        <f>B18*E18/1000000</f>
        <v>0</v>
      </c>
      <c r="G18">
        <f>C18*E18/1000000</f>
        <v>0</v>
      </c>
      <c r="H18" s="28"/>
      <c r="I18" s="75"/>
    </row>
    <row r="19" spans="1:9" x14ac:dyDescent="0.3">
      <c r="A19" s="51" t="s">
        <v>54</v>
      </c>
      <c r="B19" s="13"/>
      <c r="C19" s="13"/>
      <c r="D19" s="28" t="s">
        <v>59</v>
      </c>
      <c r="E19" s="55"/>
      <c r="F19" s="28">
        <f>B19*E19/1000000</f>
        <v>0</v>
      </c>
      <c r="G19">
        <f>C19*E19/1000000</f>
        <v>0</v>
      </c>
      <c r="H19" s="28"/>
      <c r="I19" s="75"/>
    </row>
    <row r="20" spans="1:9" x14ac:dyDescent="0.3">
      <c r="A20" s="51" t="s">
        <v>55</v>
      </c>
      <c r="B20" s="13"/>
      <c r="C20" s="105"/>
      <c r="D20" s="28" t="s">
        <v>60</v>
      </c>
      <c r="E20" s="55"/>
      <c r="F20" s="81">
        <f>B20*E20/1000000</f>
        <v>0</v>
      </c>
      <c r="G20">
        <f>C20*E20/1000000</f>
        <v>0</v>
      </c>
      <c r="H20" s="28"/>
      <c r="I20" s="75"/>
    </row>
    <row r="21" spans="1:9" x14ac:dyDescent="0.3">
      <c r="A21" s="109"/>
      <c r="B21" s="110"/>
      <c r="C21" s="111"/>
      <c r="D21" s="112" t="s">
        <v>61</v>
      </c>
      <c r="E21" s="112">
        <f>SUM(E16:E20)</f>
        <v>0</v>
      </c>
      <c r="F21" s="42">
        <f>SUM(F16:F20)</f>
        <v>0</v>
      </c>
      <c r="G21" s="125">
        <f>SUM(G16:G20)</f>
        <v>0</v>
      </c>
      <c r="H21" s="28" t="s">
        <v>26</v>
      </c>
      <c r="I21" s="75" t="s">
        <v>66</v>
      </c>
    </row>
    <row r="22" spans="1:9" x14ac:dyDescent="0.3">
      <c r="A22" s="4"/>
      <c r="F22" s="98" t="s">
        <v>10</v>
      </c>
      <c r="G22" s="44">
        <f>E21/1000</f>
        <v>0</v>
      </c>
      <c r="H22" s="28" t="s">
        <v>27</v>
      </c>
      <c r="I22" s="75" t="s">
        <v>31</v>
      </c>
    </row>
    <row r="23" spans="1:9" x14ac:dyDescent="0.3">
      <c r="A23" s="3"/>
      <c r="B23" s="95"/>
      <c r="C23" s="95"/>
      <c r="E23" s="1"/>
      <c r="F23" s="99" t="s">
        <v>22</v>
      </c>
      <c r="G23" s="44" t="e">
        <f>F21*1000*1000/E21</f>
        <v>#DIV/0!</v>
      </c>
      <c r="H23" s="28" t="s">
        <v>28</v>
      </c>
      <c r="I23" s="75" t="s">
        <v>67</v>
      </c>
    </row>
    <row r="24" spans="1:9" x14ac:dyDescent="0.3">
      <c r="A24" s="3"/>
      <c r="B24" s="95"/>
      <c r="C24" s="95"/>
      <c r="E24" s="97"/>
      <c r="F24" s="99" t="s">
        <v>25</v>
      </c>
      <c r="G24" s="96" t="e">
        <f>G21*1000*1000/E21</f>
        <v>#DIV/0!</v>
      </c>
      <c r="H24" s="28" t="s">
        <v>37</v>
      </c>
      <c r="I24" s="75" t="s">
        <v>50</v>
      </c>
    </row>
    <row r="25" spans="1:9" ht="15" thickBot="1" x14ac:dyDescent="0.35">
      <c r="A25" s="6"/>
      <c r="B25" s="30"/>
      <c r="C25" s="30"/>
      <c r="D25" s="21"/>
      <c r="E25" s="5"/>
      <c r="F25" s="60" t="s">
        <v>62</v>
      </c>
      <c r="G25" s="100">
        <f>MAX(C17:C20)</f>
        <v>0</v>
      </c>
      <c r="H25" s="21" t="s">
        <v>29</v>
      </c>
      <c r="I25" s="76" t="s">
        <v>31</v>
      </c>
    </row>
    <row r="26" spans="1:9" ht="15" thickBot="1" x14ac:dyDescent="0.35">
      <c r="A26" s="3" t="s">
        <v>6</v>
      </c>
      <c r="D26" s="21"/>
      <c r="H26" s="82"/>
    </row>
    <row r="27" spans="1:9" s="35" customFormat="1" ht="43.2" x14ac:dyDescent="0.3">
      <c r="A27" s="45" t="s">
        <v>0</v>
      </c>
      <c r="B27" s="37" t="s">
        <v>20</v>
      </c>
      <c r="C27" s="37" t="s">
        <v>21</v>
      </c>
      <c r="D27" s="39" t="s">
        <v>1</v>
      </c>
      <c r="E27" s="39" t="s">
        <v>3</v>
      </c>
      <c r="F27" s="39" t="s">
        <v>18</v>
      </c>
      <c r="G27" s="88" t="s">
        <v>19</v>
      </c>
      <c r="H27" s="85" t="s">
        <v>39</v>
      </c>
      <c r="I27" s="74" t="s">
        <v>30</v>
      </c>
    </row>
    <row r="28" spans="1:9" x14ac:dyDescent="0.3">
      <c r="A28" s="46" t="s">
        <v>51</v>
      </c>
      <c r="B28" s="14"/>
      <c r="C28" s="15"/>
      <c r="D28" s="40" t="s">
        <v>56</v>
      </c>
      <c r="E28" s="43"/>
      <c r="F28" s="41">
        <f>B28*E28/1000000/1000</f>
        <v>0</v>
      </c>
      <c r="G28">
        <f>C28*E28/1000000/1000</f>
        <v>0</v>
      </c>
      <c r="H28" s="28"/>
      <c r="I28" s="75"/>
    </row>
    <row r="29" spans="1:9" x14ac:dyDescent="0.3">
      <c r="A29" s="46" t="s">
        <v>52</v>
      </c>
      <c r="B29" s="15"/>
      <c r="C29" s="15"/>
      <c r="D29" s="41" t="s">
        <v>57</v>
      </c>
      <c r="E29" s="43"/>
      <c r="F29" s="41">
        <f>B29*E29/1000000/1000</f>
        <v>0</v>
      </c>
      <c r="G29">
        <f t="shared" ref="G29:G33" si="0">C29*E29/1000000/1000</f>
        <v>0</v>
      </c>
      <c r="H29" s="28"/>
      <c r="I29" s="75"/>
    </row>
    <row r="30" spans="1:9" x14ac:dyDescent="0.3">
      <c r="A30" s="46" t="s">
        <v>53</v>
      </c>
      <c r="B30" s="15"/>
      <c r="C30" s="15"/>
      <c r="D30" s="41" t="s">
        <v>58</v>
      </c>
      <c r="E30" s="43"/>
      <c r="F30" s="41">
        <f>B30*E30/1000000/1000</f>
        <v>0</v>
      </c>
      <c r="G30">
        <f t="shared" si="0"/>
        <v>0</v>
      </c>
      <c r="H30" s="28"/>
      <c r="I30" s="75"/>
    </row>
    <row r="31" spans="1:9" x14ac:dyDescent="0.3">
      <c r="A31" s="46" t="s">
        <v>54</v>
      </c>
      <c r="B31" s="15"/>
      <c r="C31" s="15"/>
      <c r="D31" s="41" t="s">
        <v>59</v>
      </c>
      <c r="E31" s="43"/>
      <c r="F31" s="41">
        <f>B31*E31/1000000/1000</f>
        <v>0</v>
      </c>
      <c r="G31">
        <f t="shared" si="0"/>
        <v>0</v>
      </c>
      <c r="H31" s="28"/>
      <c r="I31" s="75"/>
    </row>
    <row r="32" spans="1:9" x14ac:dyDescent="0.3">
      <c r="A32" s="46" t="s">
        <v>55</v>
      </c>
      <c r="B32" s="15"/>
      <c r="C32" s="15"/>
      <c r="D32" s="28" t="s">
        <v>60</v>
      </c>
      <c r="E32" s="126"/>
      <c r="F32" s="127">
        <f>B32*E32/1000000/1000</f>
        <v>0</v>
      </c>
      <c r="G32" s="81">
        <f t="shared" si="0"/>
        <v>0</v>
      </c>
      <c r="H32" s="28"/>
      <c r="I32" s="75"/>
    </row>
    <row r="33" spans="1:9" x14ac:dyDescent="0.3">
      <c r="A33" s="47"/>
      <c r="B33" s="48"/>
      <c r="C33" s="49"/>
      <c r="D33" s="116" t="s">
        <v>61</v>
      </c>
      <c r="E33" s="42">
        <f>SUM(E28:E32)</f>
        <v>0</v>
      </c>
      <c r="F33" s="42">
        <f>SUM(F28:F32)</f>
        <v>0</v>
      </c>
      <c r="G33" s="86">
        <f t="shared" si="0"/>
        <v>0</v>
      </c>
      <c r="H33" s="28" t="s">
        <v>26</v>
      </c>
      <c r="I33" s="75" t="s">
        <v>66</v>
      </c>
    </row>
    <row r="34" spans="1:9" x14ac:dyDescent="0.3">
      <c r="A34" s="47"/>
      <c r="B34" s="48"/>
      <c r="C34" s="48"/>
      <c r="D34" s="61"/>
      <c r="E34" s="101"/>
      <c r="F34" s="98" t="s">
        <v>10</v>
      </c>
      <c r="G34" s="44">
        <f>E33/1000</f>
        <v>0</v>
      </c>
      <c r="H34" s="28" t="s">
        <v>27</v>
      </c>
      <c r="I34" s="75" t="s">
        <v>31</v>
      </c>
    </row>
    <row r="35" spans="1:9" x14ac:dyDescent="0.3">
      <c r="A35" s="9"/>
      <c r="B35" s="10"/>
      <c r="C35" s="10"/>
      <c r="D35" s="66"/>
      <c r="E35" s="66"/>
      <c r="F35" s="99" t="s">
        <v>22</v>
      </c>
      <c r="G35" s="44" t="e">
        <f>F33*1000*1000*1000/E33</f>
        <v>#DIV/0!</v>
      </c>
      <c r="H35" s="28" t="s">
        <v>28</v>
      </c>
      <c r="I35" s="75" t="s">
        <v>67</v>
      </c>
    </row>
    <row r="36" spans="1:9" x14ac:dyDescent="0.3">
      <c r="A36" s="9"/>
      <c r="B36" s="10"/>
      <c r="C36" s="10"/>
      <c r="D36" s="64"/>
      <c r="E36" s="64"/>
      <c r="F36" s="64" t="s">
        <v>23</v>
      </c>
      <c r="G36" s="102" t="e">
        <f>G33*1000*1000*1000/E33</f>
        <v>#DIV/0!</v>
      </c>
      <c r="H36" s="28" t="s">
        <v>37</v>
      </c>
      <c r="I36" s="75" t="s">
        <v>50</v>
      </c>
    </row>
    <row r="37" spans="1:9" ht="15" thickBot="1" x14ac:dyDescent="0.35">
      <c r="A37" s="11"/>
      <c r="B37" s="12"/>
      <c r="C37" s="12"/>
      <c r="D37" s="63"/>
      <c r="E37" s="63"/>
      <c r="F37" s="63" t="s">
        <v>64</v>
      </c>
      <c r="G37" s="103">
        <f>MAX(C29:C32)</f>
        <v>0</v>
      </c>
      <c r="H37" s="79" t="s">
        <v>29</v>
      </c>
      <c r="I37" s="76" t="s">
        <v>31</v>
      </c>
    </row>
    <row r="39" spans="1:9" ht="15.6" x14ac:dyDescent="0.3">
      <c r="A39" s="8" t="s">
        <v>65</v>
      </c>
      <c r="B39" s="8"/>
      <c r="C39" s="7"/>
    </row>
    <row r="40" spans="1:9" ht="16.2" thickBot="1" x14ac:dyDescent="0.35">
      <c r="A40" s="18" t="s">
        <v>7</v>
      </c>
      <c r="B40" s="8"/>
    </row>
    <row r="41" spans="1:9" s="35" customFormat="1" ht="28.8" x14ac:dyDescent="0.3">
      <c r="A41" s="33" t="s">
        <v>0</v>
      </c>
      <c r="B41" s="70"/>
      <c r="C41" s="59" t="s">
        <v>4</v>
      </c>
      <c r="D41" s="85" t="s">
        <v>39</v>
      </c>
      <c r="E41" s="128" t="s">
        <v>30</v>
      </c>
      <c r="F41" s="129"/>
      <c r="G41" s="129"/>
      <c r="H41" s="130"/>
    </row>
    <row r="42" spans="1:9" x14ac:dyDescent="0.3">
      <c r="A42" s="27" t="s">
        <v>52</v>
      </c>
      <c r="B42" s="104"/>
      <c r="C42" s="89"/>
      <c r="D42" s="28"/>
      <c r="E42" s="2"/>
      <c r="H42" s="23"/>
    </row>
    <row r="43" spans="1:9" x14ac:dyDescent="0.3">
      <c r="A43" s="4" t="s">
        <v>53</v>
      </c>
      <c r="B43" s="19"/>
      <c r="C43" s="89"/>
      <c r="D43" s="28"/>
      <c r="E43" s="2"/>
      <c r="H43" s="23"/>
    </row>
    <row r="44" spans="1:9" x14ac:dyDescent="0.3">
      <c r="A44" s="4" t="s">
        <v>54</v>
      </c>
      <c r="C44" s="55"/>
      <c r="D44" s="28"/>
      <c r="E44" s="2"/>
      <c r="H44" s="23"/>
    </row>
    <row r="45" spans="1:9" x14ac:dyDescent="0.3">
      <c r="A45" s="4" t="s">
        <v>55</v>
      </c>
      <c r="B45" s="82"/>
      <c r="C45" s="105"/>
      <c r="D45" s="28"/>
      <c r="E45" s="2"/>
      <c r="H45" s="23"/>
    </row>
    <row r="46" spans="1:9" x14ac:dyDescent="0.3">
      <c r="A46" s="56" t="s">
        <v>8</v>
      </c>
      <c r="B46" s="106"/>
      <c r="C46" s="90" t="e">
        <f>AVERAGE(C42:C45)</f>
        <v>#DIV/0!</v>
      </c>
      <c r="D46" s="28" t="s">
        <v>40</v>
      </c>
      <c r="E46" s="2" t="s">
        <v>31</v>
      </c>
      <c r="H46" s="23"/>
    </row>
    <row r="47" spans="1:9" x14ac:dyDescent="0.3">
      <c r="A47" s="57" t="s">
        <v>42</v>
      </c>
      <c r="B47" s="107"/>
      <c r="C47" s="80">
        <f>MAX(C42:C45)</f>
        <v>0</v>
      </c>
      <c r="D47" s="28" t="s">
        <v>29</v>
      </c>
      <c r="E47" s="2" t="s">
        <v>31</v>
      </c>
      <c r="H47" s="23"/>
    </row>
    <row r="48" spans="1:9" x14ac:dyDescent="0.3">
      <c r="A48" s="3" t="s">
        <v>5</v>
      </c>
      <c r="B48" s="107"/>
      <c r="C48" s="91"/>
      <c r="D48" s="28"/>
      <c r="E48" s="2"/>
      <c r="H48" s="23"/>
    </row>
    <row r="49" spans="1:8" x14ac:dyDescent="0.3">
      <c r="A49" s="3" t="s">
        <v>5</v>
      </c>
      <c r="B49" s="107"/>
      <c r="C49" s="80">
        <f>C48</f>
        <v>0</v>
      </c>
      <c r="D49" s="28" t="s">
        <v>27</v>
      </c>
      <c r="E49" s="2" t="s">
        <v>31</v>
      </c>
      <c r="H49" s="23"/>
    </row>
    <row r="50" spans="1:8" ht="15" thickBot="1" x14ac:dyDescent="0.35">
      <c r="A50" s="6" t="s">
        <v>2</v>
      </c>
      <c r="B50" s="108"/>
      <c r="C50" s="92" t="e">
        <f>C46*C48/1000</f>
        <v>#DIV/0!</v>
      </c>
      <c r="D50" s="87" t="s">
        <v>41</v>
      </c>
      <c r="E50" s="131" t="s">
        <v>32</v>
      </c>
      <c r="F50" s="132"/>
      <c r="G50" s="132"/>
      <c r="H50" s="133"/>
    </row>
    <row r="51" spans="1:8" ht="16.2" thickBot="1" x14ac:dyDescent="0.35">
      <c r="A51" s="3" t="s">
        <v>13</v>
      </c>
      <c r="B51" s="107"/>
      <c r="C51" s="8"/>
    </row>
    <row r="52" spans="1:8" s="35" customFormat="1" ht="28.8" x14ac:dyDescent="0.3">
      <c r="A52" s="33" t="s">
        <v>0</v>
      </c>
      <c r="B52" s="34"/>
      <c r="C52" s="70" t="s">
        <v>11</v>
      </c>
      <c r="D52" s="85" t="s">
        <v>39</v>
      </c>
      <c r="E52" s="128" t="s">
        <v>30</v>
      </c>
      <c r="F52" s="129"/>
      <c r="G52" s="129"/>
      <c r="H52" s="130"/>
    </row>
    <row r="53" spans="1:8" x14ac:dyDescent="0.3">
      <c r="A53" s="4" t="s">
        <v>52</v>
      </c>
      <c r="B53" s="104"/>
      <c r="C53" s="89"/>
      <c r="D53" s="28"/>
      <c r="E53" s="2"/>
      <c r="H53" s="23"/>
    </row>
    <row r="54" spans="1:8" x14ac:dyDescent="0.3">
      <c r="A54" s="4" t="s">
        <v>53</v>
      </c>
      <c r="B54" s="19"/>
      <c r="C54" s="89"/>
      <c r="D54" s="28"/>
      <c r="E54" s="2"/>
      <c r="H54" s="23"/>
    </row>
    <row r="55" spans="1:8" x14ac:dyDescent="0.3">
      <c r="A55" s="4" t="s">
        <v>54</v>
      </c>
      <c r="B55" s="19"/>
      <c r="C55" s="89"/>
      <c r="D55" s="28"/>
      <c r="E55" s="2"/>
      <c r="H55" s="23"/>
    </row>
    <row r="56" spans="1:8" x14ac:dyDescent="0.3">
      <c r="A56" s="4" t="s">
        <v>55</v>
      </c>
      <c r="B56" s="32"/>
      <c r="C56" s="89"/>
      <c r="D56" s="28"/>
      <c r="E56" s="2"/>
      <c r="H56" s="23"/>
    </row>
    <row r="57" spans="1:8" x14ac:dyDescent="0.3">
      <c r="A57" s="56" t="s">
        <v>9</v>
      </c>
      <c r="B57" s="106"/>
      <c r="C57" s="90" t="e">
        <f>AVERAGE(C53:C56)</f>
        <v>#DIV/0!</v>
      </c>
      <c r="D57" s="28" t="s">
        <v>40</v>
      </c>
      <c r="E57" s="2" t="s">
        <v>31</v>
      </c>
      <c r="H57" s="23"/>
    </row>
    <row r="58" spans="1:8" x14ac:dyDescent="0.3">
      <c r="A58" s="57" t="s">
        <v>43</v>
      </c>
      <c r="B58" s="107"/>
      <c r="C58" s="80">
        <f>MAX(C53:C56)</f>
        <v>0</v>
      </c>
      <c r="D58" s="28" t="s">
        <v>29</v>
      </c>
      <c r="E58" s="2" t="s">
        <v>31</v>
      </c>
      <c r="H58" s="23"/>
    </row>
    <row r="59" spans="1:8" x14ac:dyDescent="0.3">
      <c r="A59" s="3" t="s">
        <v>5</v>
      </c>
      <c r="B59" s="107"/>
      <c r="C59" s="91"/>
      <c r="D59" s="28"/>
      <c r="E59" s="2"/>
      <c r="H59" s="23"/>
    </row>
    <row r="60" spans="1:8" x14ac:dyDescent="0.3">
      <c r="A60" s="3" t="s">
        <v>5</v>
      </c>
      <c r="B60" s="107"/>
      <c r="C60" s="80">
        <f>C59</f>
        <v>0</v>
      </c>
      <c r="D60" s="28" t="s">
        <v>27</v>
      </c>
      <c r="E60" s="2" t="s">
        <v>31</v>
      </c>
      <c r="H60" s="23"/>
    </row>
    <row r="61" spans="1:8" ht="15" thickBot="1" x14ac:dyDescent="0.35">
      <c r="A61" s="6" t="s">
        <v>2</v>
      </c>
      <c r="B61" s="108"/>
      <c r="C61" s="92" t="e">
        <f>C57/1000*C59/1000</f>
        <v>#DIV/0!</v>
      </c>
      <c r="D61" s="87" t="s">
        <v>41</v>
      </c>
      <c r="E61" s="131" t="s">
        <v>32</v>
      </c>
      <c r="F61" s="132"/>
      <c r="G61" s="132"/>
      <c r="H61" s="133"/>
    </row>
  </sheetData>
  <mergeCells count="4">
    <mergeCell ref="E50:H50"/>
    <mergeCell ref="E52:H52"/>
    <mergeCell ref="E61:H61"/>
    <mergeCell ref="E41:H4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Skaičiavimo pavyzdžiai</vt:lpstr>
      <vt:lpstr>Skaičiavimo formos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Laima Kulvičienė</dc:creator>
  <cp:lastModifiedBy>Laima Kulvičienė</cp:lastModifiedBy>
  <dcterms:created xsi:type="dcterms:W3CDTF">2016-05-30T12:25:09Z</dcterms:created>
  <dcterms:modified xsi:type="dcterms:W3CDTF">2026-06-23T10:36:31Z</dcterms:modified>
</cp:coreProperties>
</file>